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ruz\Documents\Juan Manuel Cruz Pinto\Digital\Plan de acción Institucional\"/>
    </mc:Choice>
  </mc:AlternateContent>
  <bookViews>
    <workbookView xWindow="0" yWindow="0" windowWidth="24000" windowHeight="9645"/>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_xlnm._FilterDatabase" localSheetId="0" hidden="1">Hoja1!$A$4:$Y$4</definedName>
    <definedName name="COMP">[1]Hoja1!$C$2:$C$260</definedName>
    <definedName name="DOS">[1]Hoja1!$E$2:$E$3</definedName>
    <definedName name="PROY">[1]Hoja1!$B$2:$B$228</definedName>
    <definedName name="PROY2">[1]Hoja5!$A$4:$A$59</definedName>
    <definedName name="_xlnm.Print_Titles" localSheetId="0">Hoja1!$1:$4</definedName>
    <definedName name="UNO">[1]Hoja5!$B$4:$B$5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76" i="1" l="1"/>
  <c r="L2175" i="1"/>
  <c r="L2174" i="1"/>
  <c r="P2173" i="1" l="1"/>
  <c r="D2173" i="1"/>
  <c r="C2173" i="1"/>
  <c r="L2172" i="1" l="1"/>
  <c r="D2172" i="1"/>
  <c r="C2172" i="1"/>
  <c r="P2171" i="1" l="1"/>
  <c r="L2171" i="1"/>
  <c r="D2171" i="1"/>
  <c r="C2171" i="1"/>
  <c r="L2170" i="1" l="1"/>
  <c r="D2170" i="1"/>
  <c r="C2170" i="1"/>
  <c r="L2169" i="1" l="1"/>
  <c r="D2169" i="1"/>
  <c r="C2169" i="1"/>
  <c r="L2168" i="1" l="1"/>
  <c r="D2168" i="1"/>
  <c r="C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P2111" i="1"/>
  <c r="O2111" i="1"/>
  <c r="L2111" i="1"/>
  <c r="D2111" i="1"/>
  <c r="C2111" i="1"/>
  <c r="P2110" i="1"/>
  <c r="O2110" i="1"/>
  <c r="L2110" i="1"/>
  <c r="D2110" i="1"/>
  <c r="C2110" i="1"/>
  <c r="L2109" i="1"/>
  <c r="D2109" i="1"/>
  <c r="C2109" i="1"/>
  <c r="L2108" i="1"/>
  <c r="D2108" i="1"/>
  <c r="C2108" i="1"/>
  <c r="L2107" i="1"/>
  <c r="D2107" i="1"/>
  <c r="C2107" i="1"/>
  <c r="P2106" i="1"/>
  <c r="L2106" i="1"/>
  <c r="P2105" i="1"/>
  <c r="L2105" i="1"/>
  <c r="P2104" i="1"/>
  <c r="L2104" i="1"/>
  <c r="P2103" i="1"/>
  <c r="L2103" i="1"/>
  <c r="P2102" i="1"/>
  <c r="L2102" i="1"/>
  <c r="L2101" i="1"/>
  <c r="D2101" i="1"/>
  <c r="C2101" i="1"/>
  <c r="L2100" i="1"/>
  <c r="D2100" i="1"/>
  <c r="C2100" i="1"/>
  <c r="L2099" i="1"/>
  <c r="D2099" i="1"/>
  <c r="C2099" i="1"/>
  <c r="L2098" i="1"/>
  <c r="D2098" i="1"/>
  <c r="C2098" i="1"/>
  <c r="L2097" i="1"/>
  <c r="D2097" i="1"/>
  <c r="C2097" i="1"/>
  <c r="L2096" i="1"/>
  <c r="D2096" i="1"/>
  <c r="C2096" i="1"/>
  <c r="L2095" i="1"/>
  <c r="D2095" i="1"/>
  <c r="C2095" i="1"/>
  <c r="L2094" i="1"/>
  <c r="D2094" i="1"/>
  <c r="C2094" i="1"/>
  <c r="L2093" i="1"/>
  <c r="D2093" i="1"/>
  <c r="C2093" i="1"/>
  <c r="L2092" i="1"/>
  <c r="D2092" i="1"/>
  <c r="C2092" i="1"/>
  <c r="L2091" i="1"/>
  <c r="D2091" i="1"/>
  <c r="C2091" i="1"/>
  <c r="L2090" i="1"/>
  <c r="D2090" i="1"/>
  <c r="C2090" i="1"/>
  <c r="L2089" i="1"/>
  <c r="D2089" i="1"/>
  <c r="C2089" i="1"/>
  <c r="L2088" i="1"/>
  <c r="D2088" i="1"/>
  <c r="C2088" i="1"/>
  <c r="L2087" i="1"/>
  <c r="D2087" i="1"/>
  <c r="C2087" i="1"/>
  <c r="L2086" i="1"/>
  <c r="D2086" i="1"/>
  <c r="C2086" i="1"/>
  <c r="L2085" i="1"/>
  <c r="D2085" i="1"/>
  <c r="C2085" i="1"/>
  <c r="P2084" i="1"/>
  <c r="O2084" i="1"/>
  <c r="L2084" i="1"/>
  <c r="D2084" i="1"/>
  <c r="C2084" i="1"/>
  <c r="P2083" i="1"/>
  <c r="L2083" i="1"/>
  <c r="D2083" i="1"/>
  <c r="C2083" i="1"/>
  <c r="L2082" i="1"/>
  <c r="D2082" i="1"/>
  <c r="C2082" i="1"/>
  <c r="L2081" i="1" l="1"/>
  <c r="D2081" i="1"/>
  <c r="C2081" i="1"/>
  <c r="L2080" i="1"/>
  <c r="D2080" i="1"/>
  <c r="C2080" i="1"/>
  <c r="L2079" i="1"/>
  <c r="D2079" i="1"/>
  <c r="C2079" i="1"/>
  <c r="L2078" i="1"/>
  <c r="D2078" i="1"/>
  <c r="C2078" i="1"/>
  <c r="L2077" i="1"/>
  <c r="L2076" i="1"/>
  <c r="L2075" i="1"/>
  <c r="L2074" i="1"/>
  <c r="L2073" i="1"/>
  <c r="L2072" i="1"/>
  <c r="L2071" i="1"/>
  <c r="L2070" i="1"/>
  <c r="L2069" i="1" l="1"/>
  <c r="D2069" i="1"/>
  <c r="C2069" i="1"/>
  <c r="L2068" i="1"/>
  <c r="D2068" i="1"/>
  <c r="C2068" i="1"/>
  <c r="L2067" i="1"/>
  <c r="D2067" i="1"/>
  <c r="C2067" i="1"/>
  <c r="L2066" i="1"/>
  <c r="D2066" i="1"/>
  <c r="C2066" i="1"/>
  <c r="L2065" i="1"/>
  <c r="D2065" i="1"/>
  <c r="C2065" i="1"/>
  <c r="L2064" i="1"/>
  <c r="D2064" i="1"/>
  <c r="C2064" i="1"/>
  <c r="L2063" i="1"/>
  <c r="D2063" i="1"/>
  <c r="C2063" i="1"/>
  <c r="L2062" i="1"/>
  <c r="D2062" i="1"/>
  <c r="C2062" i="1"/>
  <c r="L2061" i="1"/>
  <c r="D2061" i="1"/>
  <c r="C2061" i="1"/>
  <c r="L2060" i="1"/>
  <c r="D2060" i="1"/>
  <c r="C2060" i="1"/>
  <c r="L2059" i="1"/>
  <c r="D2059" i="1"/>
  <c r="C2059" i="1"/>
  <c r="L2058" i="1"/>
  <c r="D2058" i="1"/>
  <c r="C2058" i="1"/>
  <c r="D2057" i="1"/>
  <c r="C2057" i="1"/>
  <c r="L2056" i="1" l="1"/>
  <c r="B2056" i="1"/>
  <c r="L2055" i="1"/>
  <c r="B2055" i="1"/>
  <c r="L2054" i="1"/>
  <c r="B2054" i="1"/>
  <c r="L2053" i="1"/>
  <c r="B2053" i="1"/>
  <c r="L2052" i="1"/>
  <c r="B2052" i="1"/>
  <c r="L2051" i="1"/>
  <c r="B2051" i="1"/>
  <c r="L2050" i="1"/>
  <c r="B2050" i="1"/>
  <c r="L2049" i="1"/>
  <c r="B2049" i="1"/>
  <c r="L2048" i="1"/>
  <c r="B2048" i="1"/>
  <c r="L2047" i="1"/>
  <c r="B2047" i="1"/>
  <c r="L2046" i="1"/>
  <c r="B2046" i="1"/>
  <c r="L2045" i="1"/>
  <c r="B2045" i="1"/>
  <c r="L2044" i="1"/>
  <c r="B2044" i="1"/>
  <c r="L2043" i="1"/>
  <c r="B2043" i="1"/>
  <c r="L2042" i="1"/>
  <c r="B2042" i="1"/>
  <c r="L2041" i="1"/>
  <c r="B2041" i="1"/>
  <c r="L2040" i="1"/>
  <c r="B2040" i="1"/>
  <c r="L2039" i="1"/>
  <c r="B2039" i="1"/>
  <c r="L2038" i="1"/>
  <c r="B2038" i="1"/>
  <c r="L2037" i="1"/>
  <c r="B2037" i="1"/>
  <c r="L2036" i="1"/>
  <c r="B2036" i="1"/>
  <c r="L2035" i="1"/>
  <c r="B2035" i="1"/>
  <c r="L2034" i="1"/>
  <c r="B2034" i="1"/>
  <c r="L2033" i="1"/>
  <c r="B2033" i="1"/>
  <c r="L2032" i="1"/>
  <c r="B2032" i="1"/>
  <c r="L2031" i="1"/>
  <c r="B2031" i="1"/>
  <c r="L2030" i="1"/>
  <c r="B2030" i="1"/>
  <c r="L2029" i="1"/>
  <c r="B2029" i="1"/>
  <c r="L2028" i="1"/>
  <c r="B2028" i="1"/>
  <c r="L2027" i="1"/>
  <c r="B2027" i="1"/>
  <c r="L2026" i="1"/>
  <c r="B2026" i="1"/>
  <c r="L2025" i="1"/>
  <c r="B2025" i="1"/>
  <c r="L2024" i="1" l="1"/>
  <c r="B2024" i="1"/>
  <c r="L2023" i="1"/>
  <c r="B2023" i="1"/>
  <c r="L2022" i="1"/>
  <c r="B2022" i="1"/>
  <c r="L2021" i="1"/>
  <c r="B2021" i="1"/>
  <c r="L2020" i="1"/>
  <c r="B2020" i="1"/>
  <c r="L2019" i="1"/>
  <c r="B2019" i="1"/>
  <c r="L2018" i="1"/>
  <c r="B2018" i="1"/>
  <c r="L2017" i="1"/>
  <c r="B2017" i="1"/>
  <c r="L2016" i="1"/>
  <c r="B2016" i="1"/>
  <c r="L2015" i="1"/>
  <c r="B2015" i="1"/>
  <c r="L2014" i="1"/>
  <c r="B2014" i="1"/>
  <c r="L2013" i="1"/>
  <c r="B2013" i="1"/>
  <c r="L2012" i="1"/>
  <c r="B2012" i="1"/>
  <c r="L2011" i="1"/>
  <c r="B2011" i="1"/>
  <c r="L2010" i="1"/>
  <c r="B2010" i="1"/>
  <c r="L2009" i="1"/>
  <c r="B2009" i="1"/>
  <c r="L2008" i="1"/>
  <c r="B2008" i="1"/>
  <c r="L2007" i="1"/>
  <c r="B2007" i="1"/>
  <c r="L2006" i="1"/>
  <c r="B2006" i="1"/>
  <c r="L2005" i="1"/>
  <c r="B2005" i="1"/>
  <c r="L2004" i="1"/>
  <c r="B2004" i="1"/>
  <c r="L2003" i="1"/>
  <c r="B2003" i="1"/>
  <c r="L2002" i="1"/>
  <c r="B2002" i="1"/>
  <c r="L2001" i="1"/>
  <c r="B2001" i="1"/>
  <c r="L2000" i="1"/>
  <c r="B2000" i="1"/>
  <c r="L1999" i="1"/>
  <c r="B1999" i="1"/>
  <c r="L1998" i="1"/>
  <c r="B1998" i="1"/>
  <c r="L1997" i="1"/>
  <c r="B1997" i="1"/>
  <c r="L1996" i="1"/>
  <c r="B1996" i="1"/>
  <c r="L1995" i="1"/>
  <c r="B1995" i="1"/>
  <c r="L1994" i="1"/>
  <c r="B1994" i="1"/>
  <c r="L1993" i="1"/>
  <c r="B1993" i="1"/>
  <c r="L1992" i="1"/>
  <c r="B1992" i="1"/>
  <c r="L1991" i="1"/>
  <c r="B1991" i="1"/>
  <c r="L1990" i="1"/>
  <c r="B1990" i="1"/>
  <c r="L1989" i="1"/>
  <c r="B1989" i="1"/>
  <c r="L1988" i="1"/>
  <c r="B1988" i="1"/>
  <c r="L1987" i="1"/>
  <c r="B1987" i="1"/>
  <c r="L1986" i="1"/>
  <c r="B1986" i="1"/>
  <c r="L1985" i="1"/>
  <c r="B1985" i="1"/>
  <c r="L1984" i="1"/>
  <c r="B1984" i="1"/>
  <c r="L1983" i="1"/>
  <c r="B1983" i="1"/>
  <c r="L1982" i="1"/>
  <c r="B1982" i="1"/>
  <c r="L1981" i="1"/>
  <c r="B1981" i="1"/>
  <c r="L1980" i="1"/>
  <c r="B1980" i="1"/>
  <c r="L1979" i="1"/>
  <c r="B1979" i="1"/>
  <c r="L1978" i="1"/>
  <c r="B1978" i="1"/>
  <c r="L1977" i="1"/>
  <c r="B1977" i="1"/>
  <c r="L1976" i="1"/>
  <c r="B1976" i="1"/>
  <c r="L1975" i="1"/>
  <c r="B1975" i="1"/>
  <c r="L1974" i="1"/>
  <c r="B1974" i="1"/>
  <c r="L1973" i="1"/>
  <c r="B1973" i="1"/>
  <c r="L1972" i="1"/>
  <c r="B1972" i="1"/>
  <c r="L1971" i="1"/>
  <c r="B1971" i="1"/>
  <c r="L1970" i="1"/>
  <c r="B1970" i="1"/>
  <c r="L1969" i="1"/>
  <c r="B1969" i="1"/>
  <c r="L1968" i="1"/>
  <c r="B1968" i="1"/>
  <c r="L1967" i="1"/>
  <c r="B1967" i="1"/>
  <c r="L1966" i="1"/>
  <c r="B1966" i="1"/>
  <c r="L1965" i="1"/>
  <c r="B1965" i="1"/>
  <c r="P1964" i="1" l="1"/>
  <c r="L1964" i="1"/>
  <c r="B1964" i="1"/>
  <c r="P1963" i="1"/>
  <c r="L1963" i="1"/>
  <c r="B1963" i="1"/>
  <c r="O1962" i="1"/>
  <c r="P1962" i="1" s="1"/>
  <c r="L1962" i="1"/>
  <c r="B1962" i="1"/>
  <c r="O1961" i="1"/>
  <c r="P1961" i="1" s="1"/>
  <c r="L1961" i="1"/>
  <c r="B1961" i="1"/>
  <c r="O1960" i="1"/>
  <c r="P1960" i="1" s="1"/>
  <c r="L1960" i="1"/>
  <c r="B1960" i="1"/>
  <c r="O1959" i="1"/>
  <c r="P1959" i="1" s="1"/>
  <c r="L1959" i="1"/>
  <c r="B1959" i="1"/>
  <c r="O1958" i="1"/>
  <c r="P1958" i="1" s="1"/>
  <c r="L1958" i="1"/>
  <c r="B1958" i="1"/>
  <c r="O1957" i="1"/>
  <c r="P1957" i="1" s="1"/>
  <c r="L1957" i="1"/>
  <c r="B1957" i="1"/>
  <c r="O1956" i="1"/>
  <c r="P1956" i="1" s="1"/>
  <c r="L1956" i="1"/>
  <c r="B1956" i="1"/>
  <c r="O1955" i="1"/>
  <c r="P1955" i="1" s="1"/>
  <c r="L1955" i="1"/>
  <c r="B1955" i="1"/>
  <c r="O1954" i="1"/>
  <c r="P1954" i="1" s="1"/>
  <c r="L1954" i="1"/>
  <c r="B1954" i="1"/>
  <c r="O1953" i="1"/>
  <c r="P1953" i="1" s="1"/>
  <c r="L1953" i="1"/>
  <c r="B1953" i="1"/>
  <c r="O1952" i="1"/>
  <c r="P1952" i="1" s="1"/>
  <c r="L1952" i="1"/>
  <c r="B1952" i="1"/>
  <c r="O1951" i="1"/>
  <c r="P1951" i="1" s="1"/>
  <c r="L1951" i="1"/>
  <c r="B1951" i="1"/>
  <c r="O1950" i="1"/>
  <c r="P1950" i="1" s="1"/>
  <c r="L1950" i="1"/>
  <c r="B1950" i="1"/>
  <c r="O1949" i="1"/>
  <c r="P1949" i="1" s="1"/>
  <c r="L1949" i="1"/>
  <c r="B1949" i="1"/>
  <c r="P1948" i="1" l="1"/>
  <c r="L1948" i="1"/>
  <c r="B1948" i="1"/>
  <c r="P1947" i="1"/>
  <c r="L1947" i="1"/>
  <c r="B1947" i="1"/>
  <c r="P1946" i="1"/>
  <c r="L1946" i="1"/>
  <c r="B1946" i="1"/>
  <c r="P1945" i="1"/>
  <c r="L1945" i="1"/>
  <c r="B1945" i="1"/>
  <c r="P1944" i="1"/>
  <c r="L1944" i="1"/>
  <c r="B1944" i="1"/>
  <c r="P1943" i="1"/>
  <c r="L1943" i="1"/>
  <c r="B1943" i="1"/>
  <c r="P1942" i="1"/>
  <c r="L1942" i="1"/>
  <c r="B1942" i="1"/>
  <c r="P1941" i="1"/>
  <c r="L1941" i="1"/>
  <c r="B1941" i="1"/>
  <c r="P1940" i="1"/>
  <c r="L1940" i="1"/>
  <c r="B1940" i="1"/>
  <c r="P1939" i="1"/>
  <c r="L1939" i="1"/>
  <c r="B1939" i="1"/>
  <c r="P1938" i="1"/>
  <c r="L1938" i="1"/>
  <c r="B1938" i="1"/>
  <c r="P1937" i="1"/>
  <c r="L1937" i="1"/>
  <c r="B1937" i="1"/>
  <c r="P1936" i="1"/>
  <c r="L1936" i="1"/>
  <c r="B1936" i="1"/>
  <c r="L1935" i="1"/>
  <c r="B1935" i="1"/>
  <c r="L1934" i="1"/>
  <c r="B1934" i="1"/>
  <c r="L1933" i="1"/>
  <c r="B1933" i="1"/>
  <c r="L1932" i="1"/>
  <c r="B1932" i="1"/>
  <c r="L1931" i="1"/>
  <c r="B1931" i="1"/>
  <c r="L1930" i="1"/>
  <c r="B1930" i="1"/>
  <c r="L1929" i="1"/>
  <c r="B1929" i="1"/>
  <c r="L1928" i="1"/>
  <c r="B1928" i="1"/>
  <c r="L1927" i="1"/>
  <c r="B1927" i="1"/>
  <c r="L1926" i="1"/>
  <c r="B1926" i="1"/>
  <c r="L1925" i="1"/>
  <c r="B1925" i="1"/>
  <c r="L1924" i="1"/>
  <c r="B1924" i="1"/>
  <c r="L1923" i="1"/>
  <c r="B1923" i="1"/>
  <c r="L1922" i="1"/>
  <c r="B1922" i="1"/>
  <c r="L1921" i="1"/>
  <c r="B1921" i="1"/>
  <c r="L1920" i="1"/>
  <c r="B1920" i="1"/>
  <c r="L1919" i="1"/>
  <c r="B1919" i="1"/>
  <c r="L1918" i="1"/>
  <c r="B1918" i="1"/>
  <c r="L1917" i="1"/>
  <c r="B1917" i="1"/>
  <c r="L1916" i="1"/>
  <c r="B1916" i="1"/>
  <c r="L1915" i="1"/>
  <c r="B1915" i="1"/>
  <c r="L1914" i="1"/>
  <c r="B1914" i="1"/>
  <c r="L1913" i="1"/>
  <c r="B1913" i="1"/>
  <c r="L1912" i="1"/>
  <c r="B1912" i="1"/>
  <c r="L1911" i="1"/>
  <c r="B1911" i="1"/>
  <c r="L1910" i="1"/>
  <c r="B1910" i="1"/>
  <c r="L1909" i="1"/>
  <c r="B1909" i="1"/>
  <c r="L1908" i="1"/>
  <c r="B1908" i="1"/>
  <c r="L1907" i="1"/>
  <c r="B1907" i="1"/>
  <c r="L1906" i="1"/>
  <c r="B1906" i="1"/>
  <c r="L1905" i="1"/>
  <c r="B1905" i="1"/>
  <c r="L1904" i="1"/>
  <c r="B1904" i="1"/>
  <c r="L1903" i="1"/>
  <c r="B1903" i="1"/>
  <c r="L1902" i="1"/>
  <c r="B1902" i="1"/>
  <c r="L1901" i="1"/>
  <c r="B1901" i="1"/>
  <c r="L1900" i="1"/>
  <c r="B1900" i="1"/>
  <c r="L1899" i="1"/>
  <c r="B1899" i="1"/>
  <c r="L1898" i="1"/>
  <c r="B1898" i="1"/>
  <c r="L1897" i="1"/>
  <c r="B1897" i="1"/>
  <c r="L1896" i="1"/>
  <c r="B1896" i="1"/>
  <c r="L1895" i="1"/>
  <c r="B1895" i="1"/>
  <c r="L1894" i="1"/>
  <c r="B1894" i="1"/>
  <c r="L1893" i="1"/>
  <c r="B1893" i="1"/>
  <c r="L1892" i="1"/>
  <c r="B1892" i="1"/>
  <c r="L1891" i="1"/>
  <c r="B1891" i="1"/>
  <c r="L1890" i="1"/>
  <c r="B1890" i="1"/>
  <c r="L1889" i="1"/>
  <c r="B1889" i="1"/>
  <c r="L1888" i="1"/>
  <c r="B1888" i="1"/>
  <c r="L1887" i="1"/>
  <c r="B1887" i="1"/>
  <c r="L1886" i="1"/>
  <c r="B1886" i="1"/>
  <c r="L1885" i="1"/>
  <c r="B1885" i="1"/>
  <c r="L1884" i="1"/>
  <c r="B1884" i="1"/>
  <c r="L1883" i="1"/>
  <c r="B1883" i="1"/>
  <c r="L1882" i="1"/>
  <c r="B1882" i="1"/>
  <c r="L1881" i="1"/>
  <c r="B1881" i="1"/>
  <c r="L1880" i="1"/>
  <c r="B1880" i="1"/>
  <c r="L1879" i="1"/>
  <c r="B1879" i="1"/>
  <c r="L1878" i="1"/>
  <c r="B1878" i="1"/>
  <c r="L1877" i="1"/>
  <c r="B1877" i="1"/>
  <c r="L1876" i="1"/>
  <c r="B1876" i="1"/>
  <c r="L1875" i="1"/>
  <c r="B1875" i="1"/>
  <c r="L1874" i="1"/>
  <c r="B1874" i="1"/>
  <c r="L1873" i="1"/>
  <c r="B1873" i="1"/>
  <c r="L1872" i="1"/>
  <c r="B1872" i="1"/>
  <c r="L1871" i="1"/>
  <c r="B1871" i="1"/>
  <c r="L1870" i="1"/>
  <c r="B1870" i="1"/>
  <c r="L1869" i="1"/>
  <c r="B1869" i="1"/>
  <c r="L1868" i="1"/>
  <c r="B1868" i="1"/>
  <c r="L1867" i="1"/>
  <c r="B1867" i="1"/>
  <c r="L1866" i="1"/>
  <c r="B1866" i="1"/>
  <c r="L1865" i="1"/>
  <c r="B1865" i="1"/>
  <c r="L1864" i="1"/>
  <c r="B1864" i="1"/>
  <c r="L1863" i="1"/>
  <c r="B1863" i="1"/>
  <c r="L1862" i="1"/>
  <c r="B1862" i="1"/>
  <c r="L1861" i="1"/>
  <c r="B1861" i="1"/>
  <c r="L1860" i="1"/>
  <c r="B1860" i="1"/>
  <c r="L1859" i="1"/>
  <c r="B1859" i="1"/>
  <c r="L1858" i="1" l="1"/>
  <c r="B1858" i="1"/>
  <c r="L1857" i="1"/>
  <c r="B1857" i="1"/>
  <c r="L1856" i="1"/>
  <c r="B1856" i="1"/>
  <c r="L1855" i="1"/>
  <c r="B1855" i="1"/>
  <c r="L1854" i="1"/>
  <c r="B1854" i="1"/>
  <c r="L1853" i="1"/>
  <c r="B1853" i="1"/>
  <c r="L1852" i="1"/>
  <c r="B1852" i="1"/>
  <c r="L1851" i="1"/>
  <c r="B1851" i="1"/>
  <c r="L1850" i="1"/>
  <c r="B1850" i="1"/>
  <c r="L1849" i="1"/>
  <c r="B1849" i="1"/>
  <c r="L1848" i="1"/>
  <c r="B1848" i="1"/>
  <c r="L1847" i="1"/>
  <c r="B1847" i="1"/>
  <c r="L1846" i="1"/>
  <c r="B1846" i="1"/>
  <c r="L1845" i="1"/>
  <c r="B1845" i="1"/>
  <c r="L1844" i="1"/>
  <c r="B1844" i="1"/>
  <c r="L1843" i="1"/>
  <c r="B1843" i="1"/>
  <c r="L1842" i="1"/>
  <c r="B1842" i="1"/>
  <c r="L1841" i="1"/>
  <c r="B1841" i="1"/>
  <c r="L1840" i="1"/>
  <c r="B1840" i="1"/>
  <c r="L1839" i="1"/>
  <c r="B1839" i="1"/>
  <c r="L1838" i="1"/>
  <c r="B1838" i="1"/>
  <c r="L1837" i="1"/>
  <c r="B1837" i="1"/>
  <c r="L1836" i="1"/>
  <c r="B1836" i="1"/>
  <c r="L1835" i="1"/>
  <c r="B1835" i="1"/>
  <c r="L1834" i="1"/>
  <c r="B1834" i="1"/>
  <c r="L1833" i="1"/>
  <c r="B1833" i="1"/>
  <c r="L1832" i="1"/>
  <c r="B1832" i="1"/>
  <c r="L1831" i="1"/>
  <c r="B1831" i="1"/>
  <c r="L1830" i="1"/>
  <c r="B1830" i="1"/>
  <c r="L1829" i="1"/>
  <c r="B1829" i="1"/>
  <c r="L1828" i="1"/>
  <c r="B1828" i="1"/>
  <c r="L1827" i="1"/>
  <c r="B1827" i="1"/>
  <c r="L1826" i="1"/>
  <c r="B1826" i="1"/>
  <c r="L1825" i="1"/>
  <c r="B1825" i="1"/>
  <c r="L1824" i="1"/>
  <c r="B1824" i="1"/>
  <c r="L1823" i="1"/>
  <c r="B1823" i="1"/>
  <c r="L1822" i="1"/>
  <c r="B1822" i="1"/>
  <c r="L1821" i="1"/>
  <c r="B1821" i="1"/>
  <c r="L1820" i="1"/>
  <c r="B1820" i="1"/>
  <c r="L1819" i="1"/>
  <c r="B1819" i="1"/>
  <c r="L1818" i="1"/>
  <c r="B1818" i="1"/>
  <c r="L1817" i="1"/>
  <c r="B1817" i="1"/>
  <c r="L1816" i="1"/>
  <c r="B1816" i="1"/>
  <c r="L1815" i="1"/>
  <c r="B1815" i="1"/>
  <c r="L1814" i="1"/>
  <c r="B1814" i="1"/>
  <c r="L1813" i="1"/>
  <c r="B1813" i="1"/>
  <c r="L1812" i="1"/>
  <c r="B1812" i="1"/>
  <c r="L1811" i="1"/>
  <c r="B1811" i="1"/>
  <c r="L1810" i="1"/>
  <c r="B1810" i="1"/>
  <c r="L1809" i="1"/>
  <c r="B1809" i="1"/>
  <c r="L1808" i="1"/>
  <c r="B1808" i="1"/>
  <c r="L1807" i="1"/>
  <c r="B1807" i="1"/>
  <c r="L1806" i="1"/>
  <c r="B1806" i="1"/>
  <c r="L1805" i="1"/>
  <c r="B1805" i="1"/>
  <c r="L1804" i="1"/>
  <c r="B1804" i="1"/>
  <c r="L1803" i="1"/>
  <c r="B1803" i="1"/>
  <c r="L1802" i="1"/>
  <c r="B1802" i="1"/>
  <c r="L1801" i="1"/>
  <c r="B1801" i="1"/>
  <c r="L1800" i="1"/>
  <c r="B1800" i="1"/>
  <c r="L1799" i="1"/>
  <c r="B1799" i="1"/>
  <c r="L1798" i="1"/>
  <c r="B1798" i="1"/>
  <c r="L1797" i="1"/>
  <c r="B1797" i="1"/>
  <c r="L1796" i="1"/>
  <c r="B1796" i="1"/>
  <c r="L1795" i="1"/>
  <c r="B1795" i="1"/>
  <c r="L1794" i="1"/>
  <c r="B1794" i="1"/>
  <c r="L1793" i="1"/>
  <c r="B1793" i="1"/>
  <c r="L1792" i="1"/>
  <c r="B1792" i="1"/>
  <c r="L1791" i="1"/>
  <c r="B1791" i="1"/>
  <c r="L1790" i="1"/>
  <c r="B1790" i="1"/>
  <c r="L1789" i="1"/>
  <c r="B1789" i="1"/>
  <c r="L1788" i="1"/>
  <c r="B1788" i="1"/>
  <c r="L1787" i="1"/>
  <c r="B1787" i="1"/>
  <c r="L1786" i="1"/>
  <c r="B1786" i="1"/>
  <c r="L1785" i="1"/>
  <c r="B1785" i="1"/>
  <c r="L1784" i="1"/>
  <c r="B1784" i="1"/>
  <c r="L1783" i="1"/>
  <c r="B1783" i="1"/>
  <c r="L1782" i="1"/>
  <c r="B1782" i="1"/>
  <c r="L1781" i="1"/>
  <c r="B1781" i="1"/>
  <c r="L1780" i="1"/>
  <c r="B1780" i="1"/>
  <c r="L1779" i="1"/>
  <c r="B1779" i="1"/>
  <c r="L1778" i="1"/>
  <c r="B1778" i="1"/>
  <c r="L1777" i="1"/>
  <c r="B1777" i="1"/>
  <c r="L1776" i="1"/>
  <c r="B1776" i="1"/>
  <c r="L1775" i="1"/>
  <c r="B1775" i="1"/>
  <c r="L1774" i="1"/>
  <c r="B1774" i="1"/>
  <c r="L1773" i="1"/>
  <c r="B1773" i="1"/>
  <c r="L1772" i="1"/>
  <c r="B1772" i="1"/>
  <c r="L1771" i="1"/>
  <c r="B1771" i="1"/>
  <c r="L1770" i="1"/>
  <c r="B1770" i="1"/>
  <c r="L1769" i="1"/>
  <c r="B1769" i="1"/>
  <c r="L1768" i="1"/>
  <c r="B1768" i="1"/>
  <c r="L1767" i="1"/>
  <c r="B1767" i="1"/>
  <c r="L1766" i="1"/>
  <c r="B1766" i="1"/>
  <c r="L1765" i="1"/>
  <c r="B1765" i="1"/>
  <c r="L1764" i="1"/>
  <c r="B1764" i="1"/>
  <c r="L1763" i="1"/>
  <c r="B1763" i="1"/>
  <c r="L1762" i="1"/>
  <c r="B1762" i="1"/>
  <c r="L1761" i="1"/>
  <c r="B1761" i="1"/>
  <c r="L1760" i="1" l="1"/>
  <c r="B1760" i="1"/>
  <c r="L1759" i="1"/>
  <c r="B1759" i="1"/>
  <c r="L1758" i="1"/>
  <c r="B1758" i="1"/>
  <c r="L1757" i="1"/>
  <c r="B1757" i="1"/>
  <c r="L1756" i="1"/>
  <c r="B1756" i="1"/>
  <c r="L1755" i="1"/>
  <c r="B1755" i="1"/>
  <c r="L1754" i="1"/>
  <c r="B1754" i="1"/>
  <c r="L1753" i="1"/>
  <c r="B1753" i="1"/>
  <c r="L1752" i="1"/>
  <c r="B1752" i="1"/>
  <c r="L1751" i="1"/>
  <c r="B1751" i="1"/>
  <c r="L1750" i="1"/>
  <c r="B1750" i="1"/>
  <c r="L1749" i="1"/>
  <c r="B1749" i="1"/>
  <c r="L1748" i="1"/>
  <c r="B1748" i="1"/>
  <c r="L1747" i="1"/>
  <c r="B1747" i="1"/>
  <c r="L1746" i="1"/>
  <c r="B1746" i="1"/>
  <c r="L1745" i="1"/>
  <c r="B1745" i="1"/>
  <c r="L1744" i="1"/>
  <c r="B1744" i="1"/>
  <c r="L1743" i="1"/>
  <c r="B1743" i="1"/>
  <c r="L1742" i="1"/>
  <c r="B1742" i="1"/>
  <c r="L1741" i="1"/>
  <c r="B1741" i="1"/>
  <c r="L1740" i="1"/>
  <c r="B1740" i="1"/>
  <c r="L1739" i="1"/>
  <c r="B1739" i="1"/>
  <c r="L1738" i="1"/>
  <c r="B1738" i="1"/>
  <c r="L1737" i="1"/>
  <c r="B1737" i="1"/>
  <c r="L1736" i="1"/>
  <c r="B1736" i="1"/>
  <c r="P1735" i="1" l="1"/>
  <c r="L1735" i="1"/>
  <c r="B1735" i="1"/>
  <c r="P1734" i="1"/>
  <c r="L1734" i="1"/>
  <c r="B1734" i="1"/>
  <c r="P1733" i="1"/>
  <c r="L1733" i="1"/>
  <c r="B1733" i="1"/>
  <c r="P1732" i="1"/>
  <c r="L1732" i="1"/>
  <c r="B1732" i="1"/>
  <c r="O1731" i="1"/>
  <c r="P1731" i="1" s="1"/>
  <c r="L1731" i="1"/>
  <c r="B1731" i="1"/>
  <c r="P1730" i="1"/>
  <c r="L1730" i="1"/>
  <c r="B1730" i="1"/>
  <c r="P1729" i="1"/>
  <c r="L1729" i="1"/>
  <c r="B1729" i="1"/>
  <c r="P1728" i="1"/>
  <c r="L1728" i="1"/>
  <c r="B1728" i="1"/>
  <c r="P1727" i="1"/>
  <c r="L1727" i="1"/>
  <c r="B1727" i="1"/>
  <c r="P1726" i="1"/>
  <c r="L1726" i="1"/>
  <c r="B1726" i="1"/>
  <c r="P1725" i="1"/>
  <c r="L1725" i="1"/>
  <c r="B1725" i="1"/>
  <c r="P1724" i="1"/>
  <c r="L1724" i="1"/>
  <c r="B1724" i="1"/>
  <c r="P1723" i="1"/>
  <c r="L1723" i="1"/>
  <c r="B1723" i="1"/>
  <c r="P1722" i="1"/>
  <c r="L1722" i="1"/>
  <c r="B1722" i="1"/>
  <c r="P1721" i="1"/>
  <c r="L1721" i="1"/>
  <c r="B1721" i="1"/>
  <c r="P1720" i="1"/>
  <c r="L1720" i="1"/>
  <c r="B1720" i="1"/>
  <c r="O1719" i="1"/>
  <c r="P1719" i="1" s="1"/>
  <c r="L1719" i="1"/>
  <c r="B1719" i="1"/>
  <c r="O1718" i="1"/>
  <c r="P1718" i="1" s="1"/>
  <c r="L1718" i="1"/>
  <c r="B1718" i="1"/>
  <c r="P1717" i="1"/>
  <c r="L1717" i="1"/>
  <c r="B1717" i="1"/>
  <c r="P1716" i="1"/>
  <c r="L1716" i="1"/>
  <c r="B1716" i="1"/>
  <c r="P1715" i="1"/>
  <c r="L1715" i="1"/>
  <c r="B1715" i="1"/>
  <c r="P1714" i="1"/>
  <c r="L1714" i="1"/>
  <c r="B1714" i="1"/>
  <c r="P1713" i="1"/>
  <c r="L1713" i="1"/>
  <c r="B1713" i="1"/>
  <c r="P1712" i="1"/>
  <c r="L1712" i="1"/>
  <c r="B1712" i="1"/>
  <c r="P1711" i="1"/>
  <c r="L1711" i="1"/>
  <c r="B1711" i="1"/>
  <c r="P1710" i="1"/>
  <c r="L1710" i="1"/>
  <c r="B1710" i="1"/>
  <c r="P1709" i="1"/>
  <c r="L1709" i="1"/>
  <c r="B1709" i="1"/>
  <c r="P1708" i="1"/>
  <c r="L1708" i="1"/>
  <c r="B1708" i="1"/>
  <c r="P1707" i="1"/>
  <c r="L1707" i="1"/>
  <c r="B1707" i="1"/>
  <c r="P1706" i="1"/>
  <c r="L1706" i="1"/>
  <c r="B1706" i="1"/>
  <c r="P1705" i="1"/>
  <c r="L1705" i="1"/>
  <c r="B1705" i="1"/>
  <c r="P1704" i="1"/>
  <c r="L1704" i="1"/>
  <c r="B1704" i="1"/>
  <c r="P1703" i="1"/>
  <c r="L1703" i="1"/>
  <c r="B1703" i="1"/>
  <c r="P1702" i="1"/>
  <c r="L1702" i="1"/>
  <c r="B1702" i="1"/>
  <c r="P1701" i="1"/>
  <c r="L1701" i="1"/>
  <c r="B1701" i="1"/>
  <c r="P1700" i="1"/>
  <c r="L1700" i="1"/>
  <c r="B1700" i="1"/>
  <c r="P1699" i="1"/>
  <c r="L1699" i="1"/>
  <c r="B1699" i="1"/>
  <c r="P1698" i="1"/>
  <c r="L1698" i="1"/>
  <c r="B1698" i="1"/>
  <c r="P1697" i="1"/>
  <c r="L1697" i="1"/>
  <c r="B1697" i="1"/>
  <c r="P1696" i="1"/>
  <c r="L1696" i="1"/>
  <c r="B1696" i="1"/>
  <c r="P1695" i="1"/>
  <c r="L1695" i="1"/>
  <c r="B1695" i="1"/>
  <c r="P1694" i="1"/>
  <c r="L1694" i="1"/>
  <c r="B1694" i="1"/>
  <c r="P1693" i="1"/>
  <c r="L1693" i="1"/>
  <c r="B1693" i="1"/>
  <c r="L1692" i="1"/>
  <c r="B1692" i="1"/>
  <c r="P1691" i="1"/>
  <c r="L1691" i="1"/>
  <c r="B1691" i="1"/>
  <c r="P1690" i="1"/>
  <c r="L1690" i="1"/>
  <c r="B1690" i="1"/>
  <c r="P1689" i="1"/>
  <c r="L1689" i="1"/>
  <c r="B1689" i="1"/>
  <c r="P1688" i="1"/>
  <c r="L1688" i="1"/>
  <c r="B1688" i="1"/>
  <c r="P1687" i="1"/>
  <c r="L1687" i="1"/>
  <c r="B1687" i="1"/>
  <c r="P1686" i="1"/>
  <c r="L1686" i="1"/>
  <c r="B1686" i="1"/>
  <c r="P1685" i="1"/>
  <c r="L1685" i="1"/>
  <c r="B1685" i="1"/>
  <c r="P1684" i="1"/>
  <c r="L1684" i="1"/>
  <c r="B1684" i="1"/>
  <c r="P1683" i="1"/>
  <c r="L1683" i="1"/>
  <c r="B1683" i="1"/>
  <c r="P1682" i="1"/>
  <c r="L1682" i="1"/>
  <c r="B1682" i="1"/>
  <c r="P1681" i="1"/>
  <c r="L1681" i="1"/>
  <c r="B1681" i="1"/>
  <c r="P1680" i="1"/>
  <c r="L1680" i="1"/>
  <c r="B1680" i="1"/>
  <c r="P1679" i="1"/>
  <c r="L1679" i="1"/>
  <c r="B1679" i="1"/>
  <c r="P1678" i="1"/>
  <c r="L1678" i="1"/>
  <c r="B1678" i="1"/>
  <c r="P1677" i="1"/>
  <c r="L1677" i="1"/>
  <c r="B1677" i="1"/>
  <c r="P1676" i="1"/>
  <c r="L1676" i="1"/>
  <c r="B1676" i="1"/>
  <c r="P1675" i="1"/>
  <c r="L1675" i="1"/>
  <c r="B1675" i="1"/>
  <c r="P1674" i="1"/>
  <c r="L1674" i="1"/>
  <c r="B1674" i="1"/>
  <c r="P1673" i="1"/>
  <c r="L1673" i="1"/>
  <c r="B1673" i="1"/>
  <c r="L1672" i="1" l="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l="1"/>
  <c r="L1638" i="1"/>
  <c r="L1637" i="1"/>
  <c r="B1637" i="1"/>
  <c r="L1636" i="1"/>
  <c r="B1636" i="1"/>
  <c r="L1635" i="1"/>
  <c r="B1635" i="1"/>
  <c r="L1634" i="1"/>
  <c r="B1634" i="1"/>
  <c r="L1633" i="1"/>
  <c r="B1633" i="1"/>
  <c r="L1632" i="1"/>
  <c r="B1632" i="1"/>
  <c r="L1631" i="1"/>
  <c r="B1631" i="1"/>
  <c r="L1630" i="1"/>
  <c r="B1630" i="1"/>
  <c r="L1629" i="1"/>
  <c r="B1629" i="1"/>
  <c r="L1628" i="1"/>
  <c r="B1628" i="1"/>
  <c r="L1627" i="1"/>
  <c r="B1627" i="1"/>
  <c r="L1626" i="1"/>
  <c r="B1626" i="1"/>
  <c r="L1625" i="1"/>
  <c r="B1625" i="1"/>
  <c r="L1624" i="1"/>
  <c r="B1624" i="1"/>
  <c r="L1623" i="1"/>
  <c r="B1623" i="1"/>
  <c r="L1622" i="1"/>
  <c r="B1622" i="1"/>
  <c r="L1621" i="1"/>
  <c r="B1621" i="1"/>
  <c r="L1620" i="1"/>
  <c r="B1620" i="1"/>
  <c r="L1619" i="1"/>
  <c r="B1619" i="1"/>
  <c r="L1618" i="1"/>
  <c r="B1618" i="1"/>
  <c r="L1617" i="1"/>
  <c r="B1617" i="1"/>
  <c r="L1616" i="1"/>
  <c r="B1616" i="1"/>
  <c r="L1615" i="1"/>
  <c r="B1615" i="1"/>
  <c r="L1614" i="1"/>
  <c r="B1614" i="1"/>
  <c r="L1613" i="1"/>
  <c r="B1613" i="1"/>
  <c r="L1612" i="1"/>
  <c r="B1612" i="1"/>
  <c r="L1611" i="1"/>
  <c r="B1611" i="1"/>
  <c r="L1610" i="1"/>
  <c r="B1610" i="1"/>
  <c r="L1609" i="1"/>
  <c r="B1609" i="1"/>
  <c r="L1608" i="1"/>
  <c r="B1608" i="1"/>
  <c r="L1607" i="1"/>
  <c r="B1607" i="1"/>
  <c r="L1606" i="1"/>
  <c r="B1606" i="1"/>
  <c r="L1605" i="1"/>
  <c r="B1605" i="1"/>
  <c r="L1604" i="1"/>
  <c r="B1604" i="1"/>
  <c r="L1603" i="1"/>
  <c r="B1603" i="1"/>
  <c r="L1602" i="1"/>
  <c r="B1602" i="1"/>
  <c r="L1601" i="1"/>
  <c r="B1601" i="1"/>
  <c r="L1600" i="1"/>
  <c r="B1600" i="1"/>
  <c r="L1599" i="1"/>
  <c r="B1599" i="1"/>
  <c r="L1598" i="1"/>
  <c r="B1598" i="1"/>
  <c r="L1597" i="1"/>
  <c r="B1597" i="1"/>
  <c r="L1596" i="1"/>
  <c r="B1596" i="1"/>
  <c r="L1595" i="1"/>
  <c r="B1595" i="1"/>
  <c r="L1594" i="1"/>
  <c r="B1594" i="1"/>
  <c r="L1593" i="1"/>
  <c r="B1593" i="1"/>
  <c r="L1592" i="1"/>
  <c r="B1592" i="1"/>
  <c r="L1591" i="1"/>
  <c r="B1591" i="1"/>
  <c r="L1590" i="1"/>
  <c r="B1590" i="1"/>
  <c r="L1589" i="1"/>
  <c r="B1589" i="1"/>
  <c r="L1588" i="1"/>
  <c r="B1588" i="1"/>
  <c r="L1587" i="1"/>
  <c r="B1587" i="1"/>
  <c r="L1586" i="1"/>
  <c r="B1586" i="1"/>
  <c r="L1585" i="1"/>
  <c r="B1585" i="1"/>
  <c r="L1584" i="1"/>
  <c r="B1584" i="1"/>
  <c r="L1583" i="1"/>
  <c r="B1583" i="1"/>
  <c r="L1582" i="1"/>
  <c r="B1582" i="1"/>
  <c r="L1581" i="1"/>
  <c r="B1581" i="1"/>
  <c r="L1580" i="1"/>
  <c r="B1580" i="1"/>
  <c r="L1579" i="1"/>
  <c r="B1579" i="1"/>
  <c r="L1578" i="1"/>
  <c r="B1578" i="1"/>
  <c r="L1577" i="1"/>
  <c r="B1577" i="1"/>
  <c r="L1576" i="1"/>
  <c r="B1576" i="1"/>
  <c r="L1575" i="1"/>
  <c r="B1575" i="1"/>
  <c r="L1574" i="1"/>
  <c r="B1574" i="1"/>
  <c r="L1573" i="1"/>
  <c r="B1573" i="1"/>
  <c r="L1572" i="1"/>
  <c r="B1572" i="1"/>
  <c r="L1571" i="1"/>
  <c r="B1571" i="1"/>
  <c r="L1570" i="1"/>
  <c r="B1570" i="1"/>
  <c r="L1569" i="1"/>
  <c r="B1569" i="1"/>
  <c r="L1568" i="1"/>
  <c r="B1568" i="1"/>
  <c r="L1567" i="1"/>
  <c r="B1567" i="1"/>
  <c r="L1566" i="1"/>
  <c r="B1566" i="1"/>
  <c r="L1565" i="1"/>
  <c r="B1565" i="1"/>
  <c r="L1564" i="1"/>
  <c r="B1564" i="1"/>
  <c r="L1563" i="1"/>
  <c r="B1563" i="1"/>
  <c r="L1562" i="1"/>
  <c r="B1562" i="1"/>
  <c r="L1561" i="1"/>
  <c r="B1561" i="1"/>
  <c r="L1560" i="1"/>
  <c r="B1560" i="1"/>
  <c r="L1559" i="1"/>
  <c r="B1559" i="1"/>
  <c r="L1558" i="1"/>
  <c r="B1558" i="1"/>
  <c r="L1557" i="1"/>
  <c r="B1557" i="1"/>
  <c r="L1556" i="1"/>
  <c r="B1556" i="1"/>
  <c r="L1555" i="1"/>
  <c r="B1555" i="1"/>
  <c r="L1554" i="1"/>
  <c r="B1554" i="1"/>
  <c r="L1553" i="1"/>
  <c r="B1553" i="1"/>
  <c r="L1552" i="1"/>
  <c r="B1552" i="1"/>
  <c r="L1551" i="1"/>
  <c r="B1551" i="1"/>
  <c r="L1550" i="1"/>
  <c r="B1550" i="1"/>
  <c r="L1549" i="1"/>
  <c r="B1549" i="1"/>
  <c r="L1548" i="1"/>
  <c r="B1548" i="1"/>
  <c r="L1547" i="1"/>
  <c r="B1547" i="1"/>
  <c r="L1546" i="1"/>
  <c r="B1546" i="1"/>
  <c r="L1545" i="1"/>
  <c r="B1545" i="1"/>
  <c r="L1544" i="1"/>
  <c r="B1544" i="1"/>
  <c r="L1543" i="1"/>
  <c r="B1543" i="1"/>
  <c r="L1542" i="1"/>
  <c r="B1542" i="1"/>
  <c r="L1541" i="1"/>
  <c r="B1541" i="1"/>
  <c r="L1540" i="1"/>
  <c r="B1540" i="1"/>
  <c r="L1539" i="1"/>
  <c r="B1539" i="1"/>
  <c r="L1538" i="1"/>
  <c r="B1538" i="1"/>
  <c r="L1537" i="1"/>
  <c r="B1537" i="1"/>
  <c r="L1536" i="1"/>
  <c r="B1536" i="1"/>
  <c r="L1535" i="1"/>
  <c r="B1535" i="1"/>
  <c r="L1534" i="1"/>
  <c r="B1534" i="1"/>
  <c r="L1533" i="1"/>
  <c r="B1533" i="1"/>
  <c r="L1532" i="1"/>
  <c r="B1532" i="1"/>
  <c r="L1531" i="1"/>
  <c r="B1531" i="1"/>
  <c r="L1530" i="1"/>
  <c r="B1530" i="1"/>
  <c r="L1529" i="1"/>
  <c r="B1529" i="1"/>
  <c r="L1528" i="1"/>
  <c r="B1528" i="1"/>
  <c r="L1527" i="1"/>
  <c r="B1527" i="1"/>
  <c r="L1526" i="1"/>
  <c r="B1526" i="1"/>
  <c r="L1525" i="1"/>
  <c r="B1525" i="1"/>
  <c r="L1524" i="1"/>
  <c r="B1524" i="1"/>
  <c r="L1523" i="1"/>
  <c r="B1523" i="1"/>
  <c r="L1522" i="1"/>
  <c r="B1522" i="1"/>
  <c r="L1521" i="1"/>
  <c r="B1521" i="1"/>
  <c r="L1520" i="1"/>
  <c r="B1520" i="1"/>
  <c r="L1519" i="1"/>
  <c r="B1519" i="1"/>
  <c r="L1518" i="1"/>
  <c r="B1518" i="1"/>
  <c r="L1517" i="1"/>
  <c r="B1517" i="1"/>
  <c r="L1516" i="1"/>
  <c r="B1516" i="1"/>
  <c r="L1515" i="1"/>
  <c r="B1515" i="1"/>
  <c r="L1514" i="1"/>
  <c r="B1514" i="1"/>
  <c r="L1513" i="1"/>
  <c r="B1513" i="1"/>
  <c r="L1512" i="1"/>
  <c r="B1512" i="1"/>
  <c r="L1511" i="1"/>
  <c r="B1511" i="1"/>
  <c r="L1510" i="1"/>
  <c r="B1510" i="1"/>
  <c r="L1509" i="1"/>
  <c r="B1509" i="1"/>
  <c r="L1508" i="1"/>
  <c r="B1508" i="1"/>
  <c r="L1507" i="1"/>
  <c r="B1507" i="1"/>
  <c r="L1506" i="1"/>
  <c r="B1506" i="1"/>
  <c r="L1505" i="1"/>
  <c r="B1505" i="1"/>
  <c r="L1504" i="1"/>
  <c r="B1504" i="1"/>
  <c r="L1503" i="1"/>
  <c r="B1503" i="1"/>
  <c r="L1502" i="1"/>
  <c r="B1502" i="1"/>
  <c r="L1501" i="1"/>
  <c r="B1501" i="1"/>
  <c r="L1500" i="1"/>
  <c r="B1500" i="1"/>
  <c r="L1499" i="1"/>
  <c r="B1499" i="1"/>
  <c r="L1498" i="1"/>
  <c r="B1498" i="1"/>
  <c r="L1497" i="1"/>
  <c r="B1497" i="1"/>
  <c r="L1496" i="1"/>
  <c r="B1496" i="1"/>
  <c r="L1495" i="1"/>
  <c r="B1495" i="1"/>
  <c r="L1494" i="1"/>
  <c r="B1494" i="1"/>
  <c r="L1493" i="1"/>
  <c r="B1493" i="1"/>
  <c r="L1492" i="1"/>
  <c r="B1492" i="1"/>
  <c r="L1491" i="1"/>
  <c r="B1491" i="1"/>
  <c r="L1490" i="1"/>
  <c r="B1490" i="1"/>
  <c r="L1489" i="1"/>
  <c r="B1489" i="1"/>
  <c r="L1488" i="1"/>
  <c r="B1488" i="1"/>
  <c r="L1487" i="1"/>
  <c r="B1487" i="1"/>
  <c r="L1486" i="1"/>
  <c r="B1486" i="1"/>
  <c r="L1485" i="1"/>
  <c r="B1485" i="1"/>
  <c r="L1484" i="1"/>
  <c r="B1484" i="1"/>
  <c r="L1483" i="1"/>
  <c r="B1483" i="1"/>
  <c r="L1482" i="1"/>
  <c r="B1482" i="1"/>
  <c r="L1481" i="1"/>
  <c r="B1481" i="1"/>
  <c r="L1480" i="1"/>
  <c r="B1480" i="1"/>
  <c r="L1479" i="1"/>
  <c r="B1479" i="1"/>
  <c r="L1478" i="1"/>
  <c r="B1478" i="1"/>
  <c r="L1477" i="1"/>
  <c r="B1477" i="1"/>
  <c r="L1476" i="1"/>
  <c r="B1476" i="1"/>
  <c r="L1475" i="1"/>
  <c r="B1475" i="1"/>
  <c r="L1474" i="1"/>
  <c r="B1474" i="1"/>
  <c r="L1473" i="1"/>
  <c r="B1473" i="1"/>
  <c r="L1472" i="1"/>
  <c r="B1472" i="1"/>
  <c r="L1471" i="1"/>
  <c r="B1471" i="1"/>
  <c r="L1470" i="1"/>
  <c r="B1470" i="1"/>
  <c r="L1469" i="1"/>
  <c r="B1469" i="1"/>
  <c r="L1468" i="1"/>
  <c r="B1468" i="1"/>
  <c r="L1467" i="1"/>
  <c r="B1467" i="1"/>
  <c r="L1466" i="1"/>
  <c r="B1466" i="1"/>
  <c r="L1465" i="1"/>
  <c r="B1465" i="1"/>
  <c r="L1464" i="1"/>
  <c r="B1464" i="1"/>
  <c r="L1463" i="1"/>
  <c r="B1463" i="1"/>
  <c r="L1462" i="1"/>
  <c r="B1462" i="1"/>
  <c r="L1461" i="1"/>
  <c r="B1461" i="1"/>
  <c r="L1460" i="1"/>
  <c r="B1460" i="1"/>
  <c r="L1459" i="1"/>
  <c r="B1459" i="1"/>
  <c r="L1458" i="1"/>
  <c r="B1458" i="1"/>
  <c r="L1457" i="1"/>
  <c r="B1457" i="1"/>
  <c r="L1456" i="1"/>
  <c r="B1456" i="1"/>
  <c r="L1455" i="1"/>
  <c r="B1455" i="1"/>
  <c r="L1454" i="1"/>
  <c r="B1454" i="1"/>
  <c r="L1453" i="1"/>
  <c r="B1453" i="1"/>
  <c r="L1452" i="1"/>
  <c r="B1452" i="1"/>
  <c r="L1451" i="1"/>
  <c r="B1451" i="1"/>
  <c r="L1450" i="1"/>
  <c r="B1450" i="1"/>
  <c r="L1449" i="1"/>
  <c r="B1449" i="1"/>
  <c r="L1448" i="1"/>
  <c r="B1448" i="1"/>
  <c r="L1447" i="1"/>
  <c r="B1447" i="1"/>
  <c r="L1446" i="1"/>
  <c r="B1446" i="1"/>
  <c r="L1445" i="1"/>
  <c r="B1445" i="1"/>
  <c r="L1444" i="1"/>
  <c r="B1444" i="1"/>
  <c r="L1443" i="1"/>
  <c r="B1443" i="1"/>
  <c r="L1442" i="1"/>
  <c r="B1442" i="1"/>
  <c r="L1441" i="1"/>
  <c r="B1441" i="1"/>
  <c r="L1440" i="1"/>
  <c r="B1440" i="1"/>
  <c r="L1439" i="1"/>
  <c r="B1439" i="1"/>
  <c r="L1438" i="1"/>
  <c r="B1438" i="1"/>
  <c r="L1437" i="1"/>
  <c r="B1437" i="1"/>
  <c r="L1436" i="1"/>
  <c r="B1436" i="1"/>
  <c r="L1435" i="1"/>
  <c r="B1435" i="1"/>
  <c r="L1434" i="1"/>
  <c r="B1434" i="1"/>
  <c r="L1433" i="1"/>
  <c r="B1433" i="1"/>
  <c r="L1432" i="1"/>
  <c r="B1432" i="1"/>
  <c r="L1431" i="1"/>
  <c r="B1431" i="1"/>
  <c r="L1430" i="1"/>
  <c r="B1430" i="1"/>
  <c r="L1429" i="1"/>
  <c r="B1429" i="1"/>
  <c r="L1428" i="1"/>
  <c r="B1428" i="1"/>
  <c r="L1427" i="1"/>
  <c r="B1427" i="1"/>
  <c r="L1426" i="1"/>
  <c r="B1426" i="1"/>
  <c r="L1425" i="1"/>
  <c r="B1425" i="1"/>
  <c r="L1424" i="1"/>
  <c r="B1424" i="1"/>
  <c r="L1423" i="1"/>
  <c r="B1423" i="1"/>
  <c r="L1422" i="1"/>
  <c r="B1422" i="1"/>
  <c r="L1421" i="1"/>
  <c r="B1421" i="1"/>
  <c r="L1420" i="1"/>
  <c r="B1420" i="1"/>
  <c r="L1419" i="1"/>
  <c r="B1419" i="1"/>
  <c r="L1418" i="1"/>
  <c r="B1418" i="1"/>
  <c r="L1417" i="1"/>
  <c r="B1417" i="1"/>
  <c r="L1416" i="1"/>
  <c r="B1416" i="1"/>
  <c r="L1415" i="1"/>
  <c r="B1415" i="1"/>
  <c r="L1414" i="1"/>
  <c r="B1414" i="1"/>
  <c r="L1413" i="1"/>
  <c r="B1413" i="1"/>
  <c r="L1412" i="1"/>
  <c r="B1412" i="1"/>
  <c r="L1411" i="1"/>
  <c r="B1411" i="1"/>
  <c r="L1410" i="1"/>
  <c r="B1410" i="1"/>
  <c r="L1409" i="1"/>
  <c r="B1409" i="1"/>
  <c r="L1408" i="1"/>
  <c r="B1408" i="1"/>
  <c r="L1407" i="1"/>
  <c r="B1407" i="1"/>
  <c r="L1406" i="1"/>
  <c r="B1406" i="1"/>
  <c r="L1405" i="1"/>
  <c r="B1405" i="1"/>
  <c r="L1404" i="1"/>
  <c r="B1404" i="1"/>
  <c r="L1403" i="1"/>
  <c r="B1403" i="1"/>
  <c r="L1402" i="1"/>
  <c r="B1402" i="1"/>
  <c r="L1401" i="1"/>
  <c r="B1401" i="1"/>
  <c r="L1400" i="1"/>
  <c r="B1400" i="1"/>
  <c r="L1399" i="1"/>
  <c r="B1399" i="1"/>
  <c r="L1398" i="1"/>
  <c r="B1398" i="1"/>
  <c r="O1397" i="1"/>
  <c r="L1397" i="1"/>
  <c r="B1397" i="1"/>
  <c r="L1396" i="1"/>
  <c r="B1396" i="1"/>
  <c r="L1395" i="1"/>
  <c r="B1395" i="1"/>
  <c r="L1394" i="1"/>
  <c r="B1394" i="1"/>
  <c r="L1393" i="1"/>
  <c r="B1393" i="1"/>
  <c r="L1392" i="1"/>
  <c r="B1392" i="1"/>
  <c r="L1391" i="1"/>
  <c r="B1391" i="1"/>
  <c r="L1390" i="1"/>
  <c r="B1390" i="1"/>
  <c r="L1389" i="1"/>
  <c r="B1389" i="1"/>
  <c r="L1388" i="1"/>
  <c r="B1388" i="1"/>
  <c r="L1387" i="1"/>
  <c r="B1387" i="1"/>
  <c r="L1386" i="1"/>
  <c r="B1386" i="1"/>
  <c r="L1385" i="1"/>
  <c r="B1385" i="1"/>
  <c r="L1384" i="1"/>
  <c r="B1384" i="1"/>
  <c r="L1383" i="1"/>
  <c r="B1383" i="1"/>
  <c r="L1382" i="1"/>
  <c r="B1382" i="1"/>
  <c r="L1381" i="1"/>
  <c r="B1381" i="1"/>
  <c r="L1380" i="1"/>
  <c r="B1380" i="1"/>
  <c r="L1379" i="1"/>
  <c r="B1379" i="1"/>
  <c r="L1378" i="1"/>
  <c r="B1378" i="1"/>
  <c r="L1377" i="1"/>
  <c r="B1377" i="1"/>
  <c r="O1376" i="1"/>
  <c r="L1376" i="1"/>
  <c r="B1376" i="1"/>
  <c r="O1375" i="1"/>
  <c r="L1375" i="1"/>
  <c r="B1375" i="1"/>
  <c r="O1374" i="1"/>
  <c r="L1374" i="1"/>
  <c r="B1374" i="1"/>
  <c r="O1373" i="1"/>
  <c r="L1373" i="1"/>
  <c r="B1373" i="1"/>
  <c r="O1372" i="1"/>
  <c r="L1372" i="1"/>
  <c r="B1372" i="1"/>
  <c r="O1371" i="1"/>
  <c r="L1371" i="1"/>
  <c r="B1371" i="1"/>
  <c r="L1370" i="1"/>
  <c r="B1370" i="1"/>
  <c r="L1369" i="1"/>
  <c r="B1369" i="1"/>
  <c r="P1368" i="1"/>
  <c r="O1368" i="1"/>
  <c r="L1368" i="1"/>
  <c r="B1368" i="1"/>
  <c r="O1367" i="1"/>
  <c r="L1367" i="1"/>
  <c r="B1367" i="1"/>
  <c r="O1366" i="1"/>
  <c r="L1366" i="1"/>
  <c r="B1366" i="1"/>
  <c r="O1365" i="1"/>
  <c r="L1365" i="1"/>
  <c r="B1365" i="1"/>
  <c r="L1364" i="1"/>
  <c r="B1364" i="1"/>
  <c r="L1363" i="1"/>
  <c r="B1363" i="1"/>
  <c r="L1362" i="1"/>
  <c r="B1362" i="1"/>
  <c r="L1361" i="1"/>
  <c r="B1361" i="1"/>
  <c r="L1360" i="1"/>
  <c r="B1360" i="1"/>
  <c r="L1359" i="1"/>
  <c r="B1359" i="1"/>
  <c r="L1358" i="1"/>
  <c r="B1358" i="1"/>
  <c r="L1357" i="1"/>
  <c r="B1357" i="1"/>
  <c r="L1356" i="1"/>
  <c r="B1356" i="1"/>
  <c r="O1355" i="1"/>
  <c r="L1355" i="1"/>
  <c r="B1355" i="1"/>
  <c r="L1354" i="1"/>
  <c r="B1354" i="1"/>
  <c r="O1353" i="1"/>
  <c r="L1353" i="1"/>
  <c r="B1353" i="1"/>
  <c r="L1352" i="1"/>
  <c r="B1352" i="1"/>
  <c r="L1351" i="1"/>
  <c r="B1351" i="1"/>
  <c r="L1350" i="1"/>
  <c r="B1350" i="1"/>
  <c r="O1349" i="1"/>
  <c r="L1349" i="1"/>
  <c r="B1349" i="1"/>
  <c r="L1348" i="1"/>
  <c r="B1348" i="1"/>
  <c r="L1347" i="1"/>
  <c r="B1347" i="1"/>
  <c r="O1346" i="1"/>
  <c r="L1346" i="1"/>
  <c r="B1346" i="1"/>
  <c r="O1345" i="1"/>
  <c r="L1345" i="1"/>
  <c r="B1345" i="1"/>
  <c r="O1344" i="1"/>
  <c r="L1344" i="1"/>
  <c r="B1344" i="1"/>
  <c r="O1343" i="1"/>
  <c r="L1343" i="1"/>
  <c r="B1343" i="1"/>
  <c r="O1342" i="1"/>
  <c r="L1342" i="1"/>
  <c r="B1342" i="1"/>
  <c r="O1341" i="1"/>
  <c r="L1341" i="1"/>
  <c r="B1341" i="1"/>
  <c r="L1340" i="1"/>
  <c r="B1340" i="1"/>
  <c r="L1339" i="1"/>
  <c r="B1339" i="1"/>
  <c r="O1338" i="1"/>
  <c r="L1338" i="1"/>
  <c r="B1338" i="1"/>
  <c r="L1337" i="1"/>
  <c r="B1337" i="1"/>
  <c r="L1336" i="1"/>
  <c r="B1336" i="1"/>
  <c r="O1335" i="1"/>
  <c r="L1335" i="1"/>
  <c r="B1335" i="1"/>
  <c r="L1334" i="1"/>
  <c r="B1334" i="1"/>
  <c r="L1333" i="1"/>
  <c r="B1333" i="1"/>
  <c r="L1332" i="1"/>
  <c r="B1332" i="1"/>
  <c r="L1331" i="1"/>
  <c r="B1331" i="1"/>
  <c r="L1330" i="1"/>
  <c r="B1330" i="1"/>
  <c r="L1329" i="1"/>
  <c r="B1329" i="1"/>
  <c r="L1328" i="1"/>
  <c r="B1328" i="1"/>
  <c r="L1327" i="1"/>
  <c r="B1327" i="1"/>
  <c r="L1326" i="1"/>
  <c r="B1326" i="1"/>
  <c r="L1325" i="1"/>
  <c r="B1325" i="1"/>
  <c r="L1324" i="1"/>
  <c r="B1324" i="1"/>
  <c r="L1323" i="1"/>
  <c r="B1323" i="1"/>
  <c r="L1322" i="1"/>
  <c r="B1322" i="1"/>
  <c r="L1321" i="1"/>
  <c r="B1321" i="1"/>
  <c r="L1320" i="1"/>
  <c r="B1320" i="1"/>
  <c r="L1319" i="1"/>
  <c r="B1319" i="1"/>
  <c r="L1318" i="1"/>
  <c r="B1318" i="1"/>
  <c r="L1317" i="1"/>
  <c r="B1317" i="1"/>
  <c r="L1316" i="1"/>
  <c r="B1316" i="1"/>
  <c r="O1315" i="1" l="1"/>
  <c r="P1315" i="1" s="1"/>
  <c r="L1315" i="1"/>
  <c r="B1315" i="1"/>
  <c r="O1314" i="1"/>
  <c r="P1314" i="1" s="1"/>
  <c r="L1314" i="1"/>
  <c r="O1313" i="1"/>
  <c r="P1313" i="1" s="1"/>
  <c r="L1313" i="1"/>
  <c r="B1313" i="1"/>
  <c r="O1312" i="1"/>
  <c r="P1312" i="1" s="1"/>
  <c r="L1312" i="1"/>
  <c r="B1312" i="1"/>
  <c r="O1311" i="1"/>
  <c r="P1311" i="1" s="1"/>
  <c r="O1310" i="1"/>
  <c r="P1310" i="1" s="1"/>
  <c r="L1310" i="1"/>
  <c r="B1310" i="1"/>
  <c r="O1309" i="1"/>
  <c r="P1309" i="1" s="1"/>
  <c r="L1309" i="1"/>
  <c r="B1309" i="1"/>
  <c r="O1308" i="1"/>
  <c r="P1308" i="1" s="1"/>
  <c r="L1308" i="1"/>
  <c r="B1308" i="1"/>
  <c r="O1307" i="1"/>
  <c r="P1307" i="1" s="1"/>
  <c r="L1307" i="1"/>
  <c r="B1307" i="1"/>
  <c r="O1306" i="1"/>
  <c r="P1306" i="1" s="1"/>
  <c r="L1306" i="1"/>
  <c r="B1306" i="1"/>
  <c r="O1305" i="1"/>
  <c r="P1305" i="1" s="1"/>
  <c r="L1305" i="1"/>
  <c r="B1305" i="1"/>
  <c r="O1304" i="1"/>
  <c r="P1304" i="1" s="1"/>
  <c r="L1304" i="1"/>
  <c r="B1304" i="1"/>
  <c r="O1303" i="1"/>
  <c r="P1303" i="1" s="1"/>
  <c r="L1303" i="1"/>
  <c r="B1303" i="1"/>
  <c r="O1302" i="1"/>
  <c r="P1302" i="1" s="1"/>
  <c r="L1302" i="1"/>
  <c r="B1302" i="1"/>
  <c r="O1301" i="1"/>
  <c r="P1301" i="1" s="1"/>
  <c r="L1301" i="1"/>
  <c r="B1301" i="1"/>
  <c r="O1300" i="1"/>
  <c r="P1300" i="1" s="1"/>
  <c r="L1300" i="1"/>
  <c r="B1300" i="1"/>
  <c r="O1299" i="1"/>
  <c r="P1299" i="1" s="1"/>
  <c r="L1299" i="1"/>
  <c r="B1299" i="1"/>
  <c r="O1298" i="1"/>
  <c r="P1298" i="1" s="1"/>
  <c r="L1298" i="1"/>
  <c r="B1298" i="1"/>
  <c r="O1297" i="1"/>
  <c r="P1297" i="1" s="1"/>
  <c r="L1297" i="1"/>
  <c r="B1297" i="1"/>
  <c r="O1296" i="1"/>
  <c r="P1296" i="1" s="1"/>
  <c r="L1296" i="1"/>
  <c r="B1296" i="1"/>
  <c r="O1295" i="1"/>
  <c r="P1295" i="1" s="1"/>
  <c r="L1295" i="1"/>
  <c r="B1295" i="1"/>
  <c r="O1294" i="1"/>
  <c r="P1294" i="1" s="1"/>
  <c r="L1294" i="1"/>
  <c r="B1294" i="1"/>
  <c r="O1293" i="1"/>
  <c r="P1293" i="1" s="1"/>
  <c r="L1293" i="1"/>
  <c r="B1293" i="1"/>
  <c r="O1292" i="1"/>
  <c r="P1292" i="1" s="1"/>
  <c r="L1292" i="1"/>
  <c r="B1292" i="1"/>
  <c r="O1291" i="1"/>
  <c r="P1291" i="1" s="1"/>
  <c r="L1291" i="1"/>
  <c r="B1291" i="1"/>
  <c r="O1290" i="1"/>
  <c r="P1290" i="1" s="1"/>
  <c r="L1290" i="1"/>
  <c r="B1290" i="1"/>
  <c r="O1289" i="1"/>
  <c r="P1289" i="1" s="1"/>
  <c r="L1289" i="1"/>
  <c r="B1289" i="1"/>
  <c r="O1288" i="1"/>
  <c r="P1288" i="1" s="1"/>
  <c r="L1288" i="1"/>
  <c r="B1288" i="1"/>
  <c r="O1287" i="1"/>
  <c r="P1287" i="1" s="1"/>
  <c r="L1287" i="1"/>
  <c r="B1287" i="1"/>
  <c r="O1286" i="1"/>
  <c r="P1286" i="1" s="1"/>
  <c r="L1286" i="1"/>
  <c r="B1286" i="1"/>
  <c r="O1285" i="1"/>
  <c r="P1285" i="1" s="1"/>
  <c r="L1285" i="1"/>
  <c r="B1285" i="1"/>
  <c r="O1284" i="1"/>
  <c r="P1284" i="1" s="1"/>
  <c r="L1284" i="1"/>
  <c r="B1284" i="1"/>
  <c r="O1283" i="1"/>
  <c r="P1283" i="1" s="1"/>
  <c r="L1283" i="1"/>
  <c r="B1283" i="1"/>
  <c r="O1282" i="1"/>
  <c r="P1282" i="1" s="1"/>
  <c r="L1282" i="1"/>
  <c r="B1282" i="1"/>
  <c r="O1281" i="1"/>
  <c r="P1281" i="1" s="1"/>
  <c r="L1281" i="1"/>
  <c r="B1281" i="1"/>
  <c r="O1280" i="1"/>
  <c r="P1280" i="1" s="1"/>
  <c r="L1280" i="1"/>
  <c r="B1280" i="1"/>
  <c r="O1279" i="1"/>
  <c r="P1279" i="1" s="1"/>
  <c r="L1279" i="1"/>
  <c r="B1279" i="1"/>
  <c r="O1278" i="1"/>
  <c r="P1278" i="1" s="1"/>
  <c r="L1278" i="1"/>
  <c r="B1278" i="1"/>
  <c r="O1277" i="1"/>
  <c r="P1277" i="1" s="1"/>
  <c r="L1277" i="1"/>
  <c r="B1277" i="1"/>
  <c r="O1276" i="1"/>
  <c r="P1276" i="1" s="1"/>
  <c r="L1276" i="1"/>
  <c r="B1276" i="1"/>
  <c r="O1275" i="1"/>
  <c r="P1275" i="1" s="1"/>
  <c r="L1275" i="1"/>
  <c r="B1275" i="1"/>
  <c r="O1274" i="1"/>
  <c r="P1274" i="1" s="1"/>
  <c r="L1274" i="1"/>
  <c r="B1274" i="1"/>
  <c r="O1273" i="1"/>
  <c r="P1273" i="1" s="1"/>
  <c r="L1273" i="1"/>
  <c r="B1273" i="1"/>
  <c r="O1272" i="1"/>
  <c r="P1272" i="1" s="1"/>
  <c r="L1272" i="1"/>
  <c r="B1272" i="1"/>
  <c r="O1271" i="1"/>
  <c r="P1271" i="1" s="1"/>
  <c r="L1271" i="1"/>
  <c r="B1271" i="1"/>
  <c r="O1270" i="1"/>
  <c r="P1270" i="1" s="1"/>
  <c r="L1270" i="1"/>
  <c r="B1270" i="1"/>
  <c r="O1269" i="1"/>
  <c r="P1269" i="1" s="1"/>
  <c r="L1269" i="1"/>
  <c r="B1269" i="1"/>
  <c r="O1268" i="1"/>
  <c r="P1268" i="1" s="1"/>
  <c r="L1268" i="1"/>
  <c r="B1268" i="1"/>
  <c r="O1267" i="1"/>
  <c r="P1267" i="1" s="1"/>
  <c r="L1267" i="1"/>
  <c r="B1267" i="1"/>
  <c r="O1266" i="1"/>
  <c r="P1266" i="1" s="1"/>
  <c r="L1266" i="1"/>
  <c r="B1266" i="1"/>
  <c r="O1265" i="1"/>
  <c r="P1265" i="1" s="1"/>
  <c r="L1265" i="1"/>
  <c r="B1265" i="1"/>
  <c r="O1264" i="1"/>
  <c r="P1264" i="1" s="1"/>
  <c r="L1264" i="1"/>
  <c r="B1264" i="1"/>
  <c r="O1263" i="1"/>
  <c r="P1263" i="1" s="1"/>
  <c r="L1263" i="1"/>
  <c r="B1263" i="1"/>
  <c r="O1262" i="1"/>
  <c r="P1262" i="1" s="1"/>
  <c r="L1262" i="1"/>
  <c r="B1262" i="1"/>
  <c r="O1261" i="1"/>
  <c r="P1261" i="1" s="1"/>
  <c r="L1261" i="1"/>
  <c r="B1261" i="1"/>
  <c r="O1260" i="1"/>
  <c r="P1260" i="1" s="1"/>
  <c r="L1260" i="1"/>
  <c r="B1260" i="1"/>
  <c r="O1259" i="1"/>
  <c r="P1259" i="1" s="1"/>
  <c r="L1259" i="1"/>
  <c r="B1259" i="1"/>
  <c r="P1258" i="1"/>
  <c r="L1258" i="1"/>
  <c r="B1258" i="1"/>
  <c r="L1257" i="1"/>
  <c r="B1257" i="1"/>
  <c r="P1256" i="1"/>
  <c r="L1256" i="1"/>
  <c r="B1256" i="1"/>
  <c r="P1255" i="1"/>
  <c r="L1255" i="1"/>
  <c r="B1255" i="1"/>
  <c r="B1254" i="1"/>
  <c r="B1253" i="1"/>
  <c r="O1252" i="1"/>
  <c r="P1252" i="1" s="1"/>
  <c r="L1252" i="1"/>
  <c r="B1252" i="1"/>
  <c r="O1251" i="1"/>
  <c r="P1251" i="1" s="1"/>
  <c r="L1251" i="1"/>
  <c r="B1251" i="1"/>
  <c r="O1250" i="1"/>
  <c r="P1250" i="1" s="1"/>
  <c r="L1250" i="1"/>
  <c r="B1250" i="1"/>
  <c r="O1249" i="1"/>
  <c r="P1249" i="1" s="1"/>
  <c r="L1249" i="1"/>
  <c r="B1249" i="1"/>
  <c r="O1248" i="1"/>
  <c r="P1248" i="1" s="1"/>
  <c r="L1248" i="1"/>
  <c r="B1248" i="1"/>
  <c r="O1247" i="1"/>
  <c r="P1247" i="1" s="1"/>
  <c r="L1247" i="1"/>
  <c r="B1247" i="1"/>
  <c r="O1246" i="1"/>
  <c r="P1246" i="1" s="1"/>
  <c r="L1246" i="1"/>
  <c r="B1246" i="1"/>
  <c r="O1245" i="1"/>
  <c r="P1245" i="1" s="1"/>
  <c r="L1245" i="1"/>
  <c r="B1245" i="1"/>
  <c r="O1244" i="1"/>
  <c r="P1244" i="1" s="1"/>
  <c r="L1244" i="1"/>
  <c r="B1244" i="1"/>
  <c r="O1243" i="1"/>
  <c r="P1243" i="1" s="1"/>
  <c r="L1243" i="1"/>
  <c r="B1243" i="1"/>
  <c r="O1242" i="1"/>
  <c r="P1242" i="1" s="1"/>
  <c r="L1242" i="1"/>
  <c r="B1242" i="1"/>
  <c r="O1241" i="1"/>
  <c r="P1241" i="1" s="1"/>
  <c r="L1241" i="1"/>
  <c r="B1241" i="1"/>
  <c r="O1240" i="1"/>
  <c r="P1240" i="1" s="1"/>
  <c r="L1240" i="1"/>
  <c r="B1240" i="1"/>
  <c r="O1239" i="1"/>
  <c r="P1239" i="1" s="1"/>
  <c r="L1239" i="1"/>
  <c r="B1239" i="1"/>
  <c r="O1238" i="1"/>
  <c r="P1238" i="1" s="1"/>
  <c r="L1238" i="1"/>
  <c r="B1238" i="1"/>
  <c r="O1237" i="1"/>
  <c r="P1237" i="1" s="1"/>
  <c r="L1237" i="1"/>
  <c r="B1237" i="1"/>
  <c r="O1236" i="1"/>
  <c r="P1236" i="1" s="1"/>
  <c r="L1236" i="1"/>
  <c r="B1236" i="1"/>
  <c r="O1235" i="1"/>
  <c r="P1235" i="1" s="1"/>
  <c r="L1235" i="1"/>
  <c r="B1235" i="1"/>
  <c r="O1234" i="1"/>
  <c r="P1234" i="1" s="1"/>
  <c r="L1234" i="1"/>
  <c r="B1234" i="1"/>
  <c r="O1233" i="1"/>
  <c r="P1233" i="1" s="1"/>
  <c r="L1233" i="1"/>
  <c r="B1233" i="1"/>
  <c r="O1232" i="1"/>
  <c r="P1232" i="1" s="1"/>
  <c r="L1232" i="1"/>
  <c r="B1232" i="1"/>
  <c r="O1231" i="1"/>
  <c r="P1231" i="1" s="1"/>
  <c r="L1231" i="1"/>
  <c r="B1231" i="1"/>
  <c r="O1230" i="1"/>
  <c r="P1230" i="1" s="1"/>
  <c r="L1230" i="1"/>
  <c r="B1230" i="1"/>
  <c r="O1229" i="1"/>
  <c r="P1229" i="1" s="1"/>
  <c r="L1229" i="1"/>
  <c r="B1229" i="1"/>
  <c r="O1228" i="1"/>
  <c r="P1228" i="1" s="1"/>
  <c r="L1228" i="1"/>
  <c r="B1228" i="1"/>
  <c r="O1227" i="1"/>
  <c r="P1227" i="1" s="1"/>
  <c r="L1227" i="1"/>
  <c r="B1227" i="1"/>
  <c r="O1226" i="1"/>
  <c r="P1226" i="1" s="1"/>
  <c r="B1226" i="1"/>
  <c r="O1225" i="1"/>
  <c r="P1225" i="1" s="1"/>
  <c r="L1225" i="1"/>
  <c r="B1225" i="1"/>
  <c r="O1224" i="1"/>
  <c r="P1224" i="1" s="1"/>
  <c r="L1224" i="1"/>
  <c r="B1224" i="1"/>
  <c r="O1223" i="1"/>
  <c r="P1223" i="1" s="1"/>
  <c r="L1223" i="1"/>
  <c r="B1223" i="1"/>
  <c r="O1222" i="1"/>
  <c r="P1222" i="1" s="1"/>
  <c r="L1222" i="1"/>
  <c r="B1222" i="1"/>
  <c r="O1221" i="1"/>
  <c r="P1221" i="1" s="1"/>
  <c r="L1221" i="1"/>
  <c r="B1221" i="1"/>
  <c r="O1220" i="1"/>
  <c r="P1220" i="1" s="1"/>
  <c r="L1220" i="1"/>
  <c r="B1220" i="1"/>
  <c r="O1219" i="1"/>
  <c r="P1219" i="1" s="1"/>
  <c r="L1219" i="1"/>
  <c r="B1219" i="1"/>
  <c r="O1218" i="1"/>
  <c r="P1218" i="1" s="1"/>
  <c r="L1218" i="1"/>
  <c r="B1218" i="1"/>
  <c r="O1217" i="1"/>
  <c r="P1217" i="1" s="1"/>
  <c r="L1217" i="1"/>
  <c r="B1217" i="1"/>
  <c r="O1216" i="1"/>
  <c r="P1216" i="1" s="1"/>
  <c r="L1216" i="1"/>
  <c r="B1216" i="1"/>
  <c r="O1215" i="1"/>
  <c r="P1215" i="1" s="1"/>
  <c r="L1215" i="1"/>
  <c r="B1215" i="1"/>
  <c r="O1214" i="1"/>
  <c r="P1214" i="1" s="1"/>
  <c r="L1214" i="1"/>
  <c r="B1214" i="1"/>
  <c r="O1213" i="1"/>
  <c r="P1213" i="1" s="1"/>
  <c r="L1213" i="1"/>
  <c r="B1213" i="1"/>
  <c r="O1212" i="1"/>
  <c r="P1212" i="1" s="1"/>
  <c r="L1212" i="1"/>
  <c r="B1212" i="1"/>
  <c r="O1211" i="1"/>
  <c r="P1211" i="1" s="1"/>
  <c r="L1211" i="1"/>
  <c r="B1211" i="1"/>
  <c r="O1210" i="1"/>
  <c r="P1210" i="1" s="1"/>
  <c r="L1210" i="1"/>
  <c r="B1210" i="1"/>
  <c r="O1209" i="1"/>
  <c r="P1209" i="1" s="1"/>
  <c r="L1209" i="1"/>
  <c r="B1209" i="1"/>
  <c r="O1208" i="1"/>
  <c r="P1208" i="1" s="1"/>
  <c r="L1208" i="1"/>
  <c r="B1208" i="1"/>
  <c r="O1207" i="1"/>
  <c r="P1207" i="1" s="1"/>
  <c r="L1207" i="1"/>
  <c r="B1207" i="1"/>
  <c r="O1206" i="1"/>
  <c r="P1206" i="1" s="1"/>
  <c r="L1206" i="1"/>
  <c r="B1206" i="1"/>
  <c r="O1205" i="1"/>
  <c r="P1205" i="1" s="1"/>
  <c r="L1205" i="1"/>
  <c r="B1205" i="1"/>
  <c r="O1204" i="1"/>
  <c r="P1204" i="1" s="1"/>
  <c r="L1204" i="1"/>
  <c r="B1204" i="1"/>
  <c r="O1203" i="1"/>
  <c r="P1203" i="1" s="1"/>
  <c r="L1203" i="1"/>
  <c r="B1203" i="1"/>
  <c r="O1202" i="1"/>
  <c r="P1202" i="1" s="1"/>
  <c r="L1202" i="1"/>
  <c r="B1202" i="1"/>
  <c r="O1201" i="1"/>
  <c r="P1201" i="1" s="1"/>
  <c r="L1201" i="1"/>
  <c r="B1201" i="1"/>
  <c r="O1200" i="1"/>
  <c r="P1200" i="1" s="1"/>
  <c r="L1200" i="1"/>
  <c r="B1200" i="1"/>
  <c r="O1199" i="1"/>
  <c r="P1199" i="1" s="1"/>
  <c r="L1199" i="1"/>
  <c r="B1199" i="1"/>
  <c r="O1198" i="1"/>
  <c r="P1198" i="1" s="1"/>
  <c r="L1198" i="1"/>
  <c r="B1198" i="1"/>
  <c r="O1197" i="1"/>
  <c r="P1197" i="1" s="1"/>
  <c r="L1197" i="1"/>
  <c r="B1197" i="1"/>
  <c r="O1196" i="1"/>
  <c r="P1196" i="1" s="1"/>
  <c r="L1196" i="1"/>
  <c r="B1196" i="1"/>
  <c r="O1195" i="1"/>
  <c r="P1195" i="1" s="1"/>
  <c r="L1195" i="1"/>
  <c r="B1195" i="1"/>
  <c r="O1194" i="1"/>
  <c r="P1194" i="1" s="1"/>
  <c r="L1194" i="1"/>
  <c r="B1194" i="1"/>
  <c r="O1193" i="1"/>
  <c r="P1193" i="1" s="1"/>
  <c r="L1193" i="1"/>
  <c r="B1193" i="1"/>
  <c r="O1192" i="1"/>
  <c r="P1192" i="1" s="1"/>
  <c r="L1192" i="1"/>
  <c r="B1192" i="1"/>
  <c r="O1191" i="1"/>
  <c r="P1191" i="1" s="1"/>
  <c r="L1191" i="1"/>
  <c r="B1191" i="1"/>
  <c r="O1190" i="1"/>
  <c r="P1190" i="1" s="1"/>
  <c r="L1190" i="1"/>
  <c r="B1190" i="1"/>
  <c r="O1189" i="1"/>
  <c r="P1189" i="1" s="1"/>
  <c r="L1189" i="1"/>
  <c r="B1189" i="1"/>
  <c r="O1188" i="1"/>
  <c r="P1188" i="1" s="1"/>
  <c r="L1188" i="1"/>
  <c r="B1188" i="1"/>
  <c r="O1187" i="1"/>
  <c r="P1187" i="1" s="1"/>
  <c r="L1187" i="1"/>
  <c r="B1187" i="1"/>
  <c r="O1186" i="1"/>
  <c r="P1186" i="1" s="1"/>
  <c r="L1186" i="1"/>
  <c r="B1186" i="1"/>
  <c r="O1185" i="1"/>
  <c r="P1185" i="1" s="1"/>
  <c r="L1185" i="1"/>
  <c r="B1185" i="1"/>
  <c r="O1184" i="1"/>
  <c r="P1184" i="1" s="1"/>
  <c r="L1184" i="1"/>
  <c r="B1184" i="1"/>
  <c r="O1183" i="1"/>
  <c r="P1183" i="1" s="1"/>
  <c r="L1183" i="1"/>
  <c r="B1183" i="1"/>
  <c r="O1182" i="1"/>
  <c r="P1182" i="1" s="1"/>
  <c r="L1182" i="1"/>
  <c r="B1182" i="1"/>
  <c r="O1181" i="1"/>
  <c r="P1181" i="1" s="1"/>
  <c r="O1180" i="1"/>
  <c r="P1180" i="1" s="1"/>
  <c r="O1179" i="1"/>
  <c r="P1179" i="1" s="1"/>
  <c r="L1179" i="1"/>
  <c r="B1179" i="1"/>
  <c r="O1178" i="1"/>
  <c r="P1178" i="1" s="1"/>
  <c r="L1178" i="1"/>
  <c r="B1178" i="1"/>
  <c r="O1177" i="1"/>
  <c r="P1177" i="1" s="1"/>
  <c r="L1177" i="1"/>
  <c r="B1177" i="1"/>
  <c r="O1176" i="1"/>
  <c r="P1176" i="1" s="1"/>
  <c r="L1176" i="1"/>
  <c r="B1176" i="1"/>
  <c r="O1175" i="1"/>
  <c r="P1175" i="1" s="1"/>
  <c r="L1175" i="1"/>
  <c r="B1175" i="1"/>
  <c r="O1174" i="1"/>
  <c r="P1174" i="1" s="1"/>
  <c r="L1174" i="1"/>
  <c r="B1174" i="1"/>
  <c r="O1173" i="1"/>
  <c r="P1173" i="1" s="1"/>
  <c r="L1173" i="1"/>
  <c r="B1173" i="1"/>
  <c r="O1172" i="1"/>
  <c r="P1172" i="1" s="1"/>
  <c r="L1172" i="1"/>
  <c r="B1172" i="1"/>
  <c r="O1171" i="1"/>
  <c r="P1171" i="1" s="1"/>
  <c r="L1171" i="1"/>
  <c r="B1171" i="1"/>
  <c r="O1170" i="1"/>
  <c r="P1170" i="1" s="1"/>
  <c r="L1170" i="1"/>
  <c r="B1170" i="1"/>
  <c r="P1169" i="1"/>
  <c r="O1169" i="1" s="1"/>
  <c r="L1168" i="1"/>
  <c r="B1168" i="1"/>
  <c r="P1167" i="1"/>
  <c r="O1167" i="1"/>
  <c r="L1167" i="1"/>
  <c r="B1167" i="1"/>
  <c r="B1166" i="1"/>
  <c r="L1165" i="1"/>
  <c r="B1165" i="1"/>
  <c r="L1164" i="1"/>
  <c r="B1164" i="1"/>
  <c r="L1163" i="1"/>
  <c r="B1163" i="1"/>
  <c r="L1162" i="1"/>
  <c r="B1162" i="1"/>
  <c r="L1161" i="1"/>
  <c r="B1161" i="1"/>
  <c r="L1160" i="1"/>
  <c r="B1160" i="1"/>
  <c r="O1159" i="1"/>
  <c r="P1159" i="1" s="1"/>
  <c r="L1159" i="1"/>
  <c r="B1159" i="1"/>
  <c r="O1158" i="1"/>
  <c r="P1158" i="1" s="1"/>
  <c r="L1158" i="1"/>
  <c r="B1158" i="1"/>
  <c r="O1157" i="1"/>
  <c r="P1157" i="1" s="1"/>
  <c r="L1157" i="1"/>
  <c r="B1157" i="1"/>
  <c r="O1156" i="1"/>
  <c r="P1156" i="1" s="1"/>
  <c r="L1156" i="1"/>
  <c r="B1156" i="1"/>
  <c r="O1155" i="1"/>
  <c r="P1155" i="1" s="1"/>
  <c r="L1155" i="1"/>
  <c r="B1155" i="1"/>
  <c r="O1154" i="1"/>
  <c r="P1154" i="1" s="1"/>
  <c r="L1154" i="1"/>
  <c r="B1154" i="1"/>
  <c r="O1153" i="1"/>
  <c r="P1153" i="1" s="1"/>
  <c r="L1153" i="1"/>
  <c r="B1153" i="1"/>
  <c r="O1152" i="1"/>
  <c r="P1152" i="1" s="1"/>
  <c r="L1152" i="1"/>
  <c r="B1152" i="1"/>
  <c r="O1151" i="1"/>
  <c r="P1151" i="1" s="1"/>
  <c r="L1151" i="1"/>
  <c r="B1151" i="1"/>
  <c r="O1150" i="1"/>
  <c r="P1150" i="1" s="1"/>
  <c r="L1150" i="1"/>
  <c r="B1150" i="1"/>
  <c r="O1149" i="1"/>
  <c r="P1149" i="1" s="1"/>
  <c r="L1149" i="1"/>
  <c r="B1149" i="1"/>
  <c r="O1148" i="1"/>
  <c r="P1148" i="1" s="1"/>
  <c r="L1148" i="1"/>
  <c r="B1148" i="1"/>
  <c r="O1147" i="1"/>
  <c r="P1147" i="1" s="1"/>
  <c r="L1147" i="1"/>
  <c r="B1147" i="1"/>
  <c r="O1146" i="1"/>
  <c r="P1146" i="1" s="1"/>
  <c r="L1146" i="1"/>
  <c r="B1146" i="1"/>
  <c r="O1145" i="1"/>
  <c r="P1145" i="1" s="1"/>
  <c r="L1145" i="1"/>
  <c r="B1145" i="1"/>
  <c r="O1144" i="1"/>
  <c r="P1144" i="1" s="1"/>
  <c r="L1144" i="1"/>
  <c r="B1144" i="1"/>
  <c r="O1143" i="1"/>
  <c r="P1143" i="1" s="1"/>
  <c r="L1143" i="1"/>
  <c r="B1143" i="1"/>
  <c r="O1142" i="1"/>
  <c r="P1142" i="1" s="1"/>
  <c r="L1142" i="1"/>
  <c r="B1142" i="1"/>
  <c r="O1141" i="1"/>
  <c r="P1141" i="1" s="1"/>
  <c r="L1141" i="1"/>
  <c r="B1141" i="1"/>
  <c r="O1140" i="1"/>
  <c r="P1140" i="1" s="1"/>
  <c r="L1140" i="1"/>
  <c r="B1140" i="1"/>
  <c r="O1139" i="1"/>
  <c r="P1139" i="1" s="1"/>
  <c r="L1139" i="1"/>
  <c r="B1139" i="1"/>
  <c r="O1138" i="1"/>
  <c r="P1138" i="1" s="1"/>
  <c r="L1138" i="1"/>
  <c r="B1138" i="1"/>
  <c r="O1137" i="1"/>
  <c r="P1137" i="1" s="1"/>
  <c r="L1137" i="1"/>
  <c r="B1137" i="1"/>
  <c r="O1136" i="1"/>
  <c r="P1136" i="1" s="1"/>
  <c r="L1136" i="1"/>
  <c r="B1136" i="1"/>
  <c r="O1135" i="1"/>
  <c r="P1135" i="1" s="1"/>
  <c r="L1135" i="1"/>
  <c r="B1135" i="1"/>
  <c r="O1134" i="1"/>
  <c r="P1134" i="1" s="1"/>
  <c r="L1134" i="1"/>
  <c r="B1134" i="1"/>
  <c r="O1133" i="1"/>
  <c r="P1133" i="1" s="1"/>
  <c r="L1133" i="1"/>
  <c r="B1133" i="1"/>
  <c r="O1132" i="1"/>
  <c r="P1132" i="1" s="1"/>
  <c r="L1132" i="1"/>
  <c r="B1132" i="1"/>
  <c r="O1131" i="1"/>
  <c r="P1131" i="1" s="1"/>
  <c r="L1131" i="1"/>
  <c r="B1131" i="1"/>
  <c r="O1130" i="1"/>
  <c r="P1130" i="1" s="1"/>
  <c r="L1130" i="1"/>
  <c r="B1130" i="1"/>
  <c r="O1129" i="1"/>
  <c r="P1129" i="1" s="1"/>
  <c r="L1129" i="1"/>
  <c r="B1129" i="1"/>
  <c r="O1128" i="1"/>
  <c r="P1128" i="1" s="1"/>
  <c r="L1128" i="1"/>
  <c r="B1128" i="1"/>
  <c r="O1127" i="1"/>
  <c r="P1127" i="1" s="1"/>
  <c r="L1127" i="1"/>
  <c r="B1127" i="1"/>
  <c r="O1126" i="1"/>
  <c r="P1126" i="1" s="1"/>
  <c r="L1126" i="1"/>
  <c r="B1126" i="1"/>
  <c r="O1125" i="1"/>
  <c r="P1125" i="1" s="1"/>
  <c r="L1125" i="1"/>
  <c r="B1125" i="1"/>
  <c r="O1124" i="1"/>
  <c r="P1124" i="1" s="1"/>
  <c r="L1124" i="1"/>
  <c r="B1124" i="1"/>
  <c r="O1123" i="1"/>
  <c r="P1123" i="1" s="1"/>
  <c r="L1123" i="1"/>
  <c r="B1123" i="1"/>
  <c r="O1122" i="1"/>
  <c r="P1122" i="1" s="1"/>
  <c r="L1122" i="1"/>
  <c r="B1122" i="1"/>
  <c r="O1121" i="1"/>
  <c r="P1121" i="1" s="1"/>
  <c r="L1121" i="1"/>
  <c r="B1121" i="1"/>
  <c r="O1120" i="1"/>
  <c r="P1120" i="1" s="1"/>
  <c r="L1120" i="1"/>
  <c r="B1120" i="1"/>
  <c r="O1119" i="1"/>
  <c r="P1119" i="1" s="1"/>
  <c r="L1119" i="1"/>
  <c r="B1119" i="1"/>
  <c r="O1118" i="1"/>
  <c r="P1118" i="1" s="1"/>
  <c r="L1118" i="1"/>
  <c r="B1118" i="1"/>
  <c r="O1117" i="1"/>
  <c r="P1117" i="1" s="1"/>
  <c r="L1117" i="1"/>
  <c r="B1117" i="1"/>
  <c r="O1116" i="1"/>
  <c r="P1116" i="1" s="1"/>
  <c r="L1116" i="1"/>
  <c r="B1116" i="1"/>
  <c r="O1115" i="1"/>
  <c r="P1115" i="1" s="1"/>
  <c r="L1115" i="1"/>
  <c r="B1115" i="1"/>
  <c r="O1114" i="1"/>
  <c r="P1114" i="1" s="1"/>
  <c r="L1114" i="1"/>
  <c r="B1114" i="1"/>
  <c r="O1113" i="1"/>
  <c r="P1113" i="1" s="1"/>
  <c r="L1113" i="1"/>
  <c r="B1113" i="1"/>
  <c r="O1112" i="1"/>
  <c r="P1112" i="1" s="1"/>
  <c r="L1112" i="1"/>
  <c r="B1112" i="1"/>
  <c r="O1111" i="1"/>
  <c r="P1111" i="1" s="1"/>
  <c r="L1111" i="1"/>
  <c r="B1111" i="1"/>
  <c r="O1110" i="1"/>
  <c r="P1110" i="1" s="1"/>
  <c r="L1110" i="1"/>
  <c r="B1110" i="1"/>
  <c r="O1109" i="1"/>
  <c r="P1109" i="1" s="1"/>
  <c r="L1109" i="1"/>
  <c r="B1109" i="1"/>
  <c r="O1108" i="1"/>
  <c r="P1108" i="1" s="1"/>
  <c r="L1108" i="1"/>
  <c r="B1108" i="1"/>
  <c r="O1107" i="1"/>
  <c r="P1107" i="1" s="1"/>
  <c r="L1107" i="1"/>
  <c r="B1107" i="1"/>
  <c r="O1106" i="1"/>
  <c r="P1106" i="1" s="1"/>
  <c r="L1106" i="1"/>
  <c r="B1106" i="1"/>
  <c r="O1105" i="1"/>
  <c r="P1105" i="1" s="1"/>
  <c r="L1105" i="1"/>
  <c r="B1105" i="1"/>
  <c r="O1104" i="1"/>
  <c r="P1104" i="1" s="1"/>
  <c r="L1104" i="1"/>
  <c r="B1104" i="1"/>
  <c r="O1103" i="1"/>
  <c r="P1103" i="1" s="1"/>
  <c r="L1103" i="1"/>
  <c r="B1103" i="1"/>
  <c r="O1102" i="1"/>
  <c r="P1102" i="1" s="1"/>
  <c r="L1102" i="1"/>
  <c r="B1102" i="1"/>
  <c r="O1101" i="1"/>
  <c r="P1101" i="1" s="1"/>
  <c r="L1101" i="1"/>
  <c r="B1101" i="1"/>
  <c r="O1100" i="1"/>
  <c r="P1100" i="1" s="1"/>
  <c r="L1100" i="1"/>
  <c r="B1100" i="1"/>
  <c r="O1099" i="1"/>
  <c r="P1099" i="1" s="1"/>
  <c r="L1099" i="1"/>
  <c r="B1099" i="1"/>
  <c r="O1098" i="1"/>
  <c r="P1098" i="1" s="1"/>
  <c r="L1098" i="1"/>
  <c r="B1098" i="1"/>
  <c r="O1097" i="1"/>
  <c r="P1097" i="1" s="1"/>
  <c r="L1097" i="1"/>
  <c r="B1097" i="1"/>
  <c r="O1096" i="1"/>
  <c r="P1096" i="1" s="1"/>
  <c r="L1096" i="1"/>
  <c r="B1096" i="1"/>
  <c r="O1095" i="1"/>
  <c r="P1095" i="1" s="1"/>
  <c r="L1095" i="1"/>
  <c r="B1095" i="1"/>
  <c r="O1094" i="1"/>
  <c r="P1094" i="1" s="1"/>
  <c r="L1094" i="1"/>
  <c r="B1094" i="1"/>
  <c r="O1093" i="1"/>
  <c r="P1093" i="1" s="1"/>
  <c r="L1093" i="1"/>
  <c r="B1093" i="1"/>
  <c r="O1092" i="1"/>
  <c r="P1092" i="1" s="1"/>
  <c r="L1092" i="1"/>
  <c r="B1092" i="1"/>
  <c r="O1091" i="1"/>
  <c r="P1091" i="1" s="1"/>
  <c r="L1091" i="1"/>
  <c r="B1091" i="1"/>
  <c r="P1090" i="1"/>
  <c r="L1090" i="1"/>
  <c r="B1090" i="1"/>
  <c r="O1089" i="1"/>
  <c r="P1089" i="1" s="1"/>
  <c r="L1089" i="1"/>
  <c r="B1089" i="1"/>
  <c r="O1088" i="1"/>
  <c r="P1088" i="1" s="1"/>
  <c r="L1088" i="1"/>
  <c r="B1088" i="1"/>
  <c r="O1087" i="1"/>
  <c r="P1087" i="1" s="1"/>
  <c r="L1087" i="1"/>
  <c r="B1087" i="1"/>
  <c r="O1086" i="1"/>
  <c r="P1086" i="1" s="1"/>
  <c r="L1086" i="1"/>
  <c r="B1086" i="1"/>
  <c r="L1085" i="1"/>
  <c r="B1085" i="1"/>
  <c r="L1084" i="1"/>
  <c r="B1084" i="1"/>
  <c r="L1083" i="1"/>
  <c r="B1083" i="1"/>
  <c r="L1082" i="1"/>
  <c r="B1082" i="1"/>
  <c r="L1081" i="1"/>
  <c r="B1081" i="1"/>
  <c r="L1080" i="1"/>
  <c r="B1080" i="1"/>
  <c r="L1078" i="1"/>
  <c r="B1078" i="1"/>
  <c r="L1077" i="1" l="1"/>
  <c r="B1077" i="1"/>
  <c r="L1076" i="1"/>
  <c r="B1076" i="1"/>
  <c r="L1075" i="1"/>
  <c r="B1075" i="1"/>
  <c r="P1074" i="1"/>
  <c r="L1074" i="1"/>
  <c r="B1074" i="1"/>
  <c r="L1073" i="1"/>
  <c r="B1073" i="1"/>
  <c r="P1072" i="1"/>
  <c r="L1072" i="1"/>
  <c r="B1072" i="1"/>
  <c r="P1071" i="1"/>
  <c r="L1071" i="1"/>
  <c r="B1071" i="1"/>
  <c r="P1070" i="1"/>
  <c r="L1070" i="1"/>
  <c r="B1070" i="1"/>
  <c r="P1069" i="1"/>
  <c r="L1069" i="1"/>
  <c r="B1069" i="1"/>
  <c r="P1068" i="1"/>
  <c r="L1068" i="1"/>
  <c r="B1068" i="1"/>
  <c r="P1067" i="1"/>
  <c r="L1067" i="1"/>
  <c r="B1067" i="1"/>
  <c r="P1066" i="1"/>
  <c r="L1066" i="1"/>
  <c r="B1066" i="1"/>
  <c r="P1065" i="1"/>
  <c r="L1065" i="1"/>
  <c r="B1065" i="1"/>
  <c r="P1064" i="1"/>
  <c r="L1064" i="1"/>
  <c r="B1064" i="1"/>
  <c r="P1063" i="1"/>
  <c r="L1063" i="1"/>
  <c r="B1063" i="1"/>
  <c r="P1062" i="1"/>
  <c r="L1062" i="1"/>
  <c r="B1062" i="1"/>
  <c r="P1061" i="1"/>
  <c r="L1061" i="1"/>
  <c r="B1061" i="1"/>
  <c r="P1060" i="1"/>
  <c r="L1060" i="1"/>
  <c r="B1060" i="1"/>
  <c r="P1059" i="1"/>
  <c r="L1059" i="1"/>
  <c r="B1059" i="1"/>
  <c r="P1058" i="1"/>
  <c r="L1058" i="1"/>
  <c r="B1058" i="1"/>
  <c r="P1057" i="1"/>
  <c r="L1057" i="1"/>
  <c r="B1057" i="1"/>
  <c r="P1056" i="1"/>
  <c r="L1056" i="1"/>
  <c r="B1056" i="1"/>
  <c r="P1055" i="1"/>
  <c r="L1055" i="1"/>
  <c r="B1055" i="1"/>
  <c r="P1054" i="1"/>
  <c r="L1054" i="1"/>
  <c r="B1054" i="1"/>
  <c r="P1053" i="1"/>
  <c r="L1053" i="1"/>
  <c r="B1053" i="1"/>
  <c r="P1052" i="1"/>
  <c r="L1052" i="1"/>
  <c r="B1052" i="1"/>
  <c r="P1051" i="1"/>
  <c r="L1051" i="1"/>
  <c r="B1051" i="1"/>
  <c r="P1050" i="1"/>
  <c r="L1050" i="1"/>
  <c r="B1050" i="1"/>
  <c r="P1049" i="1"/>
  <c r="L1049" i="1"/>
  <c r="B1049" i="1"/>
  <c r="P1048" i="1"/>
  <c r="L1048" i="1"/>
  <c r="B1048" i="1"/>
  <c r="P1047" i="1"/>
  <c r="L1047" i="1"/>
  <c r="B1047" i="1"/>
  <c r="P1046" i="1"/>
  <c r="L1046" i="1"/>
  <c r="B1046" i="1"/>
  <c r="P1045" i="1"/>
  <c r="L1045" i="1"/>
  <c r="B1045" i="1"/>
  <c r="P1044" i="1"/>
  <c r="L1044" i="1"/>
  <c r="B1044" i="1"/>
  <c r="P1043" i="1"/>
  <c r="L1043" i="1"/>
  <c r="B1043" i="1"/>
  <c r="P1042" i="1"/>
  <c r="L1042" i="1"/>
  <c r="B1042" i="1"/>
  <c r="P1041" i="1"/>
  <c r="L1041" i="1"/>
  <c r="B1041" i="1"/>
  <c r="P1040" i="1"/>
  <c r="L1040" i="1"/>
  <c r="B1040" i="1"/>
  <c r="P1039" i="1"/>
  <c r="L1039" i="1"/>
  <c r="B1039" i="1"/>
  <c r="P1038" i="1"/>
  <c r="L1038" i="1"/>
  <c r="B1038" i="1"/>
  <c r="P1037" i="1"/>
  <c r="L1037" i="1"/>
  <c r="B1037" i="1"/>
  <c r="P1036" i="1" l="1"/>
  <c r="L1036" i="1"/>
  <c r="B1036" i="1"/>
  <c r="P1035" i="1"/>
  <c r="L1035" i="1"/>
  <c r="B1035" i="1"/>
  <c r="P1034" i="1"/>
  <c r="L1034" i="1"/>
  <c r="B1034" i="1"/>
  <c r="P1033" i="1"/>
  <c r="L1033" i="1"/>
  <c r="B1033" i="1"/>
  <c r="P1032" i="1"/>
  <c r="L1032" i="1"/>
  <c r="B1032" i="1"/>
  <c r="P1031" i="1"/>
  <c r="L1031" i="1"/>
  <c r="B1031" i="1"/>
  <c r="P1030" i="1"/>
  <c r="L1030" i="1"/>
  <c r="B1030" i="1"/>
  <c r="P1029" i="1"/>
  <c r="L1029" i="1"/>
  <c r="B1029" i="1"/>
  <c r="P1028" i="1"/>
  <c r="L1028" i="1"/>
  <c r="B1028" i="1"/>
  <c r="P1027" i="1"/>
  <c r="L1027" i="1"/>
  <c r="B1027" i="1"/>
  <c r="P1026" i="1"/>
  <c r="L1026" i="1"/>
  <c r="B1026" i="1"/>
  <c r="P1025" i="1"/>
  <c r="L1025" i="1"/>
  <c r="B1025" i="1"/>
  <c r="P1024" i="1"/>
  <c r="L1024" i="1"/>
  <c r="B1024" i="1"/>
  <c r="P1023" i="1"/>
  <c r="L1023" i="1"/>
  <c r="B1023" i="1"/>
  <c r="P1022" i="1"/>
  <c r="L1022" i="1"/>
  <c r="B1022" i="1"/>
  <c r="P1021" i="1"/>
  <c r="L1021" i="1"/>
  <c r="B1021" i="1"/>
  <c r="P1020" i="1"/>
  <c r="L1020" i="1"/>
  <c r="B1020" i="1"/>
  <c r="P1019" i="1"/>
  <c r="L1019" i="1"/>
  <c r="B1019" i="1"/>
  <c r="P1018" i="1"/>
  <c r="L1018" i="1"/>
  <c r="B1018" i="1"/>
  <c r="P1017" i="1"/>
  <c r="L1017" i="1"/>
  <c r="B1017" i="1"/>
  <c r="P1016" i="1"/>
  <c r="L1016" i="1"/>
  <c r="B1016" i="1"/>
  <c r="P1015" i="1"/>
  <c r="L1015" i="1"/>
  <c r="B1015" i="1"/>
  <c r="P1014" i="1"/>
  <c r="L1014" i="1"/>
  <c r="B1014" i="1"/>
  <c r="P1013" i="1"/>
  <c r="L1013" i="1"/>
  <c r="B1013" i="1"/>
  <c r="P1012" i="1"/>
  <c r="L1012" i="1"/>
  <c r="B1012" i="1"/>
  <c r="P1011" i="1"/>
  <c r="L1011" i="1"/>
  <c r="B1011" i="1"/>
  <c r="P1010" i="1"/>
  <c r="L1010" i="1"/>
  <c r="B1010" i="1"/>
  <c r="P1009" i="1"/>
  <c r="L1009" i="1"/>
  <c r="B1009" i="1"/>
  <c r="P1008" i="1"/>
  <c r="L1008" i="1"/>
  <c r="B1008" i="1"/>
  <c r="P1007" i="1"/>
  <c r="L1007" i="1"/>
  <c r="B1007" i="1"/>
  <c r="P1006" i="1"/>
  <c r="L1006" i="1"/>
  <c r="B1006" i="1"/>
  <c r="P1005" i="1"/>
  <c r="L1005" i="1"/>
  <c r="B1005" i="1"/>
  <c r="P1004" i="1"/>
  <c r="L1004" i="1"/>
  <c r="B1004" i="1"/>
  <c r="P1003" i="1"/>
  <c r="L1003" i="1"/>
  <c r="B1003" i="1"/>
  <c r="P1002" i="1"/>
  <c r="L1002" i="1"/>
  <c r="B1002" i="1"/>
  <c r="O1001" i="1"/>
  <c r="P1001" i="1" s="1"/>
  <c r="L1001" i="1"/>
  <c r="B1001" i="1"/>
  <c r="P1000" i="1"/>
  <c r="L1000" i="1"/>
  <c r="B1000" i="1"/>
  <c r="P999" i="1"/>
  <c r="L999" i="1"/>
  <c r="B999" i="1"/>
  <c r="P998" i="1"/>
  <c r="L998" i="1"/>
  <c r="B998" i="1"/>
  <c r="P997" i="1"/>
  <c r="L997" i="1"/>
  <c r="B997" i="1"/>
  <c r="P996" i="1"/>
  <c r="L996" i="1"/>
  <c r="B996" i="1"/>
  <c r="P995" i="1"/>
  <c r="L995" i="1"/>
  <c r="B995" i="1"/>
  <c r="P994" i="1"/>
  <c r="L994" i="1"/>
  <c r="B994" i="1"/>
  <c r="P993" i="1"/>
  <c r="L993" i="1"/>
  <c r="B993" i="1"/>
  <c r="P992" i="1"/>
  <c r="L992" i="1"/>
  <c r="B992" i="1"/>
  <c r="O991" i="1"/>
  <c r="P991" i="1" s="1"/>
  <c r="L991" i="1"/>
  <c r="O990" i="1"/>
  <c r="P990" i="1" s="1"/>
  <c r="L990" i="1"/>
  <c r="B990" i="1"/>
  <c r="P989" i="1"/>
  <c r="L989" i="1"/>
  <c r="B989" i="1"/>
  <c r="P988" i="1"/>
  <c r="L988" i="1"/>
  <c r="B988" i="1"/>
  <c r="P987" i="1"/>
  <c r="L987" i="1"/>
  <c r="B987" i="1"/>
  <c r="P986" i="1"/>
  <c r="L986" i="1"/>
  <c r="B986" i="1"/>
  <c r="P985" i="1"/>
  <c r="L985" i="1"/>
  <c r="B985" i="1"/>
  <c r="P984" i="1"/>
  <c r="L984" i="1"/>
  <c r="B984" i="1"/>
  <c r="P983" i="1"/>
  <c r="L983" i="1"/>
  <c r="B983" i="1"/>
  <c r="P982" i="1"/>
  <c r="L982" i="1"/>
  <c r="B982" i="1"/>
  <c r="P981" i="1"/>
  <c r="L981" i="1"/>
  <c r="B981" i="1"/>
  <c r="L980" i="1"/>
  <c r="B980" i="1"/>
  <c r="P979" i="1"/>
  <c r="L979" i="1"/>
  <c r="B979" i="1"/>
  <c r="P978" i="1"/>
  <c r="L978" i="1"/>
  <c r="B978" i="1"/>
  <c r="P977" i="1"/>
  <c r="L977" i="1"/>
  <c r="B977" i="1"/>
  <c r="P976" i="1"/>
  <c r="L976" i="1"/>
  <c r="B976" i="1"/>
  <c r="P975" i="1"/>
  <c r="L975" i="1"/>
  <c r="B975" i="1"/>
  <c r="P974" i="1"/>
  <c r="L974" i="1"/>
  <c r="B974" i="1"/>
  <c r="P973" i="1"/>
  <c r="L973" i="1"/>
  <c r="B973" i="1"/>
  <c r="P972" i="1"/>
  <c r="L972" i="1"/>
  <c r="B972" i="1"/>
  <c r="P971" i="1"/>
  <c r="L971" i="1"/>
  <c r="B971" i="1"/>
  <c r="P970" i="1"/>
  <c r="L970" i="1"/>
  <c r="B970" i="1"/>
  <c r="P969" i="1"/>
  <c r="L969" i="1"/>
  <c r="B969" i="1"/>
  <c r="P968" i="1"/>
  <c r="L968" i="1"/>
  <c r="B968" i="1"/>
  <c r="P967" i="1"/>
  <c r="L967" i="1"/>
  <c r="B967" i="1"/>
  <c r="P966" i="1"/>
  <c r="L966" i="1"/>
  <c r="B966" i="1"/>
  <c r="P965" i="1"/>
  <c r="L965" i="1"/>
  <c r="B965" i="1"/>
  <c r="P964" i="1"/>
  <c r="L964" i="1"/>
  <c r="B964" i="1"/>
  <c r="O963" i="1"/>
  <c r="P963" i="1" s="1"/>
  <c r="L963" i="1"/>
  <c r="B963" i="1"/>
  <c r="P962" i="1"/>
  <c r="L962" i="1"/>
  <c r="B962" i="1"/>
  <c r="P961" i="1"/>
  <c r="L961" i="1"/>
  <c r="B961" i="1"/>
  <c r="P960" i="1"/>
  <c r="L960" i="1"/>
  <c r="B960" i="1"/>
  <c r="P959" i="1"/>
  <c r="L959" i="1"/>
  <c r="B959" i="1"/>
  <c r="P958" i="1"/>
  <c r="L958" i="1"/>
  <c r="B958" i="1"/>
  <c r="P957" i="1"/>
  <c r="L957" i="1"/>
  <c r="B957" i="1"/>
  <c r="O956" i="1"/>
  <c r="P956" i="1" s="1"/>
  <c r="L956" i="1"/>
  <c r="B956" i="1"/>
  <c r="P955" i="1"/>
  <c r="L955" i="1"/>
  <c r="B955" i="1"/>
  <c r="P954" i="1"/>
  <c r="L954" i="1"/>
  <c r="B954" i="1"/>
  <c r="P953" i="1"/>
  <c r="L953" i="1"/>
  <c r="B953" i="1"/>
  <c r="P952" i="1"/>
  <c r="L952" i="1"/>
  <c r="B952" i="1"/>
  <c r="P951" i="1"/>
  <c r="L951" i="1"/>
  <c r="B951" i="1"/>
  <c r="P950" i="1"/>
  <c r="L950" i="1"/>
  <c r="B950" i="1"/>
  <c r="P949" i="1"/>
  <c r="L949" i="1"/>
  <c r="B949" i="1"/>
  <c r="P948" i="1"/>
  <c r="L948" i="1"/>
  <c r="B948" i="1"/>
  <c r="P947" i="1"/>
  <c r="L947" i="1"/>
  <c r="B947" i="1"/>
  <c r="P946" i="1"/>
  <c r="L946" i="1"/>
  <c r="B946" i="1"/>
  <c r="P945" i="1"/>
  <c r="L945" i="1"/>
  <c r="B945" i="1"/>
  <c r="P944" i="1"/>
  <c r="L944" i="1"/>
  <c r="B944" i="1"/>
  <c r="P943" i="1"/>
  <c r="L943" i="1"/>
  <c r="B943" i="1"/>
  <c r="P942" i="1"/>
  <c r="L942" i="1"/>
  <c r="B942" i="1"/>
  <c r="P941" i="1"/>
  <c r="L941" i="1"/>
  <c r="B941" i="1"/>
  <c r="P940" i="1"/>
  <c r="L940" i="1"/>
  <c r="B940" i="1"/>
  <c r="P939" i="1"/>
  <c r="L939" i="1"/>
  <c r="B939" i="1"/>
  <c r="O938" i="1"/>
  <c r="P938" i="1" s="1"/>
  <c r="L938" i="1"/>
  <c r="B938" i="1"/>
  <c r="P937" i="1"/>
  <c r="L937" i="1"/>
  <c r="B937" i="1"/>
  <c r="P936" i="1"/>
  <c r="L936" i="1"/>
  <c r="B936" i="1"/>
  <c r="P935" i="1"/>
  <c r="L935" i="1"/>
  <c r="B935" i="1"/>
  <c r="P934" i="1"/>
  <c r="L934" i="1"/>
  <c r="B934" i="1"/>
  <c r="P933" i="1"/>
  <c r="L933" i="1"/>
  <c r="B933" i="1"/>
  <c r="P932" i="1"/>
  <c r="L932" i="1"/>
  <c r="B932" i="1"/>
  <c r="O931" i="1"/>
  <c r="L931" i="1"/>
  <c r="B931" i="1"/>
  <c r="O930" i="1"/>
  <c r="L930" i="1"/>
  <c r="B930" i="1"/>
  <c r="O929" i="1"/>
  <c r="L929" i="1"/>
  <c r="B929" i="1"/>
  <c r="O928" i="1"/>
  <c r="L928" i="1"/>
  <c r="B928" i="1"/>
  <c r="O927" i="1"/>
  <c r="L927" i="1"/>
  <c r="B927" i="1"/>
  <c r="O926" i="1"/>
  <c r="L926" i="1"/>
  <c r="B926" i="1"/>
  <c r="O925" i="1"/>
  <c r="L925" i="1"/>
  <c r="B925" i="1"/>
  <c r="O924" i="1"/>
  <c r="L924" i="1"/>
  <c r="B924" i="1"/>
  <c r="O923" i="1"/>
  <c r="L923" i="1"/>
  <c r="B923" i="1"/>
  <c r="O922" i="1"/>
  <c r="L922" i="1"/>
  <c r="B922" i="1"/>
  <c r="O921" i="1"/>
  <c r="L921" i="1"/>
  <c r="B921" i="1"/>
  <c r="O920" i="1"/>
  <c r="L920" i="1"/>
  <c r="B920" i="1"/>
  <c r="O919" i="1"/>
  <c r="L919" i="1"/>
  <c r="B919" i="1"/>
  <c r="O918" i="1"/>
  <c r="L918" i="1"/>
  <c r="B918" i="1"/>
  <c r="O917" i="1"/>
  <c r="L917" i="1"/>
  <c r="B917" i="1"/>
  <c r="O916" i="1"/>
  <c r="L916" i="1"/>
  <c r="B916" i="1"/>
  <c r="O915" i="1"/>
  <c r="L915" i="1"/>
  <c r="B915" i="1"/>
  <c r="O914" i="1"/>
  <c r="L914" i="1"/>
  <c r="B914" i="1"/>
  <c r="O913" i="1"/>
  <c r="L913" i="1"/>
  <c r="B913" i="1"/>
  <c r="O912" i="1"/>
  <c r="L912" i="1"/>
  <c r="B912" i="1"/>
  <c r="O911" i="1"/>
  <c r="L911" i="1"/>
  <c r="B911" i="1"/>
  <c r="O910" i="1"/>
  <c r="L910" i="1"/>
  <c r="B910" i="1"/>
  <c r="O909" i="1"/>
  <c r="L909" i="1"/>
  <c r="B909" i="1"/>
  <c r="O908" i="1"/>
  <c r="L908" i="1"/>
  <c r="B908" i="1"/>
  <c r="O907" i="1"/>
  <c r="L907" i="1"/>
  <c r="B907" i="1"/>
  <c r="O906" i="1"/>
  <c r="L906" i="1"/>
  <c r="B906" i="1"/>
  <c r="O905" i="1"/>
  <c r="L905" i="1"/>
  <c r="B905" i="1"/>
  <c r="O904" i="1"/>
  <c r="L904" i="1"/>
  <c r="B904" i="1"/>
  <c r="O903" i="1"/>
  <c r="L903" i="1"/>
  <c r="B903" i="1"/>
  <c r="O902" i="1"/>
  <c r="L902" i="1"/>
  <c r="B902" i="1"/>
  <c r="O901" i="1"/>
  <c r="L901" i="1"/>
  <c r="B901" i="1"/>
  <c r="O900" i="1"/>
  <c r="L900" i="1"/>
  <c r="B900" i="1"/>
  <c r="O899" i="1"/>
  <c r="L899" i="1"/>
  <c r="B899" i="1"/>
  <c r="O898" i="1"/>
  <c r="L898" i="1"/>
  <c r="B898" i="1"/>
  <c r="O897" i="1"/>
  <c r="L897" i="1"/>
  <c r="B897" i="1"/>
  <c r="O896" i="1"/>
  <c r="L896" i="1"/>
  <c r="B896" i="1"/>
  <c r="O895" i="1"/>
  <c r="L895" i="1"/>
  <c r="B895" i="1"/>
  <c r="O894" i="1"/>
  <c r="L894" i="1"/>
  <c r="B894" i="1"/>
  <c r="O893" i="1"/>
  <c r="L893" i="1"/>
  <c r="B893" i="1"/>
  <c r="O892" i="1"/>
  <c r="L892" i="1"/>
  <c r="B892" i="1"/>
  <c r="O891" i="1"/>
  <c r="L891" i="1"/>
  <c r="B891" i="1"/>
  <c r="O890" i="1"/>
  <c r="L890" i="1"/>
  <c r="B890" i="1"/>
  <c r="O889" i="1"/>
  <c r="L889" i="1"/>
  <c r="B889" i="1"/>
  <c r="O888" i="1"/>
  <c r="L888" i="1"/>
  <c r="B888" i="1"/>
  <c r="O887" i="1"/>
  <c r="L887" i="1"/>
  <c r="B887" i="1"/>
  <c r="O886" i="1"/>
  <c r="L886" i="1"/>
  <c r="B886" i="1"/>
  <c r="O885" i="1"/>
  <c r="L885" i="1"/>
  <c r="B885" i="1"/>
  <c r="O884" i="1"/>
  <c r="L884" i="1"/>
  <c r="B884" i="1"/>
  <c r="O883" i="1"/>
  <c r="L883" i="1"/>
  <c r="B883" i="1"/>
  <c r="O882" i="1"/>
  <c r="L882" i="1"/>
  <c r="B882" i="1"/>
  <c r="O881" i="1"/>
  <c r="L881" i="1"/>
  <c r="B881" i="1"/>
  <c r="L812" i="1" l="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O710" i="1"/>
  <c r="P710" i="1" s="1"/>
  <c r="L710" i="1"/>
  <c r="P709" i="1"/>
  <c r="O709" i="1"/>
  <c r="L709" i="1"/>
  <c r="L708" i="1"/>
  <c r="L707" i="1"/>
  <c r="L706" i="1"/>
  <c r="L705" i="1"/>
  <c r="L704" i="1"/>
  <c r="L703" i="1"/>
  <c r="L702" i="1"/>
  <c r="L701" i="1"/>
  <c r="L700" i="1"/>
  <c r="L699" i="1"/>
  <c r="L698" i="1"/>
  <c r="L697" i="1"/>
  <c r="L696" i="1"/>
  <c r="L695" i="1"/>
  <c r="L694" i="1"/>
  <c r="P693"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l="1"/>
  <c r="B665" i="1"/>
  <c r="L664" i="1"/>
  <c r="B664" i="1"/>
  <c r="L663" i="1"/>
  <c r="B663" i="1"/>
  <c r="L662" i="1"/>
  <c r="B662" i="1"/>
  <c r="L661" i="1"/>
  <c r="B661" i="1"/>
  <c r="L660" i="1"/>
  <c r="B660" i="1"/>
  <c r="L659" i="1"/>
  <c r="B659" i="1"/>
  <c r="L658" i="1"/>
  <c r="B658" i="1"/>
  <c r="L657" i="1"/>
  <c r="B657" i="1"/>
  <c r="L656" i="1"/>
  <c r="B656" i="1"/>
  <c r="L655" i="1"/>
  <c r="B655" i="1"/>
  <c r="L654" i="1"/>
  <c r="B654" i="1"/>
  <c r="L653" i="1"/>
  <c r="B653" i="1"/>
  <c r="L652" i="1"/>
  <c r="B652" i="1"/>
  <c r="L651" i="1"/>
  <c r="B651" i="1"/>
  <c r="L650" i="1"/>
  <c r="B650" i="1"/>
  <c r="L649" i="1"/>
  <c r="B649" i="1"/>
  <c r="L648" i="1"/>
  <c r="B648" i="1"/>
  <c r="L647" i="1"/>
  <c r="B647" i="1"/>
  <c r="L646" i="1"/>
  <c r="B646" i="1"/>
  <c r="L645" i="1"/>
  <c r="B645" i="1"/>
  <c r="L644" i="1"/>
  <c r="B644" i="1"/>
  <c r="L643" i="1"/>
  <c r="B643" i="1"/>
  <c r="L642" i="1"/>
  <c r="B642" i="1"/>
  <c r="L641" i="1"/>
  <c r="B641" i="1"/>
  <c r="L640" i="1"/>
  <c r="B640" i="1"/>
  <c r="L639" i="1"/>
  <c r="B639" i="1"/>
  <c r="L638" i="1"/>
  <c r="B638" i="1"/>
  <c r="L637" i="1"/>
  <c r="B637" i="1"/>
  <c r="L636" i="1"/>
  <c r="B636" i="1"/>
  <c r="L635" i="1"/>
  <c r="B635" i="1"/>
  <c r="L634" i="1"/>
  <c r="B634" i="1"/>
  <c r="L633" i="1"/>
  <c r="B633" i="1"/>
  <c r="L632" i="1"/>
  <c r="B632" i="1"/>
  <c r="L631" i="1"/>
  <c r="B631" i="1"/>
  <c r="L630" i="1"/>
  <c r="B630" i="1"/>
  <c r="L629" i="1"/>
  <c r="B629" i="1"/>
  <c r="L628" i="1"/>
  <c r="B628" i="1"/>
  <c r="L627" i="1"/>
  <c r="B627" i="1"/>
  <c r="L626" i="1"/>
  <c r="B626" i="1"/>
  <c r="L625" i="1"/>
  <c r="B625" i="1"/>
  <c r="L624" i="1"/>
  <c r="B624" i="1"/>
  <c r="L623" i="1"/>
  <c r="B623" i="1"/>
  <c r="L622" i="1"/>
  <c r="B622" i="1"/>
  <c r="L621" i="1"/>
  <c r="B621" i="1"/>
  <c r="L620" i="1"/>
  <c r="B620" i="1"/>
  <c r="L619" i="1"/>
  <c r="B619" i="1"/>
  <c r="L618" i="1"/>
  <c r="B618" i="1"/>
  <c r="L617" i="1"/>
  <c r="B617" i="1"/>
  <c r="L616" i="1"/>
  <c r="B616" i="1"/>
  <c r="L615" i="1"/>
  <c r="B615" i="1"/>
  <c r="L614" i="1"/>
  <c r="B614" i="1"/>
  <c r="L613" i="1"/>
  <c r="B613" i="1"/>
  <c r="L612" i="1"/>
  <c r="B612" i="1"/>
  <c r="L611" i="1"/>
  <c r="B611" i="1"/>
  <c r="L610" i="1"/>
  <c r="B610" i="1"/>
  <c r="L609" i="1"/>
  <c r="B609" i="1"/>
  <c r="L608" i="1"/>
  <c r="B608" i="1"/>
  <c r="L607" i="1"/>
  <c r="B607" i="1"/>
  <c r="L606" i="1"/>
  <c r="B606" i="1"/>
  <c r="L605" i="1"/>
  <c r="B605" i="1"/>
  <c r="L604" i="1"/>
  <c r="B604" i="1"/>
  <c r="L603" i="1"/>
  <c r="B603" i="1"/>
  <c r="P602" i="1"/>
  <c r="O602" i="1"/>
  <c r="L602" i="1"/>
  <c r="B602" i="1"/>
  <c r="L601" i="1"/>
  <c r="B601" i="1"/>
  <c r="L600" i="1"/>
  <c r="B600" i="1"/>
  <c r="L599" i="1"/>
  <c r="B599" i="1"/>
  <c r="L598" i="1"/>
  <c r="B598" i="1"/>
  <c r="L597" i="1"/>
  <c r="B597" i="1"/>
  <c r="L596" i="1"/>
  <c r="B596" i="1"/>
  <c r="L595" i="1" l="1"/>
  <c r="B595" i="1"/>
  <c r="L594" i="1"/>
  <c r="B594" i="1"/>
  <c r="L593" i="1"/>
  <c r="B593" i="1"/>
  <c r="L592" i="1"/>
  <c r="B592" i="1"/>
  <c r="L591" i="1"/>
  <c r="B591" i="1"/>
  <c r="L590" i="1"/>
  <c r="B590" i="1"/>
  <c r="L589" i="1"/>
  <c r="B589" i="1"/>
  <c r="L588" i="1"/>
  <c r="B588" i="1"/>
  <c r="L587" i="1"/>
  <c r="B587" i="1"/>
  <c r="L586" i="1"/>
  <c r="B586" i="1"/>
  <c r="L585" i="1"/>
  <c r="B585" i="1"/>
  <c r="L584" i="1"/>
  <c r="B584" i="1"/>
  <c r="L583" i="1"/>
  <c r="B583" i="1"/>
  <c r="L582" i="1"/>
  <c r="B582" i="1"/>
  <c r="L581" i="1"/>
  <c r="B581" i="1"/>
  <c r="L580" i="1"/>
  <c r="B580" i="1"/>
  <c r="L579" i="1"/>
  <c r="B579" i="1"/>
  <c r="L578" i="1"/>
  <c r="B578" i="1"/>
  <c r="L577" i="1"/>
  <c r="B577" i="1"/>
  <c r="L576" i="1"/>
  <c r="B576" i="1"/>
  <c r="L575" i="1"/>
  <c r="B575" i="1"/>
  <c r="L574" i="1"/>
  <c r="B574" i="1"/>
  <c r="L573" i="1"/>
  <c r="B573" i="1"/>
  <c r="L572" i="1"/>
  <c r="B572" i="1"/>
  <c r="P571" i="1" l="1"/>
  <c r="L571" i="1"/>
  <c r="B571" i="1"/>
  <c r="P570" i="1"/>
  <c r="L570" i="1"/>
  <c r="B570" i="1"/>
  <c r="P569" i="1"/>
  <c r="L569" i="1"/>
  <c r="B569" i="1"/>
  <c r="P568" i="1"/>
  <c r="L568" i="1"/>
  <c r="B568" i="1"/>
  <c r="P567" i="1"/>
  <c r="L567" i="1"/>
  <c r="B567" i="1"/>
  <c r="P566" i="1"/>
  <c r="L566" i="1"/>
  <c r="B566" i="1"/>
  <c r="P565" i="1"/>
  <c r="L565" i="1"/>
  <c r="B565" i="1"/>
  <c r="P564" i="1"/>
  <c r="L564" i="1"/>
  <c r="B564" i="1"/>
  <c r="P563" i="1"/>
  <c r="L563" i="1"/>
  <c r="B563" i="1"/>
  <c r="P562" i="1"/>
  <c r="L562" i="1"/>
  <c r="B562" i="1"/>
  <c r="P561" i="1"/>
  <c r="L561" i="1"/>
  <c r="B561" i="1"/>
  <c r="P560" i="1"/>
  <c r="L560" i="1"/>
  <c r="B560" i="1"/>
  <c r="P559" i="1"/>
  <c r="L559" i="1"/>
  <c r="B559" i="1"/>
  <c r="P558" i="1"/>
  <c r="L558" i="1"/>
  <c r="B558" i="1"/>
  <c r="P557" i="1"/>
  <c r="L557" i="1"/>
  <c r="B557" i="1"/>
  <c r="P556" i="1"/>
  <c r="L556" i="1"/>
  <c r="B556" i="1"/>
  <c r="P555" i="1"/>
  <c r="L555" i="1"/>
  <c r="B555" i="1"/>
  <c r="P554" i="1"/>
  <c r="L554" i="1"/>
  <c r="B554" i="1"/>
  <c r="P553" i="1"/>
  <c r="L553" i="1"/>
  <c r="B553" i="1"/>
  <c r="P552" i="1"/>
  <c r="L552" i="1"/>
  <c r="B552" i="1"/>
  <c r="L551" i="1" l="1"/>
  <c r="B551" i="1"/>
  <c r="L550" i="1"/>
  <c r="B550" i="1"/>
  <c r="P549" i="1"/>
  <c r="L549" i="1"/>
  <c r="B549" i="1"/>
  <c r="P548" i="1"/>
  <c r="L548" i="1"/>
  <c r="B548" i="1"/>
  <c r="O547" i="1"/>
  <c r="L547" i="1"/>
  <c r="E547" i="1"/>
  <c r="C547" i="1"/>
  <c r="B547" i="1"/>
  <c r="L546" i="1"/>
  <c r="L545" i="1"/>
  <c r="L544" i="1"/>
  <c r="C544" i="1"/>
  <c r="C546" i="1" s="1"/>
  <c r="P543" i="1"/>
  <c r="L543" i="1"/>
  <c r="K543" i="1"/>
  <c r="E543" i="1"/>
  <c r="B543" i="1"/>
  <c r="B544" i="1" s="1"/>
  <c r="B546" i="1" s="1"/>
  <c r="P542" i="1"/>
  <c r="B542" i="1"/>
  <c r="P541" i="1"/>
  <c r="B541" i="1"/>
  <c r="P540" i="1"/>
  <c r="K540" i="1"/>
  <c r="K542" i="1" s="1"/>
  <c r="E540" i="1"/>
  <c r="B540" i="1"/>
  <c r="L539" i="1"/>
  <c r="L540" i="1" s="1"/>
  <c r="L542" i="1" s="1"/>
  <c r="B539" i="1"/>
  <c r="L538" i="1"/>
  <c r="B538" i="1"/>
  <c r="L537" i="1"/>
  <c r="B537" i="1"/>
  <c r="L536" i="1"/>
  <c r="B536" i="1"/>
  <c r="L535" i="1"/>
  <c r="B535" i="1"/>
  <c r="L534" i="1"/>
  <c r="B534" i="1"/>
  <c r="L533" i="1"/>
  <c r="B533" i="1"/>
  <c r="L532" i="1"/>
  <c r="B532" i="1"/>
  <c r="L531" i="1"/>
  <c r="B531" i="1"/>
  <c r="L530" i="1"/>
  <c r="B530" i="1"/>
  <c r="L529" i="1"/>
  <c r="B529" i="1"/>
  <c r="L528" i="1"/>
  <c r="B528" i="1"/>
  <c r="L527" i="1"/>
  <c r="B527" i="1"/>
  <c r="L526" i="1"/>
  <c r="B526" i="1"/>
  <c r="L525" i="1"/>
  <c r="B525" i="1"/>
  <c r="L524" i="1"/>
  <c r="B524" i="1"/>
  <c r="L523" i="1"/>
  <c r="B523" i="1"/>
  <c r="L522" i="1"/>
  <c r="B522" i="1"/>
  <c r="L521" i="1"/>
  <c r="B521" i="1"/>
  <c r="L520" i="1"/>
  <c r="B520" i="1"/>
  <c r="L519" i="1"/>
  <c r="B519" i="1"/>
  <c r="L518" i="1"/>
  <c r="B518" i="1"/>
  <c r="L517" i="1"/>
  <c r="B517" i="1"/>
  <c r="L516" i="1"/>
  <c r="B516" i="1"/>
  <c r="L515" i="1"/>
  <c r="B515" i="1"/>
  <c r="L514" i="1"/>
  <c r="B514" i="1"/>
  <c r="L513" i="1"/>
  <c r="B513" i="1"/>
  <c r="L512" i="1"/>
  <c r="B512" i="1"/>
  <c r="L511" i="1"/>
  <c r="B511" i="1"/>
  <c r="L510" i="1"/>
  <c r="B510" i="1"/>
  <c r="L509" i="1"/>
  <c r="B509" i="1"/>
  <c r="L508" i="1"/>
  <c r="B508" i="1"/>
  <c r="L507" i="1"/>
  <c r="B507" i="1"/>
  <c r="L506" i="1"/>
  <c r="B506" i="1"/>
  <c r="L505" i="1"/>
  <c r="B505" i="1"/>
  <c r="L504" i="1"/>
  <c r="B504" i="1"/>
  <c r="L503" i="1"/>
  <c r="B503" i="1"/>
  <c r="L502" i="1"/>
  <c r="B502" i="1"/>
  <c r="L501" i="1"/>
  <c r="B501" i="1"/>
  <c r="L500" i="1"/>
  <c r="B500" i="1"/>
  <c r="L499" i="1"/>
  <c r="B499" i="1"/>
  <c r="L498" i="1"/>
  <c r="B498" i="1"/>
  <c r="L497" i="1"/>
  <c r="B497" i="1"/>
  <c r="L496" i="1"/>
  <c r="B496" i="1"/>
  <c r="L495" i="1"/>
  <c r="B495" i="1"/>
  <c r="L494" i="1"/>
  <c r="B494" i="1"/>
  <c r="L493" i="1"/>
  <c r="B493" i="1"/>
  <c r="L492" i="1"/>
  <c r="B492" i="1"/>
  <c r="L491" i="1"/>
  <c r="B491" i="1"/>
  <c r="L490" i="1"/>
  <c r="B490" i="1"/>
  <c r="L489" i="1"/>
  <c r="B489" i="1"/>
  <c r="L488" i="1"/>
  <c r="B488" i="1"/>
  <c r="L487" i="1"/>
  <c r="B487" i="1"/>
  <c r="L486" i="1"/>
  <c r="B486" i="1"/>
  <c r="L485" i="1"/>
  <c r="B485" i="1"/>
  <c r="L484" i="1"/>
  <c r="B484" i="1"/>
  <c r="L483" i="1"/>
  <c r="B483" i="1"/>
  <c r="L482" i="1"/>
  <c r="B482" i="1"/>
  <c r="L481" i="1"/>
  <c r="B481" i="1"/>
  <c r="L480" i="1"/>
  <c r="B480" i="1"/>
  <c r="L479" i="1"/>
  <c r="B479" i="1"/>
  <c r="L478" i="1"/>
  <c r="B478" i="1"/>
  <c r="L477" i="1"/>
  <c r="B477" i="1"/>
  <c r="L476" i="1"/>
  <c r="B476" i="1"/>
  <c r="L475" i="1"/>
  <c r="B475" i="1"/>
  <c r="L474" i="1"/>
  <c r="B474" i="1"/>
  <c r="L473" i="1"/>
  <c r="B473" i="1"/>
  <c r="L472" i="1"/>
  <c r="B472" i="1"/>
  <c r="L471" i="1"/>
  <c r="B471" i="1"/>
  <c r="L470" i="1"/>
  <c r="B470" i="1"/>
  <c r="L469" i="1"/>
  <c r="B469" i="1"/>
  <c r="L468" i="1"/>
  <c r="B468" i="1"/>
  <c r="L467" i="1"/>
  <c r="B467" i="1"/>
  <c r="L466" i="1"/>
  <c r="B466" i="1"/>
  <c r="L465" i="1"/>
  <c r="B465" i="1"/>
  <c r="L464" i="1"/>
  <c r="B464" i="1"/>
  <c r="L463" i="1"/>
  <c r="B463" i="1"/>
  <c r="L462" i="1"/>
  <c r="B462" i="1"/>
  <c r="L461" i="1"/>
  <c r="B461" i="1"/>
  <c r="L460" i="1"/>
  <c r="B460" i="1"/>
  <c r="L459" i="1"/>
  <c r="B459" i="1"/>
  <c r="L458" i="1"/>
  <c r="B458" i="1"/>
  <c r="L457" i="1"/>
  <c r="B457" i="1"/>
  <c r="L456" i="1"/>
  <c r="B456" i="1"/>
  <c r="L455" i="1"/>
  <c r="B455" i="1"/>
  <c r="L454" i="1"/>
  <c r="B454" i="1"/>
  <c r="L453" i="1"/>
  <c r="B453" i="1"/>
  <c r="L452" i="1"/>
  <c r="B452" i="1"/>
  <c r="L451" i="1"/>
  <c r="B451" i="1"/>
  <c r="L450" i="1"/>
  <c r="B450" i="1"/>
  <c r="L449" i="1"/>
  <c r="B449" i="1"/>
  <c r="L448" i="1"/>
  <c r="B448" i="1"/>
  <c r="L447" i="1"/>
  <c r="B447" i="1"/>
  <c r="L446" i="1"/>
  <c r="B446" i="1"/>
  <c r="L445" i="1"/>
  <c r="B445" i="1"/>
  <c r="L444" i="1"/>
  <c r="B444" i="1"/>
  <c r="L443" i="1"/>
  <c r="B443" i="1"/>
  <c r="L442" i="1"/>
  <c r="B442" i="1"/>
  <c r="L441" i="1"/>
  <c r="B441" i="1"/>
  <c r="L440" i="1"/>
  <c r="B440" i="1"/>
  <c r="L439" i="1"/>
  <c r="B439" i="1"/>
  <c r="L438" i="1"/>
  <c r="B438" i="1"/>
  <c r="L437" i="1"/>
  <c r="B437" i="1"/>
  <c r="L436" i="1"/>
  <c r="B436" i="1"/>
  <c r="L435" i="1"/>
  <c r="B435" i="1"/>
  <c r="L434" i="1"/>
  <c r="B434" i="1"/>
  <c r="L433" i="1"/>
  <c r="B433" i="1"/>
  <c r="L432" i="1"/>
  <c r="B432" i="1"/>
  <c r="L431" i="1"/>
  <c r="B431" i="1"/>
  <c r="L430" i="1"/>
  <c r="B430" i="1"/>
  <c r="L429" i="1"/>
  <c r="B429" i="1"/>
  <c r="L428" i="1"/>
  <c r="B428" i="1"/>
  <c r="L427" i="1"/>
  <c r="B427" i="1"/>
  <c r="L426" i="1"/>
  <c r="B426" i="1"/>
  <c r="L425" i="1"/>
  <c r="B425" i="1"/>
  <c r="L424" i="1"/>
  <c r="B424" i="1"/>
  <c r="L423" i="1"/>
  <c r="B423" i="1"/>
  <c r="L422" i="1"/>
  <c r="B422" i="1"/>
  <c r="L421" i="1"/>
  <c r="B421" i="1"/>
  <c r="L420" i="1"/>
  <c r="B420" i="1"/>
  <c r="P419" i="1"/>
  <c r="L419" i="1"/>
  <c r="B419" i="1"/>
  <c r="P418" i="1"/>
  <c r="L418" i="1"/>
  <c r="B418" i="1"/>
  <c r="P417" i="1"/>
  <c r="L417" i="1"/>
  <c r="B417" i="1"/>
  <c r="P416" i="1"/>
  <c r="L416" i="1"/>
  <c r="B416" i="1"/>
  <c r="P415" i="1"/>
  <c r="L415" i="1"/>
  <c r="B415" i="1"/>
  <c r="L414" i="1"/>
  <c r="B414" i="1"/>
  <c r="L413" i="1"/>
  <c r="B413" i="1"/>
  <c r="P412" i="1"/>
  <c r="L412" i="1"/>
  <c r="B412" i="1"/>
  <c r="P411" i="1"/>
  <c r="L411" i="1"/>
  <c r="B411" i="1"/>
  <c r="L410" i="1"/>
  <c r="B410" i="1"/>
  <c r="P409" i="1"/>
  <c r="L409" i="1"/>
  <c r="B409" i="1"/>
  <c r="P408" i="1"/>
  <c r="L408" i="1"/>
  <c r="B408" i="1"/>
  <c r="L407" i="1"/>
  <c r="B407" i="1"/>
  <c r="L406" i="1"/>
  <c r="B406" i="1"/>
  <c r="L405" i="1"/>
  <c r="B405" i="1"/>
  <c r="P404" i="1"/>
  <c r="L404" i="1"/>
  <c r="B404" i="1"/>
  <c r="P403" i="1"/>
  <c r="L403" i="1"/>
  <c r="B403" i="1"/>
  <c r="L402" i="1"/>
  <c r="B402" i="1"/>
  <c r="P401" i="1"/>
  <c r="L401" i="1"/>
  <c r="B401" i="1"/>
  <c r="L400" i="1"/>
  <c r="B400" i="1"/>
  <c r="L399" i="1"/>
  <c r="B399" i="1"/>
  <c r="L398" i="1"/>
  <c r="B398" i="1"/>
  <c r="L397" i="1"/>
  <c r="B397" i="1"/>
  <c r="L396" i="1"/>
  <c r="B396" i="1"/>
  <c r="L395" i="1"/>
  <c r="B395" i="1"/>
  <c r="L394" i="1"/>
  <c r="B394" i="1"/>
  <c r="L393" i="1"/>
  <c r="B393" i="1"/>
  <c r="L392" i="1"/>
  <c r="B392" i="1"/>
  <c r="L391" i="1"/>
  <c r="B391" i="1"/>
  <c r="L390" i="1"/>
  <c r="B390" i="1"/>
  <c r="P389" i="1"/>
  <c r="L389" i="1"/>
  <c r="B389" i="1"/>
  <c r="L388" i="1"/>
  <c r="L387" i="1"/>
  <c r="B387" i="1"/>
  <c r="B388" i="1" s="1"/>
  <c r="L386" i="1"/>
  <c r="B386" i="1"/>
  <c r="L385" i="1"/>
  <c r="B385" i="1"/>
  <c r="L384" i="1"/>
  <c r="B384" i="1"/>
  <c r="L383" i="1"/>
  <c r="B383" i="1"/>
  <c r="L382" i="1"/>
  <c r="B382" i="1"/>
  <c r="L381" i="1"/>
  <c r="B381" i="1"/>
  <c r="L380" i="1"/>
  <c r="B380" i="1"/>
  <c r="L379" i="1"/>
  <c r="B379" i="1"/>
  <c r="L378" i="1"/>
  <c r="B378" i="1"/>
  <c r="L377" i="1"/>
  <c r="B377" i="1"/>
  <c r="L376" i="1"/>
  <c r="B376" i="1"/>
  <c r="L375" i="1"/>
  <c r="B375" i="1"/>
  <c r="L374" i="1"/>
  <c r="B374" i="1"/>
  <c r="L373" i="1"/>
  <c r="B373" i="1"/>
  <c r="L372" i="1"/>
  <c r="B372" i="1"/>
  <c r="L371" i="1"/>
  <c r="B371" i="1"/>
  <c r="L370" i="1"/>
  <c r="B370" i="1"/>
  <c r="L369" i="1"/>
  <c r="B369" i="1"/>
  <c r="L368" i="1"/>
  <c r="B368" i="1"/>
  <c r="L367" i="1"/>
  <c r="B367" i="1"/>
  <c r="L366" i="1"/>
  <c r="B366" i="1"/>
  <c r="L365" i="1"/>
  <c r="B365" i="1"/>
  <c r="L364" i="1"/>
  <c r="B364" i="1"/>
  <c r="L363" i="1"/>
  <c r="B363" i="1"/>
  <c r="L362" i="1"/>
  <c r="B362" i="1"/>
  <c r="L361" i="1"/>
  <c r="B361" i="1"/>
  <c r="L360" i="1"/>
  <c r="B360" i="1"/>
  <c r="L359" i="1"/>
  <c r="B359" i="1"/>
  <c r="P358" i="1"/>
  <c r="F358" i="1"/>
  <c r="B358" i="1"/>
  <c r="P357" i="1"/>
  <c r="B357" i="1"/>
  <c r="P356" i="1"/>
  <c r="B356" i="1"/>
  <c r="P355" i="1"/>
  <c r="B355" i="1"/>
  <c r="P354" i="1"/>
  <c r="B354" i="1"/>
  <c r="P353" i="1"/>
  <c r="B353" i="1"/>
  <c r="P352" i="1"/>
  <c r="B352" i="1"/>
  <c r="P351" i="1"/>
  <c r="B351" i="1"/>
  <c r="P350" i="1"/>
  <c r="B350" i="1"/>
  <c r="P349" i="1"/>
  <c r="B349" i="1"/>
  <c r="P348" i="1"/>
  <c r="B348" i="1"/>
  <c r="P347" i="1"/>
  <c r="B347" i="1"/>
  <c r="P346" i="1"/>
  <c r="B346" i="1"/>
  <c r="P345" i="1"/>
  <c r="B345" i="1"/>
  <c r="P344" i="1"/>
  <c r="B344" i="1"/>
  <c r="P343" i="1"/>
  <c r="B343" i="1"/>
  <c r="P342" i="1"/>
  <c r="B342" i="1"/>
  <c r="P341" i="1"/>
  <c r="B341" i="1"/>
  <c r="P340" i="1"/>
  <c r="B340" i="1"/>
  <c r="P339" i="1"/>
  <c r="B339" i="1"/>
  <c r="P338" i="1"/>
  <c r="M338" i="1"/>
  <c r="M339" i="1" s="1"/>
  <c r="M340" i="1" s="1"/>
  <c r="M341" i="1" s="1"/>
  <c r="M342" i="1" s="1"/>
  <c r="M343" i="1" s="1"/>
  <c r="M344" i="1" s="1"/>
  <c r="M345" i="1" s="1"/>
  <c r="M346" i="1" s="1"/>
  <c r="M347" i="1" s="1"/>
  <c r="M348" i="1" s="1"/>
  <c r="M349" i="1" s="1"/>
  <c r="M350" i="1" s="1"/>
  <c r="M351" i="1" s="1"/>
  <c r="M352" i="1" s="1"/>
  <c r="M353" i="1" s="1"/>
  <c r="M354" i="1" s="1"/>
  <c r="M355" i="1" s="1"/>
  <c r="M356" i="1" s="1"/>
  <c r="M357" i="1" s="1"/>
  <c r="M358" i="1" s="1"/>
  <c r="K338" i="1"/>
  <c r="K339" i="1" s="1"/>
  <c r="B338" i="1"/>
  <c r="P337" i="1"/>
  <c r="O337" i="1"/>
  <c r="L337" i="1"/>
  <c r="B337" i="1"/>
  <c r="L336" i="1"/>
  <c r="B336" i="1"/>
  <c r="L335" i="1"/>
  <c r="B335" i="1"/>
  <c r="L334" i="1"/>
  <c r="B334" i="1"/>
  <c r="L333" i="1"/>
  <c r="B333" i="1"/>
  <c r="L332" i="1"/>
  <c r="B332" i="1"/>
  <c r="L331" i="1"/>
  <c r="B331" i="1"/>
  <c r="L330" i="1"/>
  <c r="B330" i="1"/>
  <c r="L329" i="1"/>
  <c r="B329" i="1"/>
  <c r="L328" i="1"/>
  <c r="B328" i="1"/>
  <c r="L327" i="1"/>
  <c r="B327" i="1"/>
  <c r="L326" i="1"/>
  <c r="B326" i="1"/>
  <c r="L325" i="1"/>
  <c r="B325" i="1"/>
  <c r="L324" i="1"/>
  <c r="B324" i="1"/>
  <c r="L323" i="1"/>
  <c r="B323" i="1"/>
  <c r="L322" i="1"/>
  <c r="B322" i="1"/>
  <c r="L321" i="1"/>
  <c r="B321" i="1"/>
  <c r="L320" i="1"/>
  <c r="B320" i="1"/>
  <c r="L319" i="1"/>
  <c r="B319" i="1"/>
  <c r="L318" i="1"/>
  <c r="B318" i="1"/>
  <c r="L317" i="1"/>
  <c r="B317" i="1"/>
  <c r="L316" i="1"/>
  <c r="B316" i="1"/>
  <c r="L315" i="1"/>
  <c r="B315" i="1"/>
  <c r="L314" i="1"/>
  <c r="B314" i="1"/>
  <c r="L313" i="1"/>
  <c r="B313" i="1"/>
  <c r="L312" i="1"/>
  <c r="B312" i="1"/>
  <c r="L311" i="1"/>
  <c r="B311" i="1"/>
  <c r="L310" i="1"/>
  <c r="B310" i="1"/>
  <c r="L309" i="1"/>
  <c r="B309" i="1"/>
  <c r="L308" i="1"/>
  <c r="B308" i="1"/>
  <c r="L307" i="1"/>
  <c r="B307" i="1"/>
  <c r="L306" i="1"/>
  <c r="B306" i="1"/>
  <c r="L305" i="1"/>
  <c r="B305" i="1"/>
  <c r="L304" i="1"/>
  <c r="B304" i="1"/>
  <c r="L303" i="1"/>
  <c r="B303" i="1"/>
  <c r="P302" i="1"/>
  <c r="L302" i="1"/>
  <c r="B302" i="1"/>
  <c r="L301" i="1"/>
  <c r="B301" i="1"/>
  <c r="L300" i="1"/>
  <c r="F300" i="1"/>
  <c r="B300" i="1"/>
  <c r="L299" i="1"/>
  <c r="B299" i="1"/>
  <c r="O298" i="1"/>
  <c r="P298" i="1" s="1"/>
  <c r="L298" i="1"/>
  <c r="B298" i="1"/>
  <c r="L297" i="1"/>
  <c r="B297" i="1"/>
  <c r="L296" i="1"/>
  <c r="B296" i="1"/>
  <c r="L295" i="1"/>
  <c r="F295" i="1"/>
  <c r="B295" i="1"/>
  <c r="L294" i="1"/>
  <c r="B294" i="1"/>
  <c r="L293" i="1"/>
  <c r="B293" i="1"/>
  <c r="L292" i="1"/>
  <c r="B292" i="1"/>
  <c r="L291" i="1"/>
  <c r="B291" i="1"/>
  <c r="L290" i="1"/>
  <c r="B290" i="1"/>
  <c r="L289" i="1"/>
  <c r="B289" i="1"/>
  <c r="L288" i="1"/>
  <c r="B288" i="1"/>
  <c r="L287" i="1"/>
  <c r="B287" i="1"/>
  <c r="L286" i="1"/>
  <c r="B286" i="1"/>
  <c r="L285" i="1"/>
  <c r="B285" i="1"/>
  <c r="L284" i="1"/>
  <c r="B284" i="1"/>
  <c r="L283" i="1"/>
  <c r="B283" i="1"/>
  <c r="L282" i="1"/>
  <c r="B282" i="1"/>
  <c r="L281" i="1"/>
  <c r="B281" i="1"/>
  <c r="L280" i="1"/>
  <c r="B280" i="1"/>
  <c r="L279" i="1"/>
  <c r="B279" i="1"/>
  <c r="L278" i="1"/>
  <c r="B278" i="1"/>
  <c r="L277" i="1"/>
  <c r="B277" i="1"/>
  <c r="L276" i="1"/>
  <c r="B276" i="1"/>
  <c r="L275" i="1"/>
  <c r="B275" i="1"/>
  <c r="L274" i="1"/>
  <c r="B274" i="1"/>
  <c r="L273" i="1"/>
  <c r="B273" i="1"/>
  <c r="L272" i="1"/>
  <c r="B272" i="1"/>
  <c r="L271" i="1"/>
  <c r="B271" i="1"/>
  <c r="L270" i="1"/>
  <c r="B270" i="1"/>
  <c r="L269" i="1"/>
  <c r="B269" i="1"/>
  <c r="L268" i="1"/>
  <c r="B268" i="1"/>
  <c r="L267" i="1"/>
  <c r="B267" i="1"/>
  <c r="L266" i="1"/>
  <c r="B266" i="1"/>
  <c r="L265" i="1"/>
  <c r="B265" i="1"/>
  <c r="L264" i="1"/>
  <c r="B264" i="1"/>
  <c r="L263" i="1"/>
  <c r="B263" i="1"/>
  <c r="L262" i="1"/>
  <c r="B262" i="1"/>
  <c r="L261" i="1"/>
  <c r="B261" i="1"/>
  <c r="L260" i="1"/>
  <c r="B260" i="1"/>
  <c r="L259" i="1"/>
  <c r="B259" i="1"/>
  <c r="L258" i="1"/>
  <c r="B258" i="1"/>
  <c r="L257" i="1"/>
  <c r="B257" i="1"/>
  <c r="L256" i="1"/>
  <c r="B256" i="1"/>
  <c r="L255" i="1"/>
  <c r="B255" i="1"/>
  <c r="L254" i="1"/>
  <c r="B254" i="1"/>
  <c r="L253" i="1"/>
  <c r="B253" i="1"/>
  <c r="L252" i="1"/>
  <c r="B252" i="1"/>
  <c r="L251" i="1"/>
  <c r="B251" i="1"/>
  <c r="L250" i="1"/>
  <c r="B250" i="1"/>
  <c r="L249" i="1"/>
  <c r="B249" i="1"/>
  <c r="L248" i="1"/>
  <c r="B248" i="1"/>
  <c r="L247" i="1"/>
  <c r="B247" i="1"/>
  <c r="L246" i="1"/>
  <c r="B246" i="1"/>
  <c r="L245" i="1"/>
  <c r="B245" i="1"/>
  <c r="L244" i="1"/>
  <c r="B244" i="1"/>
  <c r="L243" i="1"/>
  <c r="B243" i="1"/>
  <c r="L242" i="1"/>
  <c r="B242" i="1"/>
  <c r="L241" i="1"/>
  <c r="B241" i="1"/>
  <c r="L240" i="1"/>
  <c r="B240" i="1"/>
  <c r="L239" i="1"/>
  <c r="B239" i="1"/>
  <c r="L238" i="1"/>
  <c r="B238" i="1"/>
  <c r="L237" i="1"/>
  <c r="B237" i="1"/>
  <c r="L236" i="1"/>
  <c r="B236" i="1"/>
  <c r="L235" i="1"/>
  <c r="B235" i="1"/>
  <c r="L234" i="1"/>
  <c r="B234" i="1"/>
  <c r="L233" i="1"/>
  <c r="B233" i="1"/>
  <c r="L232" i="1"/>
  <c r="B232" i="1"/>
  <c r="L231" i="1"/>
  <c r="B231" i="1"/>
  <c r="L230" i="1"/>
  <c r="B230" i="1"/>
  <c r="L229" i="1"/>
  <c r="B229" i="1"/>
  <c r="L228" i="1"/>
  <c r="B228" i="1"/>
  <c r="L227" i="1"/>
  <c r="B227" i="1"/>
  <c r="L226" i="1"/>
  <c r="B226" i="1"/>
  <c r="L225" i="1"/>
  <c r="B225" i="1"/>
  <c r="L224" i="1"/>
  <c r="B224" i="1"/>
  <c r="L223" i="1"/>
  <c r="B223" i="1"/>
  <c r="L222" i="1"/>
  <c r="B222" i="1"/>
  <c r="L221" i="1"/>
  <c r="B221" i="1"/>
  <c r="L220" i="1"/>
  <c r="B220" i="1"/>
  <c r="L219" i="1"/>
  <c r="B219" i="1"/>
  <c r="L218" i="1"/>
  <c r="B218" i="1"/>
  <c r="L217" i="1"/>
  <c r="B217" i="1"/>
  <c r="L216" i="1"/>
  <c r="B216" i="1"/>
  <c r="L215" i="1"/>
  <c r="B215" i="1"/>
  <c r="L214" i="1"/>
  <c r="B214" i="1"/>
  <c r="L213" i="1"/>
  <c r="B213" i="1"/>
  <c r="L212" i="1"/>
  <c r="B212" i="1"/>
  <c r="L211" i="1"/>
  <c r="B211" i="1"/>
  <c r="L210" i="1"/>
  <c r="B210" i="1"/>
  <c r="L209" i="1"/>
  <c r="B209" i="1"/>
  <c r="L208" i="1"/>
  <c r="B208" i="1"/>
  <c r="L207" i="1"/>
  <c r="B207" i="1"/>
  <c r="L206" i="1"/>
  <c r="B206" i="1"/>
  <c r="L205" i="1"/>
  <c r="B205" i="1"/>
  <c r="L204" i="1"/>
  <c r="B204" i="1"/>
  <c r="L203" i="1"/>
  <c r="B203" i="1"/>
  <c r="L202" i="1"/>
  <c r="B202" i="1"/>
  <c r="L201" i="1"/>
  <c r="B201" i="1"/>
  <c r="L200" i="1"/>
  <c r="B200" i="1"/>
  <c r="L199" i="1"/>
  <c r="B199" i="1"/>
  <c r="L198" i="1"/>
  <c r="B198" i="1"/>
  <c r="L197" i="1"/>
  <c r="B197" i="1"/>
  <c r="L196" i="1"/>
  <c r="B196" i="1"/>
  <c r="L195" i="1"/>
  <c r="B195" i="1"/>
  <c r="L194" i="1"/>
  <c r="B194" i="1"/>
  <c r="L193" i="1"/>
  <c r="B193" i="1"/>
  <c r="L192" i="1"/>
  <c r="B192" i="1"/>
  <c r="L191" i="1"/>
  <c r="B191" i="1"/>
  <c r="L190" i="1"/>
  <c r="B190" i="1"/>
  <c r="L189" i="1"/>
  <c r="B189" i="1"/>
  <c r="L188" i="1"/>
  <c r="B188" i="1"/>
  <c r="L187" i="1"/>
  <c r="B187" i="1"/>
  <c r="L186" i="1"/>
  <c r="B186" i="1"/>
  <c r="L185" i="1"/>
  <c r="B185" i="1"/>
  <c r="P184" i="1"/>
  <c r="L184" i="1"/>
  <c r="B184" i="1"/>
  <c r="L183" i="1"/>
  <c r="B183" i="1"/>
  <c r="O182" i="1"/>
  <c r="P182" i="1" s="1"/>
  <c r="L182" i="1"/>
  <c r="B182" i="1"/>
  <c r="O181" i="1"/>
  <c r="P181" i="1" s="1"/>
  <c r="L181" i="1"/>
  <c r="B181" i="1"/>
  <c r="O180" i="1"/>
  <c r="P180" i="1" s="1"/>
  <c r="L180" i="1"/>
  <c r="B180" i="1"/>
  <c r="O179" i="1"/>
  <c r="P179" i="1" s="1"/>
  <c r="L179" i="1"/>
  <c r="B179" i="1"/>
  <c r="O178" i="1"/>
  <c r="P178" i="1" s="1"/>
  <c r="L178" i="1"/>
  <c r="B178" i="1"/>
  <c r="O177" i="1"/>
  <c r="P177" i="1" s="1"/>
  <c r="L177" i="1"/>
  <c r="B177" i="1"/>
  <c r="O176" i="1"/>
  <c r="P176" i="1" s="1"/>
  <c r="L176" i="1"/>
  <c r="B176" i="1"/>
  <c r="O175" i="1"/>
  <c r="P175" i="1" s="1"/>
  <c r="L175" i="1"/>
  <c r="B175" i="1"/>
  <c r="O174" i="1"/>
  <c r="P174" i="1" s="1"/>
  <c r="L174" i="1"/>
  <c r="B174" i="1"/>
  <c r="O173" i="1"/>
  <c r="P173" i="1" s="1"/>
  <c r="L173" i="1"/>
  <c r="B173" i="1"/>
  <c r="O172" i="1"/>
  <c r="P172" i="1" s="1"/>
  <c r="L172" i="1"/>
  <c r="B172" i="1"/>
  <c r="O171" i="1"/>
  <c r="P171" i="1" s="1"/>
  <c r="L171" i="1"/>
  <c r="B171" i="1"/>
  <c r="O170" i="1"/>
  <c r="P170" i="1" s="1"/>
  <c r="L170" i="1"/>
  <c r="B170" i="1"/>
  <c r="O169" i="1"/>
  <c r="P169" i="1" s="1"/>
  <c r="L169" i="1"/>
  <c r="B169" i="1"/>
  <c r="O168" i="1"/>
  <c r="P168" i="1" s="1"/>
  <c r="L168" i="1"/>
  <c r="B168" i="1"/>
  <c r="O167" i="1"/>
  <c r="P167" i="1" s="1"/>
  <c r="L167" i="1"/>
  <c r="B167" i="1"/>
  <c r="P166" i="1"/>
  <c r="L166" i="1"/>
  <c r="B166" i="1"/>
  <c r="O165" i="1"/>
  <c r="P165" i="1" s="1"/>
  <c r="L165" i="1"/>
  <c r="B165" i="1"/>
  <c r="O164" i="1"/>
  <c r="P164" i="1" s="1"/>
  <c r="L164" i="1"/>
  <c r="B164" i="1"/>
  <c r="O163" i="1"/>
  <c r="P163" i="1" s="1"/>
  <c r="L163" i="1"/>
  <c r="B163" i="1"/>
  <c r="P162" i="1"/>
  <c r="L162" i="1"/>
  <c r="B162" i="1"/>
  <c r="P161" i="1"/>
  <c r="L161" i="1"/>
  <c r="B161" i="1"/>
  <c r="P160" i="1"/>
  <c r="L160" i="1"/>
  <c r="B160" i="1"/>
  <c r="P159" i="1"/>
  <c r="L159" i="1"/>
  <c r="B159" i="1"/>
  <c r="O158" i="1"/>
  <c r="P158" i="1" s="1"/>
  <c r="L158" i="1"/>
  <c r="B158" i="1"/>
  <c r="P157" i="1"/>
  <c r="L157" i="1"/>
  <c r="B157" i="1"/>
  <c r="P156" i="1"/>
  <c r="L156" i="1"/>
  <c r="B156" i="1"/>
  <c r="P155" i="1"/>
  <c r="L155" i="1"/>
  <c r="B155" i="1"/>
  <c r="P154" i="1"/>
  <c r="L154" i="1"/>
  <c r="B154" i="1"/>
  <c r="P153" i="1"/>
  <c r="L153" i="1"/>
  <c r="B153" i="1"/>
  <c r="P152" i="1"/>
  <c r="L152" i="1"/>
  <c r="B152" i="1"/>
  <c r="P151" i="1"/>
  <c r="L151" i="1"/>
  <c r="B151" i="1"/>
  <c r="P150" i="1"/>
  <c r="L150" i="1"/>
  <c r="B150" i="1"/>
  <c r="L149" i="1"/>
  <c r="B149" i="1"/>
  <c r="P148" i="1"/>
  <c r="L148" i="1"/>
  <c r="B148" i="1"/>
  <c r="P147" i="1"/>
  <c r="L147" i="1"/>
  <c r="B147" i="1"/>
  <c r="L146" i="1"/>
  <c r="B146" i="1"/>
  <c r="L145" i="1"/>
  <c r="B145" i="1"/>
  <c r="L144" i="1"/>
  <c r="B144" i="1"/>
  <c r="L143" i="1"/>
  <c r="B143" i="1"/>
  <c r="L142" i="1"/>
  <c r="B142" i="1"/>
  <c r="P141" i="1"/>
  <c r="L141" i="1"/>
  <c r="B141" i="1"/>
  <c r="P140" i="1"/>
  <c r="L140" i="1"/>
  <c r="B140" i="1"/>
  <c r="P139" i="1"/>
  <c r="L139" i="1"/>
  <c r="B139" i="1"/>
  <c r="P138" i="1"/>
  <c r="L138" i="1"/>
  <c r="B138" i="1"/>
  <c r="P137" i="1"/>
  <c r="L137" i="1"/>
  <c r="B137" i="1"/>
  <c r="P136" i="1"/>
  <c r="L136" i="1"/>
  <c r="B136" i="1"/>
  <c r="P135" i="1"/>
  <c r="L135" i="1"/>
  <c r="B135" i="1"/>
  <c r="P134" i="1"/>
  <c r="L134" i="1"/>
  <c r="B134" i="1"/>
  <c r="P133" i="1"/>
  <c r="L133" i="1"/>
  <c r="B133" i="1"/>
  <c r="P132" i="1"/>
  <c r="L132" i="1"/>
  <c r="B132" i="1"/>
  <c r="P131" i="1"/>
  <c r="L131" i="1"/>
  <c r="E131" i="1"/>
  <c r="B131" i="1"/>
  <c r="P130" i="1"/>
  <c r="L130" i="1"/>
  <c r="B130" i="1"/>
  <c r="P129" i="1"/>
  <c r="L129" i="1"/>
  <c r="B129" i="1"/>
  <c r="P128" i="1"/>
  <c r="L128" i="1"/>
  <c r="B128" i="1"/>
  <c r="P127" i="1"/>
  <c r="L127" i="1"/>
  <c r="B127" i="1"/>
  <c r="P126" i="1"/>
  <c r="L126" i="1"/>
  <c r="B126" i="1"/>
  <c r="P125" i="1"/>
  <c r="L125" i="1"/>
  <c r="B125" i="1"/>
  <c r="P124" i="1"/>
  <c r="L124" i="1"/>
  <c r="B124" i="1"/>
  <c r="P123" i="1"/>
  <c r="L123" i="1"/>
  <c r="B123" i="1"/>
  <c r="P122" i="1"/>
  <c r="L122" i="1"/>
  <c r="B122" i="1"/>
  <c r="P121" i="1"/>
  <c r="L121" i="1"/>
  <c r="B121" i="1"/>
  <c r="P120" i="1"/>
  <c r="L120" i="1"/>
  <c r="B120" i="1"/>
  <c r="P119" i="1"/>
  <c r="L119" i="1"/>
  <c r="B119" i="1"/>
  <c r="P118" i="1"/>
  <c r="L118" i="1"/>
  <c r="B118" i="1"/>
  <c r="P117" i="1"/>
  <c r="L117" i="1"/>
  <c r="B117" i="1"/>
  <c r="P116" i="1"/>
  <c r="L116" i="1"/>
  <c r="B116" i="1"/>
  <c r="P115" i="1"/>
  <c r="L115" i="1"/>
  <c r="B115" i="1"/>
  <c r="P114" i="1"/>
  <c r="L114" i="1"/>
  <c r="B114" i="1"/>
  <c r="P113" i="1"/>
  <c r="L113" i="1"/>
  <c r="B113" i="1"/>
  <c r="P112" i="1"/>
  <c r="L112" i="1"/>
  <c r="B112" i="1"/>
  <c r="P111" i="1"/>
  <c r="L111" i="1"/>
  <c r="B111" i="1"/>
  <c r="P110" i="1"/>
  <c r="L110" i="1"/>
  <c r="B110" i="1"/>
  <c r="P109" i="1"/>
  <c r="L109" i="1"/>
  <c r="B109" i="1"/>
  <c r="P108" i="1"/>
  <c r="L108" i="1"/>
  <c r="B108" i="1"/>
  <c r="P107" i="1"/>
  <c r="L107" i="1"/>
  <c r="B107" i="1"/>
  <c r="P106" i="1"/>
  <c r="L106" i="1"/>
  <c r="B106" i="1"/>
  <c r="P105" i="1"/>
  <c r="L105" i="1"/>
  <c r="B105" i="1"/>
  <c r="P104" i="1"/>
  <c r="L104" i="1"/>
  <c r="B104" i="1"/>
  <c r="P103" i="1"/>
  <c r="L103" i="1"/>
  <c r="B103" i="1"/>
  <c r="P102" i="1"/>
  <c r="L102" i="1"/>
  <c r="B102" i="1"/>
  <c r="P101" i="1"/>
  <c r="L101" i="1"/>
  <c r="B101" i="1"/>
  <c r="P100" i="1"/>
  <c r="L100" i="1"/>
  <c r="B100" i="1"/>
  <c r="P99" i="1"/>
  <c r="L99" i="1"/>
  <c r="B99" i="1"/>
  <c r="P98" i="1"/>
  <c r="L98" i="1"/>
  <c r="B98" i="1"/>
  <c r="P97" i="1"/>
  <c r="L97" i="1"/>
  <c r="B97" i="1"/>
  <c r="P96" i="1"/>
  <c r="L96" i="1"/>
  <c r="B96" i="1"/>
  <c r="P95" i="1"/>
  <c r="L95" i="1"/>
  <c r="B95" i="1"/>
  <c r="P94" i="1"/>
  <c r="L94" i="1"/>
  <c r="B94" i="1"/>
  <c r="P93" i="1"/>
  <c r="L93" i="1"/>
  <c r="B93" i="1"/>
  <c r="P92" i="1"/>
  <c r="L92" i="1"/>
  <c r="B92" i="1"/>
  <c r="P91" i="1"/>
  <c r="L91" i="1"/>
  <c r="B91" i="1"/>
  <c r="P90" i="1"/>
  <c r="L90" i="1"/>
  <c r="B90" i="1"/>
  <c r="P89" i="1"/>
  <c r="L89" i="1"/>
  <c r="B89" i="1"/>
  <c r="P88" i="1"/>
  <c r="L88" i="1"/>
  <c r="B88" i="1"/>
  <c r="P87" i="1"/>
  <c r="L87" i="1"/>
  <c r="B87" i="1"/>
  <c r="P86" i="1"/>
  <c r="L86" i="1"/>
  <c r="B86" i="1"/>
  <c r="P85" i="1"/>
  <c r="L85" i="1"/>
  <c r="B85" i="1"/>
  <c r="P84" i="1"/>
  <c r="L84" i="1"/>
  <c r="B84" i="1"/>
  <c r="P83" i="1"/>
  <c r="L83" i="1"/>
  <c r="B83" i="1"/>
  <c r="P82" i="1"/>
  <c r="L82" i="1"/>
  <c r="B82" i="1"/>
  <c r="P81" i="1"/>
  <c r="L81" i="1"/>
  <c r="B81" i="1"/>
  <c r="P80" i="1"/>
  <c r="L80" i="1"/>
  <c r="B80" i="1"/>
  <c r="P79" i="1"/>
  <c r="L79" i="1"/>
  <c r="B79" i="1"/>
  <c r="P78" i="1"/>
  <c r="L78" i="1"/>
  <c r="B78" i="1"/>
  <c r="P77" i="1"/>
  <c r="L77" i="1"/>
  <c r="B77" i="1"/>
  <c r="P76" i="1"/>
  <c r="L76" i="1"/>
  <c r="B76" i="1"/>
  <c r="P75" i="1"/>
  <c r="L75" i="1"/>
  <c r="B75" i="1"/>
  <c r="P74" i="1"/>
  <c r="L74" i="1"/>
  <c r="B74" i="1"/>
  <c r="P73" i="1"/>
  <c r="L73" i="1"/>
  <c r="B73" i="1"/>
  <c r="P72" i="1"/>
  <c r="L72" i="1"/>
  <c r="F72" i="1"/>
  <c r="F73" i="1" s="1"/>
  <c r="B72" i="1"/>
  <c r="P71" i="1"/>
  <c r="L71" i="1"/>
  <c r="B71" i="1"/>
  <c r="P70" i="1"/>
  <c r="L70" i="1"/>
  <c r="B70" i="1"/>
  <c r="P69" i="1"/>
  <c r="L69" i="1"/>
  <c r="B69" i="1"/>
  <c r="P68" i="1"/>
  <c r="L68" i="1"/>
  <c r="B68" i="1"/>
  <c r="P67" i="1"/>
  <c r="L67" i="1"/>
  <c r="B67" i="1"/>
  <c r="P66" i="1"/>
  <c r="L66" i="1"/>
  <c r="B66" i="1"/>
  <c r="P65" i="1"/>
  <c r="L65" i="1"/>
  <c r="B65" i="1"/>
  <c r="P64" i="1"/>
  <c r="L64" i="1"/>
  <c r="B64" i="1"/>
  <c r="P63" i="1"/>
  <c r="L63" i="1"/>
  <c r="B63" i="1"/>
  <c r="P62" i="1"/>
  <c r="L62" i="1"/>
  <c r="B62" i="1"/>
  <c r="P61" i="1"/>
  <c r="L61" i="1"/>
  <c r="B61" i="1"/>
  <c r="P60" i="1"/>
  <c r="L60" i="1"/>
  <c r="B60" i="1"/>
  <c r="P59" i="1"/>
  <c r="L59" i="1"/>
  <c r="B59" i="1"/>
  <c r="P58" i="1"/>
  <c r="L58" i="1"/>
  <c r="B58" i="1"/>
  <c r="P57" i="1"/>
  <c r="L57" i="1"/>
  <c r="B57" i="1"/>
  <c r="P56" i="1"/>
  <c r="L56" i="1"/>
  <c r="B56" i="1"/>
  <c r="L55" i="1"/>
  <c r="B55" i="1"/>
  <c r="L54" i="1"/>
  <c r="B54" i="1"/>
  <c r="L53" i="1"/>
  <c r="B53" i="1"/>
  <c r="L52" i="1"/>
  <c r="B52" i="1"/>
  <c r="L51" i="1"/>
  <c r="B51" i="1"/>
  <c r="P50" i="1"/>
  <c r="L50" i="1"/>
  <c r="E50" i="1"/>
  <c r="B50" i="1"/>
  <c r="P49" i="1"/>
  <c r="L49" i="1"/>
  <c r="B49" i="1"/>
  <c r="P48" i="1"/>
  <c r="L48" i="1"/>
  <c r="B48" i="1"/>
  <c r="P47" i="1"/>
  <c r="L47" i="1"/>
  <c r="B47" i="1"/>
  <c r="P46" i="1"/>
  <c r="L46" i="1"/>
  <c r="B46" i="1"/>
  <c r="P45" i="1"/>
  <c r="L45" i="1"/>
  <c r="B45" i="1"/>
  <c r="P44" i="1"/>
  <c r="L44" i="1"/>
  <c r="B44" i="1"/>
  <c r="P43" i="1"/>
  <c r="L43" i="1"/>
  <c r="B43" i="1"/>
  <c r="P42" i="1"/>
  <c r="L42" i="1"/>
  <c r="B42" i="1"/>
  <c r="P41" i="1"/>
  <c r="L41" i="1"/>
  <c r="B41" i="1"/>
  <c r="P40" i="1"/>
  <c r="L40" i="1"/>
  <c r="B40" i="1"/>
  <c r="P39" i="1"/>
  <c r="L39" i="1"/>
  <c r="B39" i="1"/>
  <c r="P38" i="1"/>
  <c r="L38" i="1"/>
  <c r="B38" i="1"/>
  <c r="P37" i="1"/>
  <c r="L37" i="1"/>
  <c r="B37" i="1"/>
  <c r="P36" i="1"/>
  <c r="L36" i="1"/>
  <c r="B36" i="1"/>
  <c r="P35" i="1"/>
  <c r="L35" i="1"/>
  <c r="B35" i="1"/>
  <c r="P34" i="1"/>
  <c r="L34" i="1"/>
  <c r="B34" i="1"/>
  <c r="P33" i="1"/>
  <c r="L33" i="1"/>
  <c r="B33" i="1"/>
  <c r="P32" i="1"/>
  <c r="L32" i="1"/>
  <c r="B32" i="1"/>
  <c r="P31" i="1"/>
  <c r="L31" i="1"/>
  <c r="B31" i="1"/>
  <c r="P30" i="1"/>
  <c r="L30" i="1"/>
  <c r="B30" i="1"/>
  <c r="P29" i="1"/>
  <c r="L29" i="1"/>
  <c r="B29" i="1"/>
  <c r="P28" i="1"/>
  <c r="L28" i="1"/>
  <c r="B28" i="1"/>
  <c r="P27" i="1"/>
  <c r="L27" i="1"/>
  <c r="B27" i="1"/>
  <c r="P26" i="1"/>
  <c r="L26" i="1"/>
  <c r="B26" i="1"/>
  <c r="P25" i="1"/>
  <c r="L25" i="1"/>
  <c r="B25" i="1"/>
  <c r="P24" i="1"/>
  <c r="L24" i="1"/>
  <c r="B24" i="1"/>
  <c r="P23" i="1"/>
  <c r="L23" i="1"/>
  <c r="B23" i="1"/>
  <c r="P22" i="1"/>
  <c r="L22" i="1"/>
  <c r="B22" i="1"/>
  <c r="P21" i="1"/>
  <c r="L21" i="1"/>
  <c r="B21" i="1"/>
  <c r="P20" i="1"/>
  <c r="L20" i="1"/>
  <c r="B20" i="1"/>
  <c r="L19" i="1"/>
  <c r="B19" i="1"/>
  <c r="L18" i="1"/>
  <c r="B18" i="1"/>
  <c r="L17" i="1"/>
  <c r="B17" i="1"/>
  <c r="L16" i="1"/>
  <c r="B16" i="1"/>
  <c r="L15" i="1"/>
  <c r="B15" i="1"/>
  <c r="L14" i="1"/>
  <c r="B14" i="1"/>
  <c r="L13" i="1"/>
  <c r="B13" i="1"/>
  <c r="L12" i="1"/>
  <c r="B12" i="1"/>
  <c r="L11" i="1"/>
  <c r="B11" i="1"/>
  <c r="L10" i="1"/>
  <c r="B10" i="1"/>
  <c r="L9" i="1"/>
  <c r="B9" i="1"/>
  <c r="L8" i="1"/>
  <c r="D8" i="1"/>
  <c r="D9" i="1" s="1"/>
  <c r="D10" i="1" s="1"/>
  <c r="B8" i="1"/>
  <c r="P7" i="1"/>
  <c r="L7" i="1"/>
  <c r="C7" i="1"/>
  <c r="C8" i="1" s="1"/>
  <c r="C9" i="1" s="1"/>
  <c r="B7" i="1"/>
  <c r="L6" i="1"/>
  <c r="B6" i="1"/>
  <c r="P5" i="1"/>
  <c r="L5" i="1"/>
  <c r="B5" i="1"/>
  <c r="K340" i="1" l="1"/>
  <c r="L339" i="1"/>
  <c r="C11" i="1"/>
  <c r="C10" i="1"/>
  <c r="L338" i="1"/>
  <c r="K341" i="1" l="1"/>
  <c r="L340" i="1"/>
  <c r="K342" i="1" l="1"/>
  <c r="L341" i="1"/>
  <c r="K343" i="1" l="1"/>
  <c r="L342" i="1"/>
  <c r="K344" i="1" l="1"/>
  <c r="L343" i="1"/>
  <c r="K345" i="1" l="1"/>
  <c r="L344" i="1"/>
  <c r="K346" i="1" l="1"/>
  <c r="L345" i="1"/>
  <c r="K347" i="1" l="1"/>
  <c r="L346" i="1"/>
  <c r="K348" i="1" l="1"/>
  <c r="L347" i="1"/>
  <c r="K349" i="1" l="1"/>
  <c r="L348" i="1"/>
  <c r="K350" i="1" l="1"/>
  <c r="L349" i="1"/>
  <c r="K351" i="1" l="1"/>
  <c r="L350" i="1"/>
  <c r="K352" i="1" l="1"/>
  <c r="L351" i="1"/>
  <c r="K353" i="1" l="1"/>
  <c r="L352" i="1"/>
  <c r="K354" i="1" l="1"/>
  <c r="L353" i="1"/>
  <c r="K355" i="1" l="1"/>
  <c r="L354" i="1"/>
  <c r="K356" i="1" l="1"/>
  <c r="L355" i="1"/>
  <c r="K357" i="1" l="1"/>
  <c r="L356" i="1"/>
  <c r="K358" i="1" l="1"/>
  <c r="L358" i="1" s="1"/>
  <c r="L357" i="1"/>
</calcChain>
</file>

<file path=xl/comments1.xml><?xml version="1.0" encoding="utf-8"?>
<comments xmlns="http://schemas.openxmlformats.org/spreadsheetml/2006/main">
  <authors>
    <author>DAVID MARTÍNEZ</author>
    <author>Usuario de Windows</author>
    <author>Fabian</author>
    <author>GENNY CAROLINA RINCON BAEZ</author>
  </authors>
  <commentList>
    <comment ref="G3" authorId="0" shapeId="0">
      <text>
        <r>
          <rPr>
            <b/>
            <sz val="9"/>
            <color indexed="81"/>
            <rFont val="Tahoma"/>
            <family val="2"/>
          </rPr>
          <t xml:space="preserve">Indique el número del mes en el que se estima el inicio del proceso de selección. </t>
        </r>
      </text>
    </comment>
    <comment ref="H3" authorId="0" shapeId="0">
      <text>
        <r>
          <rPr>
            <b/>
            <sz val="9"/>
            <color indexed="81"/>
            <rFont val="Tahoma"/>
            <family val="2"/>
          </rPr>
          <t xml:space="preserve">Indique el número del mes en el que se estima la presentación de ofertas. </t>
        </r>
      </text>
    </comment>
    <comment ref="I3" authorId="0" shapeId="0">
      <text>
        <r>
          <rPr>
            <b/>
            <sz val="9"/>
            <color indexed="81"/>
            <rFont val="Tahoma"/>
            <family val="2"/>
          </rPr>
          <t>Indique el número de días, meses o años que tendrá de duración estimada el contrato.</t>
        </r>
      </text>
    </comment>
    <comment ref="E8" authorId="1" shapeId="0">
      <text>
        <r>
          <rPr>
            <b/>
            <sz val="9"/>
            <color indexed="81"/>
            <rFont val="Tahoma"/>
            <family val="2"/>
          </rPr>
          <t>Usuario de Windows:</t>
        </r>
        <r>
          <rPr>
            <sz val="9"/>
            <color indexed="81"/>
            <rFont val="Tahoma"/>
            <family val="2"/>
          </rPr>
          <t xml:space="preserve">
CODIGO NO EXSTE </t>
        </r>
      </text>
    </comment>
    <comment ref="E9" authorId="1" shapeId="0">
      <text>
        <r>
          <rPr>
            <b/>
            <sz val="9"/>
            <color indexed="81"/>
            <rFont val="Tahoma"/>
            <family val="2"/>
          </rPr>
          <t>Usuario de Windows:</t>
        </r>
        <r>
          <rPr>
            <sz val="9"/>
            <color indexed="81"/>
            <rFont val="Tahoma"/>
            <family val="2"/>
          </rPr>
          <t xml:space="preserve">
CODIGO NO EXISTE </t>
        </r>
      </text>
    </comment>
    <comment ref="E10" authorId="1" shapeId="0">
      <text>
        <r>
          <rPr>
            <b/>
            <sz val="9"/>
            <color indexed="81"/>
            <rFont val="Tahoma"/>
            <family val="2"/>
          </rPr>
          <t>Usuario de Windows:</t>
        </r>
        <r>
          <rPr>
            <sz val="9"/>
            <color indexed="81"/>
            <rFont val="Tahoma"/>
            <family val="2"/>
          </rPr>
          <t xml:space="preserve">
CODIGO NO EXISTE </t>
        </r>
      </text>
    </comment>
    <comment ref="E50" authorId="1" shapeId="0">
      <text>
        <r>
          <rPr>
            <b/>
            <sz val="9"/>
            <color indexed="81"/>
            <rFont val="Tahoma"/>
            <family val="2"/>
          </rPr>
          <t xml:space="preserve">REVISAR CODIGOS </t>
        </r>
      </text>
    </comment>
    <comment ref="F400" authorId="1" shapeId="0">
      <text>
        <r>
          <rPr>
            <b/>
            <sz val="9"/>
            <color indexed="81"/>
            <rFont val="Tahoma"/>
            <family val="2"/>
          </rPr>
          <t>Usuario de Windows:</t>
        </r>
        <r>
          <rPr>
            <sz val="9"/>
            <color indexed="81"/>
            <rFont val="Tahoma"/>
            <family val="2"/>
          </rPr>
          <t xml:space="preserve">
</t>
        </r>
      </text>
    </comment>
    <comment ref="F698" authorId="1" shapeId="0">
      <text>
        <r>
          <rPr>
            <b/>
            <sz val="9"/>
            <color indexed="81"/>
            <rFont val="Tahoma"/>
            <family val="2"/>
          </rPr>
          <t>Usuario de Windows:</t>
        </r>
        <r>
          <rPr>
            <sz val="9"/>
            <color indexed="81"/>
            <rFont val="Tahoma"/>
            <family val="2"/>
          </rPr>
          <t xml:space="preserve">
NO TIENE INTERVENTORIA
Rta/ No requiere, la supervisión se hace desde la DCCEE</t>
        </r>
      </text>
    </comment>
    <comment ref="O1754" authorId="2" shapeId="0">
      <text>
        <r>
          <rPr>
            <b/>
            <sz val="9"/>
            <color indexed="81"/>
            <rFont val="Tahoma"/>
            <family val="2"/>
          </rPr>
          <t>Fabian:</t>
        </r>
        <r>
          <rPr>
            <sz val="9"/>
            <color indexed="81"/>
            <rFont val="Tahoma"/>
            <family val="2"/>
          </rPr>
          <t xml:space="preserve">
VOLUNTARIOS EXTRANJEROS</t>
        </r>
      </text>
    </comment>
    <comment ref="P1754" authorId="2" shapeId="0">
      <text>
        <r>
          <rPr>
            <b/>
            <sz val="9"/>
            <color indexed="81"/>
            <rFont val="Tahoma"/>
            <family val="2"/>
          </rPr>
          <t>Fabian:</t>
        </r>
        <r>
          <rPr>
            <sz val="9"/>
            <color indexed="81"/>
            <rFont val="Tahoma"/>
            <family val="2"/>
          </rPr>
          <t xml:space="preserve">
VOLUNTARIOS EXTRANJEROS</t>
        </r>
      </text>
    </comment>
    <comment ref="F1963" authorId="3" shapeId="0">
      <text>
        <r>
          <rPr>
            <b/>
            <sz val="9"/>
            <color indexed="81"/>
            <rFont val="Tahoma"/>
            <family val="2"/>
          </rPr>
          <t>GENNY CAROLINA RINCON BAEZ:</t>
        </r>
        <r>
          <rPr>
            <sz val="9"/>
            <color indexed="81"/>
            <rFont val="Tahoma"/>
            <family val="2"/>
          </rPr>
          <t xml:space="preserve">
OBJETO 2017-PNUD
</t>
        </r>
      </text>
    </comment>
    <comment ref="F1964" authorId="3" shapeId="0">
      <text>
        <r>
          <rPr>
            <b/>
            <sz val="9"/>
            <color indexed="81"/>
            <rFont val="Tahoma"/>
            <family val="2"/>
          </rPr>
          <t>GENNY CAROLINA RINCON BAEZ:</t>
        </r>
        <r>
          <rPr>
            <sz val="9"/>
            <color indexed="81"/>
            <rFont val="Tahoma"/>
            <family val="2"/>
          </rPr>
          <t xml:space="preserve">
OBJETO 2017-EDEMING</t>
        </r>
      </text>
    </comment>
  </commentList>
</comments>
</file>

<file path=xl/sharedStrings.xml><?xml version="1.0" encoding="utf-8"?>
<sst xmlns="http://schemas.openxmlformats.org/spreadsheetml/2006/main" count="26676" uniqueCount="3598">
  <si>
    <t>(1) 
No. PROYECTO - ITEM</t>
  </si>
  <si>
    <t>(2)
NOMBRE DEL PROYECTO</t>
  </si>
  <si>
    <t>(3)
 No. Y NOMBRE DEL COMPONENTE</t>
  </si>
  <si>
    <t>(4)
OBJETO DE GASTO</t>
  </si>
  <si>
    <t>(5) 
CÓDIGO UNSPSC</t>
  </si>
  <si>
    <t>(6) 
DESCRIPCIÓN OBJETO CONTRACTUAL</t>
  </si>
  <si>
    <t>(7)
FECHA ESTIMADA DE INICIO DE PROCESO DE SELECCIÓN (MES)</t>
  </si>
  <si>
    <t>(8)
FECHA ESTIMADA DE PRESENTACION DE OFERTAS (MES)</t>
  </si>
  <si>
    <t>(9) 
DURACIÓN ESTIMADA DEL CONTRATO
(NÚMERO)</t>
  </si>
  <si>
    <r>
      <t xml:space="preserve">(10) 
DURACIÓN ESTIMADA DEL CONTRATO.
SELECCIONAR SEGÚN CORRESPONDA:
</t>
    </r>
    <r>
      <rPr>
        <sz val="10"/>
        <rFont val="Arial"/>
        <family val="2"/>
      </rPr>
      <t>DÍAS=0, MESES=1, AÑOS=2</t>
    </r>
  </si>
  <si>
    <t>(11) 
MODALIDAD DE SELECCIÓN</t>
  </si>
  <si>
    <t>(12) 
CÓDIGO MODALIDAD DE SELECCIÓN</t>
  </si>
  <si>
    <t>(13) 
TIPO DE CONTRATO</t>
  </si>
  <si>
    <r>
      <t xml:space="preserve">(14) 
FUENTE DE LOS RECURSOS.
SELECCIONAR SEGÚN CORRESPONDA:
</t>
    </r>
    <r>
      <rPr>
        <sz val="10"/>
        <rFont val="Arial"/>
        <family val="2"/>
      </rPr>
      <t>RECURSOS PROPIOS=0, PRESUPUESTO DE ENTIDAD NACIONAL=1, REGALIAS=2, RECURSOS DE CREDITO=3, SGP=4, NO APLICA=5</t>
    </r>
  </si>
  <si>
    <t>(15)
VALOR TOTAL ESTIMADO</t>
  </si>
  <si>
    <t>(16) 
VALOR ESTIMADO EN LA VIGENCIA ACTUAL</t>
  </si>
  <si>
    <r>
      <t xml:space="preserve">(17) 
¿SE REQUIEREN VIGENCIAS FUTURAS?
SELECCIONAR SEGÚN CORRESPONDA:
</t>
    </r>
    <r>
      <rPr>
        <sz val="10"/>
        <rFont val="Arial"/>
        <family val="2"/>
      </rPr>
      <t>NO=0, SI=1</t>
    </r>
  </si>
  <si>
    <r>
      <t xml:space="preserve">(18) 
ESTADO SOLICITUD DE VIGENCIAS FUTURAS
SELECCIONAR SEGÚN CORRESPONDA:
</t>
    </r>
    <r>
      <rPr>
        <sz val="10"/>
        <rFont val="Arial"/>
        <family val="2"/>
      </rPr>
      <t>N/A=0, NO SOLICITADAS=1, SOLICITADAS=2, APROBADAS=3)</t>
    </r>
  </si>
  <si>
    <t>(19)
ORDENADOR DEL GASTO RESPONSABLE</t>
  </si>
  <si>
    <t>(20)
GERENTE DEL PROYECTO</t>
  </si>
  <si>
    <t>(21)
DATOS DE CONTACTO DEL RESPONSABLE OPERATIVO</t>
  </si>
  <si>
    <t>NOMBRE</t>
  </si>
  <si>
    <t>DEPENDENCIA</t>
  </si>
  <si>
    <t>TELÉFONO</t>
  </si>
  <si>
    <t>CORREO ELECTRÓNICO</t>
  </si>
  <si>
    <t>898-1</t>
  </si>
  <si>
    <t>03 BE BIENESTAR, CAPACITACION, SALUD OCUPACIONAL Y  DOTACION</t>
  </si>
  <si>
    <t>03039 Realizar actividades culturales, recreativas, deportivas, lúdicas, reconocimientos y demás que demanden los funcionarios administrativos y docentes</t>
  </si>
  <si>
    <t>PRESTACIÓN DE SERVICIOS DE APOYO A LA GESTIÓN PARA DESARROLLAR LAS ACTIVIDADES DEL PLAN DE BIENESTAR E INCENTIVOS, CAPACITACIÓN, PREVENCIÓN Y PROMOCIÓN DE LA SEGURIDAD Y SALUD EN EL TRABAJO, FUNDAMENTADA EN LA POLÍTICA INTEGRAL DE BIENESTAR Y EN LA POLÍTICA DE SEGURIDAD Y SALUD EN EL TRABAJO, ASÍ COMO EL FORTALECIMIENTO EN TEMAS DE COMUNICACIÓN Y CULTURA ORGANIZACIONAL</t>
  </si>
  <si>
    <t>Contratación directa</t>
  </si>
  <si>
    <t>Apoyo a la gestión</t>
  </si>
  <si>
    <t>KARINA RICAURTE FARFAN</t>
  </si>
  <si>
    <t>SUBSECRETARIA DE GESTION INSTITUCIONAL</t>
  </si>
  <si>
    <t>CELMIRA MARTIN LIZARAZO</t>
  </si>
  <si>
    <t>DIRECTORA DE TALENTO HUMANO</t>
  </si>
  <si>
    <t>EDUARDO DIAZ RODRIGUEZ</t>
  </si>
  <si>
    <t>ediaz@educacionbogota.gov.co</t>
  </si>
  <si>
    <t>898-2</t>
  </si>
  <si>
    <t>03041 Implementar acciones de prevención y mitigación de los riesgos ocupacionales identificados en el diagnostico de condiciones de trabajo y diagnostico de condiciones de salud desde los subprogramas de medicina preventiva, medicina del trabajo higiene y seguridad industria</t>
  </si>
  <si>
    <t>898-3</t>
  </si>
  <si>
    <t>03042 Garantizar el desarrollo del Plan Anual de Capacitación</t>
  </si>
  <si>
    <t>898-4</t>
  </si>
  <si>
    <t>ADQUISICIÓN DE ELEMENTOS DE PROTECCIÓN PERSONAL PARA LOS SERVIDORES PÚBLICOS DEL NIVEL INSTITUCIONAL, LOCAL Y CENTRAL DE LA SED</t>
  </si>
  <si>
    <t>Selección abreviada - acuerdo marco</t>
  </si>
  <si>
    <t>Suministros</t>
  </si>
  <si>
    <t>898-5</t>
  </si>
  <si>
    <t>ADQUISICIÓN DE SEÑALIZACIÓN SEGURIDAD INDUSTRIAL PARA LOS CENTROS DE TRABAJO DEL NIVEL INSTITUCIONAL, LOCAL Y CENTRAL DE LA SED</t>
  </si>
  <si>
    <t>Selección abreviada menor cuantía</t>
  </si>
  <si>
    <t>898-6</t>
  </si>
  <si>
    <t>ADQUISICION ELEMENTOS ADECUACION PUESTOS DE TRABAJO</t>
  </si>
  <si>
    <t>898-7</t>
  </si>
  <si>
    <t>03040 Garantizar el servicio de transporte a Docentes y Directivos Docentes en zonas que presentan dificil acceso y/o inseguridad</t>
  </si>
  <si>
    <t>PRESTAR EL SERVICIO DE TRANSPORTE ESPECIAL ESCOLAR, CON LOS VEHÍCULOS QUE REQUIERA LA SECRETARÍA DE EDUCACIÓN DEL DISTRITO CAPITAL</t>
  </si>
  <si>
    <t>Licitación pública</t>
  </si>
  <si>
    <t>898-8</t>
  </si>
  <si>
    <t>02 PERSONAL DE APOYO A LA GESTION DE LA SED</t>
  </si>
  <si>
    <t>02036 Asignar apoyo (profesional, técnico, asistencial),  para el desarrollo de actividades organizacionales requeridos para el normal funcionamiento de la SED y de esta manera garantizar la prestación del servicio educativo.</t>
  </si>
  <si>
    <t>PRESTAR SERVICIOS PROFESIONALES PARA ORIENTAR, PLANEAR Y ACOMPAÑAR LAS ACTIVIDADES DESARROLLADAS POR LA OFICINA ASESORA DE PLANEACIÓN EN LA FORMULACIÓN, SEGUIMIENTO Y CONTROL DE LOS PROGRAMAS Y PROYECTOS DE INVERSIÓN DE LA SECRETARIA DE EDUCACIÓN DEL DISTRITO ASOCIADOS AL PLAN DE DESARROLLO “BOGOTÁ MEJOR PARA TODOS”</t>
  </si>
  <si>
    <t>Prestación de Servicios Profesionales</t>
  </si>
  <si>
    <t>898-9</t>
  </si>
  <si>
    <t>PRESTAR SERVICIOS PROFESIONALES CON EL FIN DE APOYAR A LA OFICINA ASESORA DE PLANEACIÓN EN LA ELABORACIÓN DE INFORMES Y DOCUMENTOS NECESARIOS PARA ATENDER LOS REQUERIMIENTOS DE LA ENTIDAD A NIVEL INTERNO, INTERINSTITUCIONAL Y DE ENTES DE CONTROL, ASÍ COMO PARTICIPAR Y REALIZAR SEGUIMIENTO A LOS PROCESOS QUE SE DESARROLLAN EN LA DEPENDENCIA.</t>
  </si>
  <si>
    <t>898-10</t>
  </si>
  <si>
    <t>PRESTAR SERVICIOS PROFESIONALES A LA OFICINA ASESORA DE PLANEACIÓN EN LAS ACTIVIDADES RELACIONADAS CON LA ELABORACIÓN, INTERPRETACIÓN Y SOCIALIZACIÓN DE INFORMES ESTADÍSTICOS RELACIONADOS CON EL SECTOR EDUCATIVO DE BOGOTÁ, EN ESPECIAL LAS QUE SE INVOLUCRAN CON LAS TASAS DE EFICIENCIA INTERNA, ASÍ COMO, LA IMPLEMENTACIÓN DE TÉCNICAS PROPIAS DE SU PROFESIÓN PARA EL ANÁLISIS DE DIFERENTES FUENTES DE INFORMACIÓN.</t>
  </si>
  <si>
    <t>898-11</t>
  </si>
  <si>
    <t>PRESTAR SERVICIOS PROFESIONALES PARA EL APOYO ORGANIZACIONAL DE LA OFICINA ASESORA DE PLANEACIÓN EN LA GENERACIÓN, VALIDACIÓN E INTERPRETACIÓN DE CIFRAS ESTADÍSTICAS DEL SECTOR EDUCATIVO DE BOGOTÁ, Y EN LA IMPLEMENTACIÓN DE METODOLOGÍAS ESTADÍSTICAS QUE PERMITAN LA IDENTIFICACIÓN DE ZONAS CON INSUFICIENCIA EDUCATIVA DE LA CIUDAD Y CONTRIBUIR CON LA CREACIÓN DE FICHAS Y BOLETINES QUE FACILITEN LA LECTURA DE LA SITUACIÓN ACTUAL DE LOS COLEGIOS DEL DISTRITO Y DE LAS LOCALIDADES DE BOGOTÁ.</t>
  </si>
  <si>
    <t>898-12</t>
  </si>
  <si>
    <t>PRESTAR SERVICIOS PROFESIONALES A LA OFICINA ASESORA DE PLANEACIÓN EN ASUNTOS RELACIONADOS CON CANASTA EDUCATIVA, APOYO EN LA ATENCIÓN DE REQUERIMIENTOS FORMULADOS POR ENTES DE CONTROL Y COMUNIDAD EDUCATIVA, APOYO EN LA GESTIÓN DE INFORMACIÓN Y LA PARTICIPACIÓN EN TEMAS TRANSVERSALES QUE DEFINA LA OFICINA ASESORA DE PLANEACIÓN</t>
  </si>
  <si>
    <t>898-13</t>
  </si>
  <si>
    <t>PRESTAR SERVICIOS PROFESIONALES A LA OFICINA ASESORA DE PLANEACIÓN EN EL SEGUIMIENTO Y CONTROL A LA EJECUCIÓN DE METAS E INDICADORES DE LOS PROGRAMAS Y PROYECTOS DE INVERSIÓN DE LA SECRETARÍA DE EDUCACIÓN DEL DISTRITO INCLUIDOS EN EL PLAN DE DESARROLLO BOGOTÁ MEJOR PARA TODOS, ASÍ COMO EN EL APOYO A LA PLANEACIÓN Y GESTIÓN DE LOS TEMAS CONTRACTUALES DE LA OFICINA ASESORA DE PLANEACIÓN.</t>
  </si>
  <si>
    <t>898-14</t>
  </si>
  <si>
    <t>PRESTAR SERVICIOS DE APOYO DE CARÁCTER OPERATIVO Y ADMINISTRATIVO EN TEMAS RELACIONADOS CON LA PROGRAMACIÓN Y SEGUIMIENTO DE LOS PROGRAMAS Y PROYECTOS DE INVERSIÓN, Y DEL SISTEMA INTEGRADO DE GESTIÓN QUE LIDERA LA OFICINA ASESORA DE PLANEACIÓN.</t>
  </si>
  <si>
    <t>898-15</t>
  </si>
  <si>
    <t>PRESTAR SERVICIOS PROFESIONALES A LA OFICINA ASESORA DE PLANEACIÓN EN LA PROGRAMACIÓN Y SEGUIMIENTO AL USO DE RECURSOS ASIGNADOS AL SECTOR EDUCATIVO EN EL DISTRITO, A LAS FUENTES DE FINANCIACIÓN Y A LA EJECUCIÓN DE LOS PROGRAMAS Y PROYECTOS DE INVERSIÓN INCLUIDOS EN EL PLAN DE DESARROLLO”</t>
  </si>
  <si>
    <t>898-16</t>
  </si>
  <si>
    <t>PRESTAR LOS SERVICIOS PROFESIONALES A LA OFICINA ASESORA DE COMUNICACIÓN Y PRENSA DE LA SECRETARÍA DE EDUCACIÓN DEL DISTRITO, PARA LA PRODUCCIÓN DE CONTENIDOS Y LA GESTIÓN DE LOS MEDIOS DE COMUNICACIÓN DIGITAL Y REDES SOCIALES QUE REQUIERA LA ESTRATEGIA DE COMUNICACION DEFINIDA POR LA ENTIDAD</t>
  </si>
  <si>
    <t>898-17</t>
  </si>
  <si>
    <t xml:space="preserve">83121703; 82111902 </t>
  </si>
  <si>
    <t>898-18</t>
  </si>
  <si>
    <t>PRESTAR LOS SERVICIOS DE APOYO A LA GESTIÓN DE LA OFICINA DE COMUNICACIÓN Y PRENSA DE LA SECRETARÍA DE EDUCACIÓN DEL DISTRITO PARA LA REPORTERÍA GRÁFICA DE LAS ACTIVIDADES QUE SE DESARROLLEN EN EL MARCO DE LA POLÍTICA EDUCATIVA Y LA ESTRATEGIA DE COMUNICACION DEFINIDA POR LA ENTIDAD</t>
  </si>
  <si>
    <t>898-19</t>
  </si>
  <si>
    <t>PRESTAR LOS SERVICIOS PROFESIONALES A LA OFICINA ASESORA DE COMUNICACIÓN Y PRENSA DE LA SECRETARÍA DE EDUCACIÓN DEL DISTRITO EN LA GESTIÓN Y SEGUIMIENTO DE LOS TRÁMITES ADMINISTRATIVOS Y CONTRACTUALES QUE REQUIERA LA ESTRATEGIA DE COMUNICACIÓN DEFINIDA POR LA ENTIDAD</t>
  </si>
  <si>
    <t>898-20</t>
  </si>
  <si>
    <t>PRESTAR LOS SERVICIOS PROFESIONALES A LA OFICINA ASESORA DE COMUNICACIÓN Y PRENSA  DE LA SECRETARÍA DE EDUCACIÓN DEL DISTRITO EN LA GESTIÓN INTEGRAL DEL CENTRO DE DOCUMENTACIÓN Y MEMORIA DE LA ENTIDAD.</t>
  </si>
  <si>
    <t>898-21</t>
  </si>
  <si>
    <t>PRESTAR LOS SERVICIOS PROFESIONALES A LA OFICINA ASESORA DE COMUNICACIÓN Y PRENSA DE LA SECRETARÍA DE EDUCACIÓN DEL DISTRITO COMO EDITORA PERIODÍSTICA, Y APOYAR LA ELABORACIÓN, DESARROLLO Y SEGUIMIENTO DE LOS PLANES Y PROYECTOS DE COMUNICACIÓN EXTERNA Y RELA CIONAMIENTO CON MEDIOS DE COMUNICACION QUE REQUIERA LA ESTRATEGIA DE COMUNICACION DEFINIDA POR LA ENTIDAD.</t>
  </si>
  <si>
    <t>898-22</t>
  </si>
  <si>
    <t>PRESTAR LOS SERVICIOS PROFESIONALES A LA OFICINA ASESORA DE COMUNICACIÓN Y PRENSA DE LA SECRETARÍA DE EDUCACIÓN DEL DISTRITO PARA LA REALIZACIÓN DE CONCEPTOS CREATIVOS, DISEÑOS GRÁFICOS, PIEZAS DIGITALES Y TRIDIMENSIONALES, ASÍ COMO LIDERAR LA ARTICULACIÓN DE LA IDENTIDAD GRÁFICA INSTITUCIONAL ESTABLECIDA PARA LA ESTRATEGIA DE COMUNICACIÓN DE LA ENTIDAD</t>
  </si>
  <si>
    <t>898-23</t>
  </si>
  <si>
    <t>PRESTAR LOS SERVICIOS PROFESIONALES A LA OFICINA ASESORA DE COMUNICACIÓN Y PRENSA DE LA SECRETARÍA DE EDUCACIÓN DEL DISTRITO PARA LA INVESTIGACIÓN, CUBRIMIENTO PERIODÍSTICO Y REDACCIÓN EN LOS DIFERENTES GÉNEROS Y FORMATOS QUE REQUIERA LA ESTRATEGIA DE COMUNICACION DEFINIDA POR LA ENTIDAD</t>
  </si>
  <si>
    <t>898-24</t>
  </si>
  <si>
    <t>PRESTAR LOS SERVICIOS PROFESIONALES A LA OFICINA ASESORA DE COMUNICACIÓN Y PRENSA DE LA SECRETARÍA DE EDUCACIÓN DEL DISTRITO PARA EL DESARROLLO Y SEGUIMIENTO DE LA COMUNICACIÓN INTERNA, CLIMA Y CULTURA ORGANIZACIONAL QUE REQUIERA LA ESTRATEGIA DE COMUNICACION DEFINIDA POR LA ENTIDAD.</t>
  </si>
  <si>
    <t>898-25</t>
  </si>
  <si>
    <t>PRESTAR LOS SERVICIOS PROFESIONALES A LA OFICINA ASESORA DE COMUNICACIÓN Y PRENSA  DE LA SECRETARÍA DE EDUCACIÓN DEL DISTRITO PARA LA PRODUCCIÓN AUDIOVISUAL QUE REQUIERA LA ESTRATEGIA DE COMUNICACIÓN DEFINIDA POR LA ENTIDAD.</t>
  </si>
  <si>
    <t>898-26</t>
  </si>
  <si>
    <t>PRESTAR LOS SERVICIOS PROFESIONALES A LA OFICINA ASESORA DE COMUNICACIÓN Y PRENSA DE LA SECRETARÍA DE EDUCACIÓN DEL DISTRITO PARA EL MONTAJE CONCEPTUAL DE LOS PRODUCTOS AUDIOVISUALES QUE REQUIERA LA ESTRATEGIA DE COMUNICACIÓN DEFINIDA POR LA ENTIDAD.</t>
  </si>
  <si>
    <t>898-27</t>
  </si>
  <si>
    <t>PRESTAR LOS SERVICIOS DE APOYO A LA GESTIÓN A LA OFICINA ASESORA DE COMUNICACIÓN Y PRENSA DE LA SECRETARÍA DE EDUCACIÓN DEL DISTRITO, PARA LA ELABORACIÓN, ORGANIZACIÓN Y SISTEMATIZACIÓN DE LOS DOCUMENTOS QUE SE GENEREN PRODUCTO DE LOS TRÁMITES ADMINISTRATIVOS Y CONTRACTUALES RELACIONADOS CON LA ESTRATEGIA DE COMUNICACION DEFINIDA POR LA ENTIDAD.</t>
  </si>
  <si>
    <t>898-28</t>
  </si>
  <si>
    <t>PRESTAR LOS SERVICIOS PROFESIONALES A LA OFICINA ASESORA DE COMUNICACIÓN Y PRENSA DE LA SECRETARÍA DE EDUCACIÓN DEL DISTRITO PARA LA INVESTIGACIÓN, CUBRIMIENTO PERIODÍSTICO Y REDACCIÓN EN LOS DIFERENTES GÉNEROS Y FORMATOS QUE REQUIERA LA ESTRATEGIA DE COMUNICACION DEFINIDA POR LA ENTIDAD.</t>
  </si>
  <si>
    <t>898-29</t>
  </si>
  <si>
    <t xml:space="preserve"> PRESTAR LOS SERVICIOS PROFESIONALES A LA OFICINA ASESORA DE COMUNICACIÓN Y PRENSA DE LA  SECRETARÍA DE EDUCACIÓN DEL DISTRITO PARA LA PRODUCCIÓN DE CAMPO Y LA GESTIÓN DE ARCHIVO ASOCIADO LA REALIZACIÓN DE PIEZAS AUDIOVISUALES Y COMUNICATIVAS QUE REQUIERA LA ESTRATEGIA DE COMUNICACION DEFINIDA POR LA ENTIDAD.</t>
  </si>
  <si>
    <t>898-30</t>
  </si>
  <si>
    <t>PRESTAR LOS SERVICIOS PROFESIONALES A LA OFICINA ASESORA DE COMUNICACIÓN Y PRENSA DE LA SECRETARÍA DE EDUCACIÓN DEL DISTRITO PARA LA REALIZACIÓN DE CONCEPTOS CREATIVOS, DISEÑOS GRÁFICOS, PIEZAS DIGITALES Y ANIMACIONES QUE REQUIERA LA ESTRATEGIA DE COMUNICACION DEFINIDA POR LA ENTIDAD.</t>
  </si>
  <si>
    <t>898-31</t>
  </si>
  <si>
    <t>PRESTAR LOS SERVICIOS PROFESIONALES A LA OFICINA ASESORA DE COMUNICACIÓN Y PRENSA DE LA SECRETARÍA DE EDUCACIÓN DEL DISTRITO PARA LA INVESTIGACIÓN, CUBRIMIENTO PERIODÍSTICO Y REDACCIÓN EN LOS DIFERENTES GÉNEROS Y FORMATOS QUE REQUIERALA ESTRATEGIA DE COMUNICACION DEFINIDA POR LA ENTIDAD</t>
  </si>
  <si>
    <t>898-32</t>
  </si>
  <si>
    <t>PRESTAR SERVICIOS PROFESIONALES A LA OFICINA ASESORA DE COMUNICACIÓN Y PRENSA DE LA SECRETARÍA DE EDUCACIÓN DEL DISTRITO PARA REALIZAR, APOYAR LA CREACIÓN Y DESARROLLAR ARTES GRÁFICAS DE LA IMAGEN INSTITUCIONAL Y LA LÍNEA EDITORIAL DE LA SED, QUE REQUIERA LA ESTRATEGIA DE COMUNICACION DEFINIDA POR LA ENTIDAD</t>
  </si>
  <si>
    <t>898-33</t>
  </si>
  <si>
    <t xml:space="preserve">PRESTAR LOS SERVICIOS PROFESIONALES COMO GESTOR WEB A LA OFICINA ASESORA DE COMUNICACIÓN Y PRENSA DE LA SECRETARÍA DE EDUCACIÓN DEL DISTRITO PARA LA GESTIÓN DE LOS MEDIOS DE COMUNICACIÓN DIGITAL INTERNOS Y EXTERNOS DE LA SED, DE ACUERDO CON LA ESTRATEGIA DE COMUNICACION DEFINIDA POR LA ENTIDAD. </t>
  </si>
  <si>
    <t>898-34</t>
  </si>
  <si>
    <t>PRESTAR LOS SERVICIOS PROFESIONALES A LA OFICINA ASESORA DE COMUNICACIÓN Y PRENSA DE LA  LA SECRETARÍA DE EDUCACIÓN DEL DISTRITO PARA CONCEPTUALIZAR, REDACTAR Y/O REVISAR LOS TEXTOS PUBLICITARIOS Y CREATIVOS QUE SE REQUIERAN PARA LAS CAMPAÑAS Y PIEZAS COMUNICATIVAS QUE REQUIERA LA ESTRATEGIA DE COMUNICACION DEFINIDA POR LA ENTIDAD.</t>
  </si>
  <si>
    <t>898-35</t>
  </si>
  <si>
    <t>PRESTAR LOS SERVICIOS PROFESIONALES A LA OFICINA ASESORA DE COMUNICACIÓN Y PRENSA DE LA SECRETARIA DE EDUCACIÓN DEL DISTRITO PARA EL SONIDO DIRECTO Y SONIDO EN VIVO ASOCIADOS A LA REALIZACIÓN DE PIEZAS AUDIOVISUALES, COMUNICATIVAS Y/O EVENTOS QUE REQUIERA LA ESTRATEGIA DE COMUNICACION DEFINIDA POR LA ENTIDAD.</t>
  </si>
  <si>
    <t>898-36</t>
  </si>
  <si>
    <t>898-37</t>
  </si>
  <si>
    <t>PRESTAR LOS SERVICIOS DE APOYO A LA GESTIÓN DE LA OFICINA DE COMUNICACIÓN Y PRENSA DE LA SECRETARÍA DE EDUCACIÓN DEL DISTRITO PARA LA REPORTERÍA GRÁFICA DE LAS ACTIVIDADES QUE SE DESARROLLEN EN EL MARCO DE LA POLÍTICA EDUCATIVA Y LA ESTRATEGIA DE COMUNICACION DEFINIDA POR LA ENTIDAD.</t>
  </si>
  <si>
    <t>898-38</t>
  </si>
  <si>
    <t>PRESTAR LOS SERVICIOS PROFESIONALES A LA OFICINA ASESORA DE COMUNICACIÓN Y PRENSA DE LA SECRETARÍA DE EDUCACIÓN DEL DISTRITO PARA EL MONTAJE CONCEPTUAL DE LOS PRODUCTOS AUDIOVISUALES REQUERIDOS EN EL MARCO DE LA ESTRATEGIA DE COMUNICACIÓN DEFINIDA PARA LA ENTIDAD.</t>
  </si>
  <si>
    <t>898-39</t>
  </si>
  <si>
    <t>PRESTAR LOS SERVICIOS PROFESIONALES A LA OFICINA ASESORA DE COMUNICACIÓN Y PRENSA DE LA SECRETARÍA DE EDUCACIÓN DEL DISTRITO PARA LA PRODUCCIÓN LOGÍSTICA, LA GESTIÓN DEL TRÁFICO DE PRODUCCIÓN A PARTIR DE LOS REQUERIMIENTOS RECIBIDOS Y LA ADMINISTRACION DEL MATERIAL POP RELACIONADO CON LA ESTRATEGIA DE COMUNICACION DEFINIDA POR LA ENTIDAD.</t>
  </si>
  <si>
    <t>898-40</t>
  </si>
  <si>
    <t>PRESTAR LOS SERVICIOS PROFESIONALES A LA OFICINA ASESORA DE COMUNICACIÓN Y PRENSA DE LA SECRETARÍA DE EDUCACIÓN DEL DISTRITO PARA LA CONCEPTUALIZACIÓN, IMPLEMENTACIÓN, SEGUIMIENTO Y EVALUACIÓN DE LOS PLANES Y PROYECTOS DE COMUNICACIÓN INTERNA, CLIMA Y CULTURA  ORGANIZACIONAL QUE REQUIERA LA ESTRATEGIA DE COMUNICACION DEFINIDA POR LA ENTIDAD.</t>
  </si>
  <si>
    <t>898-41</t>
  </si>
  <si>
    <t>PRESTAR LOS SERVICIOS PROFESIONALES A LA OFICINA ASESORA DE COMUNICACIÓN Y PRENSA DE LA SECRETARÍA DE EDUCACIÓN DEL DISTRITO PARA LA FORMULACIÓN, ARTICULACIÓN, SEGUIMIENTO Y EVALUACIÓN DE LA ESTRATEGIA DE COMUNICACIÓN DE LA ENTIDAD.</t>
  </si>
  <si>
    <t>898-42</t>
  </si>
  <si>
    <t>PRESTAR LOS SERVICIOS PROFESIONALES A LA OFICINA ASESORA DE COMUNICACIÓN Y PRENSA DE LA SECRETARÍA DE EDUCACIÓN PARA LA ORIENTACIÓN, CONCEPTUALIZACIÓN CREATIVA Y REALIZACIÓN DE LOS DIFERENTES PRODUCTOS AUDIOVISUALES REQUERIDOS EN EL MARCO DE LA ESTRATEGIA DE COMUNICACION DEFINIDA POR LA ENTIDAD.</t>
  </si>
  <si>
    <t>898-43</t>
  </si>
  <si>
    <t>PRESTAR LOS SERVICIOS PROFESIONALES A LA OFICINA ASESORA DE COMUNICACIÓN Y PRENSA DE LA SECRETARÍA DE EDUCACIÓN DEL DISTRITO PARA LA PLANEACIÓN, EJECUCIÓN, SEGUIMIENTO Y EVALUACIÓN DE LOS PROCESOS FINANCIEROS RELACIONADOS CON LA ESTRATEGIA DE COMUNICACIÓN DEFINIDA POR LA ENTIDAD.</t>
  </si>
  <si>
    <t>898-44</t>
  </si>
  <si>
    <t>PRESTAR LOS SERVICIOS PROFESIONALES A LA OFICINA ASESORA DE COMUNICACIÓN Y PRENSA DE LA SECRETARÍA DE EDUCACIÓN DEL DISTRITO PARA LA REALIZACIÓN, CONCEPTUALIZACIÓN Y OPERACIÓN DE CÁMARA PARA LOS DIFERENTES PRODUCTOS AUDIOVISUALES QUE REQUIERA LA ESTRATEGIA DE COMUNICACION DEFINIDA POR LA ENTIDAD.</t>
  </si>
  <si>
    <t>898-45</t>
  </si>
  <si>
    <t>PRESTAR SERVICIOS PROFESIONALES A LA OFICINA ASESORA DE COMUNICACIÓN Y PRENSA DE LA SECRETARÍA DE EDUCACIÓN DEL DISTRITO PARA LA PRODUCCIÓN, DESARROLLO LOGÍSTICO Y OPERATIVO QUE REQUIERA LA ESTRATEGIA DE COMUNICACIÓN DEFINIDA POR LA ENTIDAD.</t>
  </si>
  <si>
    <t>898-46</t>
  </si>
  <si>
    <t>PRESTAR LOS SERVICIOS PROFESIONALES A LA OFICINA ASESORA DE COMUNICACIÓN Y PRENSA DE LA SECRETARÍA DE EDUCACIÓN DEL DISTRITO COMO EDITOR DE AUDIO Y OPERADOR DE SONIDO EN VIVO CON EL FIN DE APOYAR EN LA REALIZACIÓN DE PIEZAS COMUNICATIVAS NECESARIAS PARA EL DESARROLLO DE LA ESTRATEGIA DE COMUNICACION DEFINIDA PARA LA ENTIDAD.</t>
  </si>
  <si>
    <t>898-47</t>
  </si>
  <si>
    <t>PRESTAR SERVICIOS PROFESIONALES  PARA EVALUAR A  LAS DEPENDENCIAS DEL NIVEL CENTAL, LOCAL E INSTITUCIONAL DE LA SECRETARÍA DE EDUCACIÓN DEL DISTRITO CAPITAL,  Y DEMÁS ACTIVIDADES RELACIONADAS CON EL OBJETO CONTRACTUAL,  QUE SE DESARROLLAN DESDE LA OFICINA DE CONTROL INTERNO</t>
  </si>
  <si>
    <t>898-48</t>
  </si>
  <si>
    <t>PRESTAR SERVICIOS PROFESIONALES  PARA EVALUAR A  LAS DEPENDENCIAS DEL NIVEL CENTAL, LOCAL E INSTITUCIONAL DE LA SECRETARÍA DE EDUCACIÓN DEL DISTRITO CAPITAL,  Y DEMÁS ACTIVIDADES RELACIONADAS CON EL OBJETO CONTRACTUAL, QUE SE DESARROLAN DESDE LA OFICINA DE CONTROL INTERNO</t>
  </si>
  <si>
    <t>898-49</t>
  </si>
  <si>
    <t>PRESTAR SERVICIOS PROFESIONALES  PARA EVALUAR A  LAS DEPENDENCIAS DEL NIVEL CENTAL, LOCAL E INSTITUCIONAL DE LA SECRETARÍA DE EDUCACIÓN DEL DISTRITO CAPITAL,  Y DEMÁS ACTIVIDADES RELACIONADAS CON EL OBJETO CONTRACTUAL,  QUE SE DESARROLLAN DESDE LA  OFICINA DE CONTROL INTERNO</t>
  </si>
  <si>
    <t>898-50</t>
  </si>
  <si>
    <t>898-51</t>
  </si>
  <si>
    <t>898-52</t>
  </si>
  <si>
    <t>PRESTAR APOYO TÉCNICO Y OPERATIVO A LAS ACTIVIDADES RECURRENTES DE LA OFICINA DE PRESUPUESTO PARA EL PROCESAMIENTO DE LA INFORMACIÓN EN LOS APLICATIVOS PRESUPUESTALES DE LA ENTIDAD, EN ESPECIAL LA ELABORACIÓN DE CERTIFICADOS DE DISPONIBILIDAD Y REGISTROS PRESUPUESTALES</t>
  </si>
  <si>
    <t>898-53</t>
  </si>
  <si>
    <t>PRESTAR SERVICIOS PROFESIONALES PARA VERIFICAR, GESTIONAR Y HACER SEGUIMIENTO A LOS RECURSOS SIN DEPURAR (REZAGO) DE LAS VIGENCIAS ANTERIORES, DE LA SECRETARIA DE EDUCACIÓN DEL DISTRITO CAPITAL, EN EL MARCO DEL CUMPLIMIENTO DE LAS METAS ESTABLECIDAS, EN LOS DIFERENTES NIVELES DE LA ENTIDAD</t>
  </si>
  <si>
    <t>898-54</t>
  </si>
  <si>
    <t>PRESTAR SERVICIOS PROFESIONALES PARA VERIFICAR EL SEGUIMIENTO Y CONTROL DE LA EJECUCIÓN PRESUPUESTAL DE LA SECRETARIA DE EDUCACIÓN DEL DISTRITO CAPITAL Y APOYAR EL PROCESO DE ACTUALIZACIÓN DE TRÁMITES DE MODIFICACIÓN PRESUPUESTAL, EN EL MARCO DEL CUMPLIMIENTO DE LAS METAS ESTABLECIDAS, EN LOS DIFERENTES NIVELES DE LA ENTIDAD</t>
  </si>
  <si>
    <t>898-55</t>
  </si>
  <si>
    <t>PRESTAR APOYO PROFESIONAL A LA GESTIÓN DE LA DIRECCIÓN FINANCIERA  OFICINA DE PRESUPUESTO, EN LA GENERACIÓN DE CONTROLES Y VALIDACIÓN DE LA INFORMACIÓN PRESUPUESTAL DE LA SED, ASÍ COMO EL APOYO EN EL SEGUIMIENTO A LA EJECUCIÓN PRESUPUESTAL DE LAS SUBSECRETARIAS DE LA ENTIDAD.</t>
  </si>
  <si>
    <t>898-56</t>
  </si>
  <si>
    <t xml:space="preserve">PRESTAR APOYO PROFESIONAL A LA DIRECCIÓN FINANCIERA  OFICINA DE PRESUPUESTO DE LA SECRETARÍA DE EDUCACIÓN DEL DISTRITO CAPITAL, EN LA GESTIÓN OPORTUNA, PREPARACIÓN Y DESARROLLO EN LOS TEMAS DE CALIDAD, MODERNIZACIÓN Y OPTIMIZACIÓN DE LOS PROCESOS, PASIVO PENSIONAL Y LOS TEMAS PROPIOS DE LA ACTIVIDAD DE LA DIRECCIÓN FINANCIERA </t>
  </si>
  <si>
    <t>898-57</t>
  </si>
  <si>
    <t>PRESTAR APOYO PROFESIONAL ESPECIALIZADO A LOS FONDOS DE SERVICIOS EDUCATIVOS -FSE- DE LOS COLEGIOS OFICIALES EN LA PLANEACIÓN, MONITOREO, Y SEGUIMIENTO A LOS PROCESOS PRESUPUESTALES, CONTABLES Y DE TESORERÍA.</t>
  </si>
  <si>
    <t>898-58</t>
  </si>
  <si>
    <t xml:space="preserve">PRESTAR SERVICIOS PROFESIONALES EN LAS DIFERENTES ETAPAS DEL CICLO DE VIDA DEL SISTEMA DE INFORMACIÓN ADMINISTRATIVO Y FINANCIERO DE LOS FONDOS DE SERVICIOS EDUCATIVOS DE LA SED </t>
  </si>
  <si>
    <t>898-59</t>
  </si>
  <si>
    <t xml:space="preserve">PRESTAR APOYO PROFESIONAL A LA OFICINA DE PRESUPUESTO DE LA SECRETARIA DE EDUCACIÓN DISTRITAL PARA LA CONSOLIDACIÓN, ANÁLISIS, VERIFICACIÓN, Y CONTROL DE LA INFORMACIÓN PRESUPUESTAL GENERADA POR EL NIVEL CENTRAL Y LOS FONDOS DE SERVICIOS EDUCATIVOS DE LA SED. </t>
  </si>
  <si>
    <t>898-60</t>
  </si>
  <si>
    <t>PRESTAR APOYO PROFESIONAL A LOS FONDOS DE SERVICIOS EDUCATIVOS DE LOS COLEGIOS OFICIALES EN LA PLANEACIÓN, MONITOREO Y SEGUIMIENTO DE LOS PROCESOS FINANCIEROS (PRESUPUESTALES, CONTABLES Y DE TESORERÍA).</t>
  </si>
  <si>
    <t>898-61</t>
  </si>
  <si>
    <t>898-62</t>
  </si>
  <si>
    <t>898-63</t>
  </si>
  <si>
    <t>898-64</t>
  </si>
  <si>
    <t>898-65</t>
  </si>
  <si>
    <t>898-66</t>
  </si>
  <si>
    <t>898-67</t>
  </si>
  <si>
    <t>898-68</t>
  </si>
  <si>
    <t>898-69</t>
  </si>
  <si>
    <t>898-70</t>
  </si>
  <si>
    <t>Prestar los servicios profesionales especializados a la Dirección de Talento Humano, en el desarrollo y ejecución de procesos de gestión de riesgos y la implementación del Sistema General de Riesgos Laborales de la Secretaría de Educación del Distrito.</t>
  </si>
  <si>
    <t>898-71</t>
  </si>
  <si>
    <t>Prestar los servicios profesionales de abogado especializado a la Dirección de Talento Humano de la SED, para apoyar la gestión propia del área, conceptuando, revisando, proyectando y brindando soporte jurídico en el trámite de los diferentes procesos y actuaciones requeridas en el ámbito de su competencia.</t>
  </si>
  <si>
    <t>898-72</t>
  </si>
  <si>
    <t>898-73</t>
  </si>
  <si>
    <t>Prestación de servicios profesionales a la Dirección de Talento Humano de la Secretaria de Educación del Distrito, para articular la planificación, implementación, mantenimiento, evaluación y mejora continua del Sistema de Gestión de Seguridad y Salud en el Trabajo (SG-SST) para el personal docente afiliado al Fondo Nacional de Prestaciones Sociales del Magisterio de las Instituciones Educativas del Distrito Capital, en el marco de los Decretos 1072 de 2015, Decreto 1655 de 2015 y demás normas concordantes.</t>
  </si>
  <si>
    <t>898-74</t>
  </si>
  <si>
    <t xml:space="preserve">Prestar servicios profesionales especializados para la planificación, implementación, mantenimiento, evaluación y mejora continua del Sistema de Gestión de Seguridad y Salud en el Trabajo (SG-SST), en el marco del Decreto 1072 de 2015 y demás normas concordantes, dirigido al personal administrativo, contratista y estudiantes que desarrollen prácticas y actividades de origen laboral en la Entidad.    </t>
  </si>
  <si>
    <t>898-75</t>
  </si>
  <si>
    <t>Prestar los servicios profesionales de abogado especialista en la SED, para apoyar a la Dirección de Talento Humano en la gestión propia del área. Conceptuar, revisar, proyectar y brindar el soporte jurídico requerido para atención de derechos de petición, acciones de tutela, proyección de actos administrativos y demás actuaciones que la Dirección de Talento Humano requiera en el ámbito de su competencia.</t>
  </si>
  <si>
    <t>898-76</t>
  </si>
  <si>
    <t>Prestar apoyo profesional especializado para la planificación, implementación, mantenimiento, evaluación y mejora continua del Sistema de Gestión de Seguridad y Salud en el Trabajo (SG-SST), en el marco del Decreto 1072 de 2015 y demás normas concordantes, dirigido al personal administrativo, contratista y estudiantes que desarrollen prácticas y actividades de origen laboral en la Entidad.</t>
  </si>
  <si>
    <t>898-77</t>
  </si>
  <si>
    <t>Brindar apoyo profesional a la Dirección de Talento Humano de la SED, en el diagnóstico, formulación y desarrollo de las actividades propias del plan de bienestar.</t>
  </si>
  <si>
    <t>898-78</t>
  </si>
  <si>
    <t>Prestar apoyo profesional a la gestión de la Dirección de Talento Humano de la SED, con el fin de garantizar el desarrollo de los programas plasmados en el Plan Integral de Bienestar.</t>
  </si>
  <si>
    <t>898-79</t>
  </si>
  <si>
    <t>Prestar servicios profesionales para la planificación, implementación, mantenimiento, evaluación y mejora continua del Sistema de Gestión de Seguridad y Salud en el Trabajo (SG-SST), en el marco del Decreto 1072 de 2015 y demás normas concordantes, dirigido al personal administrativo, contratista y estudiantes que desarrollen prácticas y actividades de origen laboral en la Entidad.</t>
  </si>
  <si>
    <t>898-80</t>
  </si>
  <si>
    <t>898-81</t>
  </si>
  <si>
    <t xml:space="preserve">Prestar servicios profesionales especializados para la planificación, implementación, mantenimiento, evaluación y mejora continua del Sistema de Gestión de Seguridad y Salud en el Trabajo (SG-SST), en el marco del Decreto 1072 de 2015 y demás normas concordantes, dirigido al personal administrativo, contratista y estudiantes que desarrollen prácticas y actividades de origen laboral en la Entidad.   </t>
  </si>
  <si>
    <t>898-82</t>
  </si>
  <si>
    <t xml:space="preserve">Brindar Apoyo administrativo a la SED, en los procesos de numeración, registro, digitalización, control y seguimiento a los actos administrativos suscritos por la Dirección de Talento Humano.   </t>
  </si>
  <si>
    <t>898-83</t>
  </si>
  <si>
    <t>898-84</t>
  </si>
  <si>
    <t>Prestar apoyo Profesional a la Dirección de Talento Humano de la SED, en la ejecución, seguimiento y control de las actividades establecidas en el Plan Integral de Bienestar, Capacitación, Seguridad y Salud en el Trabajo.</t>
  </si>
  <si>
    <t>898-85</t>
  </si>
  <si>
    <t>Prestar servicios de apoyo a la gestión a la Dirección de Talento Humano, en el desarrollo de las actividades administrativas del área, y las que se establezcan en el Plan Anual de Seguridad y Salud en el Trabajo.</t>
  </si>
  <si>
    <t>898-86</t>
  </si>
  <si>
    <t xml:space="preserve">Prestar servicios profesionales especializados en psicología clínica, y brindar apoyo al área de Seguridad y Salud en el Trabajo, desde el programa de riesgo psicosocial en lo relacionado con la intervención específica del personal administrativo con factores de riesgo psicosocial diagnosticados y en manejo por EPS o ARL, dirigido al personal administrativo, contratista y estudiantes que desarrollen prácticas y actividades de origen laboral en la Entidad.    </t>
  </si>
  <si>
    <t>898-87</t>
  </si>
  <si>
    <t>Prestar servicios profesionales especializados a la Dirección de Talento Humano de la SED, en lo relacionado con el seguimiento, valoración, recomendaciones y concepto médico laboral dentro del marco del Subprograma de Medicina Preventiva y del Trabajo, dirigida al personal administrativo, docente, contratista y estudiantes que desarrollen prácticas y actividades de origen laboral en la Entidad, cuando así se requiera.</t>
  </si>
  <si>
    <t>898-88</t>
  </si>
  <si>
    <t>898-89</t>
  </si>
  <si>
    <t>Prestar los servicios profesionales especializados a la Dirección de Talento Humano, en el trámite de los diferentes procesos y actuaciones administrativas a cargo de la Dirección y oficinas de Personal, Escalafón, Nomina y área de prestaciones sociales del personal docente y directivo docente de la Secretaría de Educación de Bogotá, D.C.</t>
  </si>
  <si>
    <t>898-90</t>
  </si>
  <si>
    <t>Apoyo profesional a la Dirección de Talento Humano, para el cumplimiento de las competencias y objetivos generales, en lo que se refiere al trámite de solicitudes de cesantías y pensiones de los docentes de la secretaría de educación de Bogotá y sus beneficiarios, afiliados al fondo nacional de prestaciones sociales del magisterio, y las demás gestiones que deriven de él, tales como derechos de petición, recursos, acciones de tutela, requerimientos de entes de control y reclamaciones, dando cumplimiento a los términos legales establecidos y a los criterios de calidad y cantidad exigidos por el supervisor del contrato.</t>
  </si>
  <si>
    <t>898-91</t>
  </si>
  <si>
    <t>Brindar apoyo profesional a la Dirección de Talento Humano, en especial en la construcción y seguimiento de indicadores de gestión, el cumplimiento de los objetivos del fondo prestacional del magisterio, el diseño y la planificación de metodologías y procesos de trabajo, la presentación de informes, control y trámite de las solicitudes de prestaciones, manejo de la documentación, actualización de sistemas de información y la optimización de los procesos del Fondo de Prestaciones sociales del Magisterio.</t>
  </si>
  <si>
    <t>898-92</t>
  </si>
  <si>
    <t>Brindar apoyo asistencial a la Dirección de Talento Humano de la SED, en especial en los procesos de manejo de la documentación, asignación de reparto, actualización de sistemas de información, y correspondencia.</t>
  </si>
  <si>
    <t>898-93</t>
  </si>
  <si>
    <t>Apoyo profesional a la Dirección de Talento Humano, para el cumplimiento de las competencias y objetivos generales, en lo que se refiere al trámite de solicitudes de pensiones, derechos de petición, recursos, requerimientos de entes de control y reclamaciones, dando cumplimiento a los términos legales establecidos y a los criterios de calidad y cantidad exigidos por el Supervisor del Contrato.</t>
  </si>
  <si>
    <t>898-94</t>
  </si>
  <si>
    <t>Apoyo profesional a la Dirección de Talento Humano, para el cumplimiento de las competencias y objetivos generales, en lo que se refiere al trámite de solicitudes de pensiones, cesantías, auxilios funerarios, seguros por muerte, cumplimiento de fallos judiciales de los docentes de la Secretaría de Educación de Bogotá y sus beneficiarios, afiliados al Fondo Nacional de Prestaciones Sociales del Magisterio, la revisión de la sustanciación de las mismas y las demás gestiones que deriven de él, tales como derechos de petición, recursos, acciones de tutela, requerimientos de entes de control y reclamaciones, dando cumplimiento a los términos legales establecidos y a los criterios de calidad y cantidad exigidos por el Supervisor del Contrato</t>
  </si>
  <si>
    <t>898-95</t>
  </si>
  <si>
    <t>Apoyo técnico a la Dirección de Talento Humano para el cumplimiento de las competencias y objetivos generales, en lo que se refiere al trámite derechos de petición, recursos, requerimientos de entes de control, reclamaciones y certificaciones asignados al grupo de prestaciones, dando cumplimiento a los términos legales establecidos y a los criterios de calidad y cantidad exigidos por el Supervisor del Contrato</t>
  </si>
  <si>
    <t>898-96</t>
  </si>
  <si>
    <t>Apoyo profesional a la Dirección de Talento Humano, para el cumplimiento de las competencias y objetivos generales, en lo que se refiere al trámite de solicitudes de pensiones, cesantías, auxilios funerarios, seguros por muerte, cumplimiento de fallos judiciales de los docentes de la Secretaría de Educación de Bogotá y sus beneficiarios, afiliados al Fondo Nacional de Prestaciones Sociales del Magisterio, y las demás gestiones que deriven de él, tales como derechos de petición, recursos, acciones de tutela, requerimientos de entes de control y reclamaciones, dando cumplimiento a los términos legales establecidos y a los criterios de calidad y cantidad exigidos por el Supervisor del Contrato.</t>
  </si>
  <si>
    <t>898-97</t>
  </si>
  <si>
    <t>Apoyo profesional a la Dirección de Talento Humano, para el cumplimiento de las competencias y objetivos generales, en lo que se refiere al trámite de solicitudes de pensiones, derechos de petición, recursos, requerimientos de entes de control y reclamaciones, dando cumplimiento a los términos legales establecidos y a los criterios de calidad y cantidad exigidos por el Supervisor del Contrato</t>
  </si>
  <si>
    <t>898-98</t>
  </si>
  <si>
    <t>Apoyo técnico a la Dirección de Talento Humano de la SED para el cumplimiento de las competencias y objetivos generales, en lo que se refiere al trámite derechos de petición, atención de los requerimientos de Direcciones Internas y Externas y entes de control, reclamaciones y certificaciones asignados al grupo de prestaciones, dando cumplimiento a los términos legales establecidos y a los criterios de calidad y cantidad exigidos por el Supervisor del Contrato.</t>
  </si>
  <si>
    <t>898-99</t>
  </si>
  <si>
    <t>898-100</t>
  </si>
  <si>
    <t>Apoyo profesional a la Dirección de Talento Humano, para el cumplimiento de las competencias y objetivos generales, en lo que se refiere al trámite de solicitudes de pensiones, cesantías, auxilios funerarios, seguros por muerte, cumplimiento de fallos judiciales de los docentes de la secretaría de educación de Bogotá y sus beneficiarios, afiliados al fondo nacional de prestaciones sociales del magisterio, y las demás gestiones que deriven de él, tales como derechos de petición, recursos, acciones de tutela, requerimientos de entes de control y reclamaciones, dando cumplimiento a los términos legales establecidos y a los criterios de calidad y cantidad exigidos por el supervisor del contrato.</t>
  </si>
  <si>
    <t>898-101</t>
  </si>
  <si>
    <t>Apoyo profesional a la Dirección de Talento Humano para el cumplimiento de las competencias y objetivos generales, en lo que se refiere al trámite de solicitudes de pensiones, cesantías, auxilios funerarios, seguros  por muerte, cumplimiento de fallos judiciales de los docentes de la Secretaría de Educación de Bogotá  y sus beneficiarios,  afiliados al Fondo Nacional de Prestaciones Sociales del Magisterio, y las demás gestiones que se deriven de él tales como derechos de petición, recursos, acciones de tutela, requerimientos de entes de control y reclamaciones, dando cumplimiento a los términos legales establecidos y a los criterios de calidad y cantidad exigidos por el Supervisor del Contrato</t>
  </si>
  <si>
    <t>898-102</t>
  </si>
  <si>
    <t>Brindar apoyo asistencial a la Dirección de Talento Humano de la SED, en especial en los procesos de manejo de la documentación, asignación de reparto, actualización de sistemas de información, y correspondencia</t>
  </si>
  <si>
    <t>898-103</t>
  </si>
  <si>
    <t>Brindar apoyo asistencial a la Dirección de Talento Humano de la SED, en especial en los procesos de manejo de documentación, actualización de sistemas de información, manejo del aplicativo NURF II y correspondencia</t>
  </si>
  <si>
    <t>898-104</t>
  </si>
  <si>
    <t>898-105</t>
  </si>
  <si>
    <t>898-106</t>
  </si>
  <si>
    <t>Brindar apoyo asistencial a la Dirección de Talento Humano, para la radicación en los Despachos Judiciales, de las respuestas  brindadas a las acciones de tutela y requerimientos en contra de la DTH, de manera oportuna y eficaz, manteniendo las bases de datos de las acciones de las tutela debidamente actualizadas, y manejo del archivo generado en el trámite de las mismas.</t>
  </si>
  <si>
    <t>898-107</t>
  </si>
  <si>
    <t xml:space="preserve">apoyo técnico a la dirección de talento humano de la sed para el cumplimiento de las competencias y objetivos generales, en lo que se refiere al trámite derechos de petición, atención de los requerimientos de direcciones internas y externas y entes de control, reclamaciones y certificaciones asignados al grupo de prestaciones, dando cumplimiento a los términos legales establecidos y a los criterios de calidad y cantidad exigidos por el supervisor del contrato.  </t>
  </si>
  <si>
    <t>898-108</t>
  </si>
  <si>
    <t>Apoyo profesional a la Dirección de Talento Humano, para el cumplimiento de las competencias y objetivos generales, en lo que se refiere al trámite de solicitudes de cesantías, derechos de petición, recursos, requerimientos de entes de control y reclamaciones, dando cumplimiento a los términos legales establecidos y a los criterios de calidad y cantidad exigidos por el Supervisor del Contrato.</t>
  </si>
  <si>
    <t>898-109</t>
  </si>
  <si>
    <t>898-110</t>
  </si>
  <si>
    <t>Apoyo técnico a la Dirección de Talento Humano de la SED, especialmente al Fondo de Prestaciones Sociales del Magisterio, en el proceso de liquidación, registro y remisión del recobro de incapacidades ante la Fiduprevisora y respuesta a derechos de petición y demás requerimientos que sean asignados al Grupo.</t>
  </si>
  <si>
    <t>898-111</t>
  </si>
  <si>
    <t>898-112</t>
  </si>
  <si>
    <t>Apoyo profesional a la Dirección de Talento Humano de la SED, especialmente al Fondo de Prestaciones Sociales del Magisterio, en el proceso de revisión, liquidación, registro y remisión del recobro de incapacidades ante la Fiduprevisora, así como la actualización de sistemas de información, respuesta a derechos de petición y demás requerimientos que le sean asignados</t>
  </si>
  <si>
    <t>898-113</t>
  </si>
  <si>
    <t>898-114</t>
  </si>
  <si>
    <t>Brindar Apoyo administrativo a la Dirección de Talento Humano, en especial en los procesos de manejo de la documentación, recobro de incapacidades, atención al ciudadano, correspondencia y manejo de bases de datos cuando la actividad lo requiera.</t>
  </si>
  <si>
    <t>898-115</t>
  </si>
  <si>
    <t xml:space="preserve">Apoyo profesional a la Dirección de Talento Humano, para el cumplimiento de las competencias y objetivos generales, en lo que se refiere al trámite y liquidación de solicitudes de cesantías, derechos de petición, reclamaciones relacionados con las mismas y cumplimiento de fallos judiciales de los docentes de la secretaría de educación de Bogotá y sus beneficiarios, dando cumplimiento a los términos legales establecidos y a los criterios de calidad y cantidad exigidos por el Supervisor del Contrato. </t>
  </si>
  <si>
    <t>898-116</t>
  </si>
  <si>
    <t>898-117</t>
  </si>
  <si>
    <t xml:space="preserve">Brindar apoyo técnico administrativo a la Dirección de Talento Humano de la SED, en especial en los procesos de revisión, liquidación y recobro de incapacidades, actualización de sistemas de información y respuestas a los requerimientos que se le se han asignados. </t>
  </si>
  <si>
    <t>898-118</t>
  </si>
  <si>
    <t>898-119</t>
  </si>
  <si>
    <t>898-120</t>
  </si>
  <si>
    <t>898-121</t>
  </si>
  <si>
    <t>Apoyo profesional a la Dirección de Talento Humano, para el cumplimiento de las competencias y objetivos generales, en lo que se refiere al trámite y liquidación de solicitudes de bonos pensionales y cuotas partes de bonos pensionales, del personal docente y directivo docente que haya estado vinculados a la Secretaría de Educación de Bogotá y afiliados al Fondo Nacional de Prestaciones Sociales del Magisterio, y las demás gestiones que deriven de él, tales como derechos de petición, recursos, acciones de tutela, requerimientos de entes de control y reclamaciones, dando cumplimiento a los términos legales establecidos y a los criterios de calidad y cantidad exigidos por el Supervisor del Contrato.</t>
  </si>
  <si>
    <t>898-122</t>
  </si>
  <si>
    <t>898-123</t>
  </si>
  <si>
    <t>Brindar apoyo asistencial a la Dirección de Talento Humano de la SED, en especial en los procesos de manejo de documentación, actualización de sistemas de información y correspondencia.</t>
  </si>
  <si>
    <t>898-124</t>
  </si>
  <si>
    <t>898-125</t>
  </si>
  <si>
    <t>898-126</t>
  </si>
  <si>
    <t>Prestar servicios profesionales para gestionar la planeación, la coordinación y la ejecución de la logística de eventos de la Secretaría de Educación Distrital, que se desarrollen en el marco de las políticas institucionales durante el año 2018.</t>
  </si>
  <si>
    <t>898-127</t>
  </si>
  <si>
    <t>Prestar servicios profesionales para gestionar la planeación, la coordinación y la ejecución de la logística de eventos de la Secretaría de Educación del Distrito, que se desarrollen en el marco de las políticas institucionales.</t>
  </si>
  <si>
    <t>898-128</t>
  </si>
  <si>
    <t>Prestar los servicios profesionales a la Dirección de Servicios  Administrativos en los procesos administrativos, financieros  y contractuales  de acuerdo a los requerimientos de la entidad.</t>
  </si>
  <si>
    <t>898-129</t>
  </si>
  <si>
    <t>Prestar Servicios Profesionales a la Dirección de Servicios Administrativos en las actividades de gestión archivística y documental.</t>
  </si>
  <si>
    <t>898-130</t>
  </si>
  <si>
    <t>Prestar servicios profesionales en las actividades de acompañamiento jurídico en el desarrollo  pre y pos contractual de contratos de la dirección de servicios administrativos y demás tramites que se requieran.</t>
  </si>
  <si>
    <t>898-131</t>
  </si>
  <si>
    <t>Prestar apoyo profesional en los procesos jurídicos, administrativos, contractuales, y demás trámites que se requieran para apoyar los procesos que se desarrollan en la Dirección de Servicios Administrativos.</t>
  </si>
  <si>
    <t>898-132</t>
  </si>
  <si>
    <t>Prestar apoyo profesional en la planeación y ejecución de la logística de eventos de la Secretaria de Educación del Distrito, realizando el respectivo seguimiento y control en el marco de las políticas institucionales</t>
  </si>
  <si>
    <t>898-133</t>
  </si>
  <si>
    <t>Prestación de servicios técnicos para apoyar las actividades de tipo administrativo , logístico y demás que se requieran para apoyar los servicios que atiende la Dirección de Servicios Administrativos.</t>
  </si>
  <si>
    <t>898-134</t>
  </si>
  <si>
    <t>Prestación de servicios de apoyo administrativo y logístico en las actividades desarrolladas por el despacho, en el marco de las políticas institucionales</t>
  </si>
  <si>
    <t>898-135</t>
  </si>
  <si>
    <t>Prestar servicios profesionales para apoyar a la dirección de servicios administrativos en la planeación, organización, ejecución y control de las TIC en el marco del plan de desarrollo 2016 - 2020.</t>
  </si>
  <si>
    <t>898-136</t>
  </si>
  <si>
    <t>Prestar servicios profesionales para apoyar a la dirección de servicios administrativos en la implementación de los sistemas de información, en el marco del plan de desarrollo 2016-2020</t>
  </si>
  <si>
    <t>898-137</t>
  </si>
  <si>
    <t>Prestar los  servicios técnicos para apoyar la logística de  eventos de la Secretaría de Educación del Distrito en el marco de las políticas definidas por la entidad en los niveles central, local e institucional..</t>
  </si>
  <si>
    <t>898-138</t>
  </si>
  <si>
    <t>Prestación de servicios profesionales de apoyo jurídico en el proceso de negociación de los pliegos presentados por las organizaciones sindicales, en la implementación de los acuerdos derivados de la negociación, en el seguimiento a dichos acuerdos, así como en los demás asuntos jurídicos propios de la Subsecretaría de Gestión Institucional.</t>
  </si>
  <si>
    <t>898-139</t>
  </si>
  <si>
    <t>Prestar servicios de apoyo profesional a la Subsecretaría de Gestión Institucional en la atención, trámite y redireccionamiento de las solicitudes y requerimientos de las Direcciones Locales de Educación e Instituciones Educativas en los temas relacionados con talento humano, personal y seguridad y salud en el trabajo, en armonía con las dependencias de la Subsecretaría de Gestión Institucional.</t>
  </si>
  <si>
    <t>898-140</t>
  </si>
  <si>
    <t>Prestación de servicios profesionales especializados para el análisis y seguimiento a proyectos, metas, ejecución presupuestal de la Subsecretaria de Gestión Institucional, y otros temas estratégicos de la Entidad, en coordinación con las diferentes áreas de la Secretaría de Educación Distrital.</t>
  </si>
  <si>
    <t>898-141</t>
  </si>
  <si>
    <t>Prestación de servicios profesionales en la preparación, análisis, elaboración de respuestas a entes de control interno y externo, así como en el seguimiento a las diferentes auditorias y requerimientos que estos efectúen, y en los demás asuntos de tipo jurídico que tramite, gestione o conozca la Subsecretaría de Gestión Institucional</t>
  </si>
  <si>
    <t>898-142</t>
  </si>
  <si>
    <t>Prestación de servicios profesionales para realizar el apoyo jurídico en temas y asuntos propios de la Subsecretaria de Gestión Institucional.</t>
  </si>
  <si>
    <t>898-143</t>
  </si>
  <si>
    <t>Prestación de servicios jurídicos especializados en temas de contratación estatal, así como en los demás asuntos de carácter jurídico de los cuales conozca el Despacho de la Subsecretaría de Gestión Institucional de la Secretaría de Educación.</t>
  </si>
  <si>
    <t>898-144</t>
  </si>
  <si>
    <t>Prestación de servicios profesionales especializados de carácter jurídico para la elaboración, revisión, análisis y seguimiento de documentos y procesos relacionados con los asuntos de gestión administrativa de la Secretaría de Educación, y apoyar en los demás aspectos de contenido jurídico que tramite, gestione o conozca la Subsecretaría de Gestión Institucional.</t>
  </si>
  <si>
    <t>898-145</t>
  </si>
  <si>
    <t xml:space="preserve">Prestar apoyo profesional para realizar el monitoreo y análisis de información y seguimiento de procesos, proyectos y asuntos estratégicos del Plan de Desarrollo y del Plan Sectorial de la Subsecretaría de Gestión Institucional, y proponer estrategias y acciones de planeación administrativa para el desarrollo de la agenda temática de la Subsecretaría. </t>
  </si>
  <si>
    <t>898-146</t>
  </si>
  <si>
    <t>Prestación de servicios profesionales especializados para brindar asesoría jurídica externa a la Subsecretaria de Gestión Institucional en materia de derecho laboral y apoyar la gestión administrativa en los asuntos sometidos a su consideración o respecto de los que se le solicite su evaluación y concepto, brindando la orientación jurídica requerida</t>
  </si>
  <si>
    <t>898-147</t>
  </si>
  <si>
    <t>Brindar apoyo profesional a la SED en la gestión propia de la Dirección Financiera en lo relacionado a respuesta, calidad, información financiera y seguimiento a la gestión.</t>
  </si>
  <si>
    <t>898-148</t>
  </si>
  <si>
    <t>Prestar Apoyo profesional especializado a la gestión de la Dirección Financiera mediante la revisión, actualización, mejoramiento y sostenimiento de los elementos y la documentación del sistema de Gestión de Calidad del Proceso Financiero en el marco del rediseño de procesos de la SED.</t>
  </si>
  <si>
    <t>898-149</t>
  </si>
  <si>
    <t>Prestar los servicios profesionales especializados en el acompañamiento y seguimiento a la ejecución de las acciones y actividades del proceso de nuevo marco normativo contable (NMNC) en la Secretaria de Educación del Distrito y los Fondos de Servicios Educativos (FSE) de los Colegios del Distrito, así como brindar la asesoria tributaria a la oficina de tesoreria y contabilidad.</t>
  </si>
  <si>
    <t>898-150</t>
  </si>
  <si>
    <t>Prestar apoyo profesional especializado en la oficina de Tesorería y Contabilidad para el acompañamiento en FSE y SED de las actividades de preparación en la aplicación e implementación del Nuevo Marco Normativo Contable NMNC y actualización de Procedimientos contables en el marco del Sistema General Contable SGC.</t>
  </si>
  <si>
    <t>898-151</t>
  </si>
  <si>
    <t>Prestar apoyo Profesional a la Oficina de Tesorería y Contabilidad de la Secretaría de Educación Distrital en los temas propios de la actividad de Tesorería y contabilidad de la entidad.</t>
  </si>
  <si>
    <t>898-152</t>
  </si>
  <si>
    <t>Prestar apoyo profesional especializado a la Oficina de Tesorería y Contabilidad de la Secretaría de Educación Distrital en los temas relacionados con la implemnetación y correcto funcionamiento del aplicativo Humano, para garantizar oportunamente los pagos de nóminas y sentencias judiciales del personal administrativo y docente de la SED y apoyar en los temas propios de la actividad de Tesorería y Contabilidad de la Entidad.</t>
  </si>
  <si>
    <t>898-153</t>
  </si>
  <si>
    <t>Prestar apoyo profesional a la Dirección Financiera de la Secretaría de Educación Distrital en las evaluaciones financieras a los procesos de contratación que adelante la SED y los temas propios de la actividad de Tesorería y Contabilidad.</t>
  </si>
  <si>
    <t>898-154</t>
  </si>
  <si>
    <t>898-155</t>
  </si>
  <si>
    <t>Prestar apoyo profesional en los aspectos de tipo financiero y evaluaciones financieras que se desarrollan en las etapas de los procesos precontractuales que adelanta la Secretaria de Educación del Distrito y que son competencia de la Dirección Financiera, apoyar en el proceso de conciliación y depuración contable de la cuenta Otros Deudores  y los temas propios de la actividad de Tesorería y Contabilidad</t>
  </si>
  <si>
    <t>898-156</t>
  </si>
  <si>
    <t>Prestar apoyo técnico a la Oficina de Tesorería y Contabilidad de la Secretaría de Educación Distrital en los temas propios de la actividad de Tesorería y Contabilidad de la Entidad.</t>
  </si>
  <si>
    <t>898-157</t>
  </si>
  <si>
    <t>Prestar apoyo Profesional a la Oficina de Tesorería y Contabilidad de la Secretaría de Educación Distrital en los temas de depuración contable de la Entidad.</t>
  </si>
  <si>
    <t>898-158</t>
  </si>
  <si>
    <t>Prestar apoyo profesional a la Oficina de Tesorería y Contabilidad de la Secretaría de Educación Distrital en los temas propios de depuración contable y actividades propias de la oficina.</t>
  </si>
  <si>
    <t>898-159</t>
  </si>
  <si>
    <t xml:space="preserve">Prestar servicios profesionales a la Oficina Asesora Jurídica, ejerciendo la representación judicial y extrajudicial de la Secretaría de Educación del Distrito, en todos aquellos procesos que le sean asignados por el Jefe de la Oficina Asesora Jurídica, en demandas en contra o que ésta interponga en las diferentes instancias judiciales. </t>
  </si>
  <si>
    <t>898-160</t>
  </si>
  <si>
    <t>898-161</t>
  </si>
  <si>
    <t xml:space="preserve">Prestar servicios profesionales en la Oficina Asesora Jurídica, brindando asesoría y ejerciendo la representación de la Secretaría de Educación del Distrito, en todas aquellas actuaciones y procesos penales que le sean asignados por el Jefe de la Oficina Asesora Jurídica.   </t>
  </si>
  <si>
    <t>898-162</t>
  </si>
  <si>
    <t>Prestar los servicios de apoyo a la gestión, realizando diariamente el seguimiento y vigilancia de los procesos judiciales en los que la Secretaría de Educación del Distrito es parte, garantizando la verificación y reporte confiable y oportuno de todas las actuaciones, trámites y decisiones que se generen en tales procesos.</t>
  </si>
  <si>
    <t>898-163</t>
  </si>
  <si>
    <t>Prestar servicios profesionales especializados en la Oficina Asesora Jurídica en elaboración de conceptos jurídicos, revisión de actos administrativos, sustanciación de procesos disciplinarios y  todas aquellas necesarias para el cumplimiento a las funciones asignadas a la dependencia.</t>
  </si>
  <si>
    <t>898-164</t>
  </si>
  <si>
    <t>Prestar servicios profesionales especializados en la Oficina Asesora Jurídica en la revisión, análisis y conceptualización de proyectos de ley y acuerdos, elaboración de conceptos jurídicos, revisión de actos administrativos y todas aquellas necesarias para el cumplimiento a las funciones asignadas a la dependencia.</t>
  </si>
  <si>
    <t>898-165</t>
  </si>
  <si>
    <t>Prestar servicios profesionales especializados en la Oficina Asesora Jurídica en elaboración de conceptos jurídicos, revisión de actos administrativos, elaboración de disposiciones normativas y todas aquellas necesarias para el cumplimiento a las funciones asignadas a la dependencia.</t>
  </si>
  <si>
    <t>898-166</t>
  </si>
  <si>
    <t>898-167</t>
  </si>
  <si>
    <t xml:space="preserve">Prestar servicios profesionales especializados en la Oficina Asesora Jurídica en la elaboración de actos administrativos de cumplimiento de decisiones judiciales, fichas de conciliación prejudicial y representación judicial y administrativa de la entidad.
</t>
  </si>
  <si>
    <t>898-168</t>
  </si>
  <si>
    <t>Prestar servicios profesionales a la Oficina Asesora Jurídica en actividades de gestión administrativa y de seguimiento de los procesos a cargo de la oficina; en las herramientas ofimáticas y sistemas de información establecidos para tal fin.</t>
  </si>
  <si>
    <t>898-169</t>
  </si>
  <si>
    <t>Prestar servicios profesionales para ejercer la defensa extrajudicial de la Secretaría de Educación del Distrito en los términos del mandato conferido, analizar y presentar fichas al Comité de Conciliación; así como apoyar a la Oficina Asesora Jurídica en las acciones que ésta deba realizar para cumplir sus funciones.</t>
  </si>
  <si>
    <t>898-170</t>
  </si>
  <si>
    <t>Prestar servicios profesionales en la Oficina Asesora Jurídica adelantando todas las actividades relacionadas con el proceso de cobro persuasivo a favor de la Secretaría de Educación y apoyar a la Oficina en las acciones que deban realizarse para dar cumplimiento a las funciones asignadas a la misma.</t>
  </si>
  <si>
    <t>898-171</t>
  </si>
  <si>
    <t>Prestar servicios profesionales para analizar y presentar fichas al Comité de Conciliación, así como apoyar a la Oficina Asesora Jurídica en las acciones que ésta deba realizar para cumplir sus funciones.</t>
  </si>
  <si>
    <t>898-172</t>
  </si>
  <si>
    <t>Prestar servicios profesionales para ejercer la defensa judicial, extrajudicial y administrativa de la Secretaría de Educación del Distrito, en las acciones constitucionales y procesos administrativos en las cuales sea parte la entidad, así como apoyar a la Oficina en las acciones que ésta deba realizar para cumplir sus funciones.</t>
  </si>
  <si>
    <t>898-173</t>
  </si>
  <si>
    <t>Prestar servicios profesionales a la Oficina Asesora Jurídica, para ejercer la defensa judicial y extrajudicial de la Secretaría de Educación del Distrito, en las acciones constitucionales en las cuales sea parte la entidad, así como apoyar a la Oficina en las acciones que ésta deba realizar para cumplir sus funciones.</t>
  </si>
  <si>
    <t>898-174</t>
  </si>
  <si>
    <t>Prestar servicios profesionales a la Oficina Asesora Jurídica en el manejo de la información y documentos que se generan en los distintos procesos de la dependencia y en la preparación y organización de la información relacionada con los expedientes de los procesos judiciales y administrativos, manteniendo actualizados los sistemas de información de la oficina.</t>
  </si>
  <si>
    <t>898-175</t>
  </si>
  <si>
    <t>Prestar servicios tecnólogicos en la Oficina Asesora Jurídica en la ejecución y seguimiento de las actividades de gestión administrativa, presupuestal y contractual; así como apoyar a la Oficina en las acciones que ésta deba realizar para cumplir sus funciones.</t>
  </si>
  <si>
    <t>898-176</t>
  </si>
  <si>
    <t>Prestar servicios de apoyo a la Oficina Asesora Jurídica en la radicación, control de los documentos asignados a la dependencia y la gestión documental, conforme a la asignación definida por el supervisor.</t>
  </si>
  <si>
    <t>898-177</t>
  </si>
  <si>
    <t>898-178</t>
  </si>
  <si>
    <t>Prestar servicios de apoyo a la Oficina Asesora Jurídica, en el trámite, seguimiento y archivo de los documentos de la dependencia; así como apoyar a la Oficina en las acciones que ésta deba realizar para cumplir sus funciones.</t>
  </si>
  <si>
    <t>898-179</t>
  </si>
  <si>
    <t>Prestar servicios profesionales para gestionar, desarrollar e implementar acciones, actividades y proyectos de cooperación con entidades y organizaciones privadas y públicas, nacionales e internacionales dentro de la estrategia de divulgación institucional en el territorio de la Secretaria de Educación del Distrito, y que permita el fortalecimiento de los programas y acciones que adelanta la Secretaría de Educación en cumplimiento del Plan de Desarrollo.</t>
  </si>
  <si>
    <t>898-180</t>
  </si>
  <si>
    <t>Prestar servicios profesionales para apoyar el posicionamiento digital de los diferentes programas, campañas y mensajes de la Entidad en el territorio, de acuerdo con las características sociodemográficas de los habitantes de Bogotá en las diferentes localidades</t>
  </si>
  <si>
    <t>898-181</t>
  </si>
  <si>
    <t>Prestar los servicios profesionales, para apoyar la ejecución de acciones que permitan fortalecer la estrategia de comunicación y divulgación de proyectos e iniciativas de la Secretaria de Educación del Distrito en territorio, mediante el desarrollo de contenidos periodísticos y la realización de reportaría gráfica documental e institucional.</t>
  </si>
  <si>
    <t>898-182</t>
  </si>
  <si>
    <t xml:space="preserve">Prestar servicios profesionales para el monitoreo y análisis de la reputación digital, así como en el apoyo en la creación e implementación de la estrategia de posicionamiento de los programas, campañas y mensajes y gestión de la Secretaría de Educación Distrital en el territorio. </t>
  </si>
  <si>
    <t>898-183</t>
  </si>
  <si>
    <t xml:space="preserve">Prestar servicios profesionales para acompañar la estrategia de relacionamiento integral del despacho con los rectores del distrito y apoyar el fortalecimiento de los procesos de servicio al ciudadano. </t>
  </si>
  <si>
    <t>898-184</t>
  </si>
  <si>
    <t>Prestar servicios profesionales para realizar actividades administrativas y acompañamiento en los procesos financieros contables y presupuestales del Despacho.</t>
  </si>
  <si>
    <t>898-185</t>
  </si>
  <si>
    <t xml:space="preserve">Prestación de servicios profesionales y de apoyo a las diferentes gestiones contractuales que se desprendan de los lineamientos dados a las áreas de la sed por parte del despacho de la secretaria. </t>
  </si>
  <si>
    <t>898-186</t>
  </si>
  <si>
    <t xml:space="preserve">Prestación de servicios de apoyo a la gestión en la planeación operativa de la agenda temática del despacho de la Secretaria de Educación, del Comité Directivo de la Secretaría de Educación del Distrito y del Comité Especial de Docentes y Directivos Docentes Amenazados. </t>
  </si>
  <si>
    <t>898-187</t>
  </si>
  <si>
    <t>Prestar los servicios profesionales y apoyar a la Dirección de contratación en el trámite de los procesos precontractuales y contractuales que se adelanten por parte de la SED, así como en la elaboración de conceptos e informes.</t>
  </si>
  <si>
    <t>898-188</t>
  </si>
  <si>
    <t>898-189</t>
  </si>
  <si>
    <t>898-190</t>
  </si>
  <si>
    <t>898-191</t>
  </si>
  <si>
    <t>898-192</t>
  </si>
  <si>
    <t>Prestar los servicios profesionales a la Dirección de Contratación de la SED, para el desarrollo y control de los procesos asociados al mejoramiento de la gestión contractual.</t>
  </si>
  <si>
    <t>898-193</t>
  </si>
  <si>
    <t>Prestar los servicios técnicos y asistenciales a la Dirección de Contratación en el trámite de los procesos precontractuales y contractuales, que se adelanten por parte de la SED</t>
  </si>
  <si>
    <t>898-194</t>
  </si>
  <si>
    <t>898-195</t>
  </si>
  <si>
    <t>898-196</t>
  </si>
  <si>
    <t>898-197</t>
  </si>
  <si>
    <t>898-198</t>
  </si>
  <si>
    <t>898-199</t>
  </si>
  <si>
    <t>898-200</t>
  </si>
  <si>
    <t>Prestar los servicios profesionales y apoyar a la Dirección de contratación en la estructuración, modificación y revisión de los componentes financieros de los procesos de contratación que se adelanten por la SED.</t>
  </si>
  <si>
    <t>898-201</t>
  </si>
  <si>
    <t>898-202</t>
  </si>
  <si>
    <t>898-203</t>
  </si>
  <si>
    <t>898-204</t>
  </si>
  <si>
    <t>898-205</t>
  </si>
  <si>
    <t>898-206</t>
  </si>
  <si>
    <t>898-207</t>
  </si>
  <si>
    <t>898-208</t>
  </si>
  <si>
    <t>898-209</t>
  </si>
  <si>
    <t>898-210</t>
  </si>
  <si>
    <t>898-211</t>
  </si>
  <si>
    <t>898-212</t>
  </si>
  <si>
    <t>898-213</t>
  </si>
  <si>
    <t>898-214</t>
  </si>
  <si>
    <t>898-215</t>
  </si>
  <si>
    <t>898-216</t>
  </si>
  <si>
    <t>898-217</t>
  </si>
  <si>
    <t>898-218</t>
  </si>
  <si>
    <t>898-219</t>
  </si>
  <si>
    <t>898-220</t>
  </si>
  <si>
    <t>898-221</t>
  </si>
  <si>
    <t>898-222</t>
  </si>
  <si>
    <t>898-223</t>
  </si>
  <si>
    <t>898-224</t>
  </si>
  <si>
    <t>898-225</t>
  </si>
  <si>
    <t>898-226</t>
  </si>
  <si>
    <t>898-227</t>
  </si>
  <si>
    <t>898-228</t>
  </si>
  <si>
    <t>898-229</t>
  </si>
  <si>
    <t>898-230</t>
  </si>
  <si>
    <t>Prestar los servicios asistenciales a la Dirección de Contratación en el trámite de los procesos precontractuales y contractuales, que se adelanten por parte de la SED.</t>
  </si>
  <si>
    <t>898-231</t>
  </si>
  <si>
    <t>898-232</t>
  </si>
  <si>
    <t>898-233</t>
  </si>
  <si>
    <t>898-234</t>
  </si>
  <si>
    <t>898-235</t>
  </si>
  <si>
    <t>898-236</t>
  </si>
  <si>
    <t>898-237</t>
  </si>
  <si>
    <t>898-238</t>
  </si>
  <si>
    <t>898-239</t>
  </si>
  <si>
    <t>898-240</t>
  </si>
  <si>
    <t>898-241</t>
  </si>
  <si>
    <t>898-242</t>
  </si>
  <si>
    <t>898-243</t>
  </si>
  <si>
    <t>898-244</t>
  </si>
  <si>
    <t>898-245</t>
  </si>
  <si>
    <t>898-246</t>
  </si>
  <si>
    <t>898-247</t>
  </si>
  <si>
    <t>898-248</t>
  </si>
  <si>
    <t>898-249</t>
  </si>
  <si>
    <t>898-250</t>
  </si>
  <si>
    <t>898-251</t>
  </si>
  <si>
    <t>898-252</t>
  </si>
  <si>
    <t>898-253</t>
  </si>
  <si>
    <t>898-254</t>
  </si>
  <si>
    <t>Prestar los servicios de apoyo en la SED, para el manejo del archivo de gestión de la Dirección de Contratación.</t>
  </si>
  <si>
    <t>898-255</t>
  </si>
  <si>
    <t>898-256</t>
  </si>
  <si>
    <t>898-257</t>
  </si>
  <si>
    <t>898-258</t>
  </si>
  <si>
    <t>898-259</t>
  </si>
  <si>
    <t>898-260</t>
  </si>
  <si>
    <t>898-261</t>
  </si>
  <si>
    <t>898-262</t>
  </si>
  <si>
    <t>898-263</t>
  </si>
  <si>
    <t>898-264</t>
  </si>
  <si>
    <t>898-265</t>
  </si>
  <si>
    <t>898-266</t>
  </si>
  <si>
    <t>898-267</t>
  </si>
  <si>
    <t>898-268</t>
  </si>
  <si>
    <t>898-269</t>
  </si>
  <si>
    <t>898-270</t>
  </si>
  <si>
    <t>898-271</t>
  </si>
  <si>
    <t>898-272</t>
  </si>
  <si>
    <t>898-273</t>
  </si>
  <si>
    <t>898-274</t>
  </si>
  <si>
    <t>898-275</t>
  </si>
  <si>
    <t>898-276</t>
  </si>
  <si>
    <t>898-277</t>
  </si>
  <si>
    <t>898-278</t>
  </si>
  <si>
    <t>898-279</t>
  </si>
  <si>
    <t>898-280</t>
  </si>
  <si>
    <t>898-281</t>
  </si>
  <si>
    <t>898-282</t>
  </si>
  <si>
    <t>898-283</t>
  </si>
  <si>
    <t>898-284</t>
  </si>
  <si>
    <t>898-285</t>
  </si>
  <si>
    <t>898-286</t>
  </si>
  <si>
    <t>898-287</t>
  </si>
  <si>
    <t>Prestar los servicios de apoyo a la gestión en la dirección de contratación de la sed, para la implementación de la plataforma SECOP II, asociados al mejoramiento de la gestión contractual.</t>
  </si>
  <si>
    <t>898-288</t>
  </si>
  <si>
    <t>Prestar apoyo profesional especializado a la gestión de la Dirección de Talento Humano, con el fin de diseñar, proyectar y revisar los procesos y procedimientos de la Oficina de Escalafón Docente.</t>
  </si>
  <si>
    <t>898-289</t>
  </si>
  <si>
    <t>Prestar apoyo profesional especializado a la gestión de la Dirección de Talento Humano, con el fin de garantizar el reconocimiento legal del escalafón a los docentes y directivos docentes de los establecimientos educativos oficiales y privados.</t>
  </si>
  <si>
    <t>898-290</t>
  </si>
  <si>
    <t>898-291</t>
  </si>
  <si>
    <t>898-292</t>
  </si>
  <si>
    <t>Prestar apoyo profesional a la gestión de la Dirección de Talento Humano, con el fin de garantizar el reconocimiento legal del escalafón a los docentes y directivos docentes de los establecimientos educativos oficiales y privados.</t>
  </si>
  <si>
    <t>898-293</t>
  </si>
  <si>
    <t>Prestar apoyo profesional a la gestión de la Dirección de Talento Humano, con el fin de garantizar el reconocimiento legal y prestacional del escalafón y/o reconocimiento salarial a los docentes y directivos docentes oficiales que prestan sus servicios a la SED.</t>
  </si>
  <si>
    <t>898-294</t>
  </si>
  <si>
    <t>Prestar servicios profesionales a la gestion de la Dirección de Talento Humano con el fin de brindar apoyo en el diseño y manejo del archivo documental propio de la Oficina de Escalafón Docente, teniendo en cuenta la normatividad vigente y los lineamientos expedidos por la SED.</t>
  </si>
  <si>
    <t>898-295</t>
  </si>
  <si>
    <t>898-296</t>
  </si>
  <si>
    <t>898-297</t>
  </si>
  <si>
    <t>Prestar apoyo profesional a la gestión de la Dirección de Talento Humano, con el fin de apoyar las actividades de administración, actualización y mejoramiento continuo de las bases de datos de la Oficina de Escalafón Docente, desarrollar acciones de monitoreo y prevención de riesgo de la información y elaborar informes técnicos que permitan dar a conocer de manera actualizada, los avances de la Oficina en el cumplimiento de sus funciones</t>
  </si>
  <si>
    <t>898-298</t>
  </si>
  <si>
    <t>03038 Adquirir  la dotación de vestido  y calzado de labor para los funcionarios que conforme a la Ley tienen este derecho.</t>
  </si>
  <si>
    <t xml:space="preserve">53101600, 53101900, 53111600 </t>
  </si>
  <si>
    <t>Adquisición de la dotación de calzado y vestido de labor, para los funcionarios docentes y administrativos que han adquirido este derecho según lo establecido en la normatividad vigente</t>
  </si>
  <si>
    <t>Selección abreviada subasta inversa</t>
  </si>
  <si>
    <t>898-299</t>
  </si>
  <si>
    <t>Prestar servicios profesionales especializados,  para brindar acompañamiento jurídico a la Dirección de Inspección y Vigilancia,  en el direccionamiento de los procesos administrativos y sancionatorios que se adelantan a las instituciones para la formacion del trabajo, instituciones sin animo de lucro con fines educativos y asociaciones de padres de familia.</t>
  </si>
  <si>
    <t>898-300</t>
  </si>
  <si>
    <t>Prestar servicios profesionales especializados, para brindar acompañamiento financiero y contable a la Dirección de Inspección y Vigilancia y a los equipos locales, en el ámbito de los procesos y trámites requeridos.</t>
  </si>
  <si>
    <t>898-301</t>
  </si>
  <si>
    <t>Prestar servicios profesionales especializados de carácter jurídico a la Dirección de Inspección y Vigilancia y a los equipos locales,  para la sustanciación de actos administrativos y brindar soporte jurídico en los demás procesos que se adelantan en la dependencia.</t>
  </si>
  <si>
    <t>898-302</t>
  </si>
  <si>
    <t>898-303</t>
  </si>
  <si>
    <t>898-304</t>
  </si>
  <si>
    <t>898-305</t>
  </si>
  <si>
    <t>898-306</t>
  </si>
  <si>
    <t>898-307</t>
  </si>
  <si>
    <t xml:space="preserve">Prestar servicios profesionales especializados, para brindar acompañamiento jurídico y/o administrativo y/o pedagógico a los Equipos Locales y a la Direccion de Inspección y Vigilancia, en el desarrollo de las metas establecidas en el Plan Operativo. </t>
  </si>
  <si>
    <t>898-308</t>
  </si>
  <si>
    <t>898-309</t>
  </si>
  <si>
    <t>898-310</t>
  </si>
  <si>
    <t>Prestar servicios de apoyo técnico a la Dirección de Inspección y Vigilancia y a los equipos locales, para brindar soporte en los sistemas de información, archivo y demás actividades operativas que se derivan de los diferentes procesos .</t>
  </si>
  <si>
    <t>898-311</t>
  </si>
  <si>
    <t xml:space="preserve"> Prestar servicios de apoyo técnico a la Dirección de Inspección y Vigilancia y a los equipos locales, para brindar soporte en los sistemas de información, archivo y demás actividades operativas que se derivan de los diferentes procesos . </t>
  </si>
  <si>
    <t>898-312</t>
  </si>
  <si>
    <t>898-313</t>
  </si>
  <si>
    <t>Prestar servicios profesionales especializados de carácter financiero, para realizar el estudio contable de los estados financieros aportados por las entidades sin ánimo de lucro con fines educativos, en el ámbito de los procesos y trámites requeridos.</t>
  </si>
  <si>
    <t>898-314</t>
  </si>
  <si>
    <t>898-315</t>
  </si>
  <si>
    <t>898-316</t>
  </si>
  <si>
    <t>Prestar servicios profesionales especializados, para brindar acompañamiento jurídico y/o administrativo a la Dirección de Inspección y Vigilancia y a los equipos locales en el fortalecimiento de la inspección y vigilancia en las instituciones educativas.</t>
  </si>
  <si>
    <t>898-317</t>
  </si>
  <si>
    <t>898-318</t>
  </si>
  <si>
    <t xml:space="preserve">Prestar servicios profesionales especializados, a la Subsecretaría de Integración Interinstitucional, en el acompañamiento técnico relacionado con plantas físicas de establecimientos educativos y con el Plan Maestro de Equipamientos Educativos. </t>
  </si>
  <si>
    <t>898-319</t>
  </si>
  <si>
    <t>Prestar servicios profesionales para brindar apoyo jurídico y administrativo a la Dirección de Inspección y Vigilancia y a los equipos locales,  para la sustanciación de actos administrativos y brindar soporte jurídico en los demás procesos que se adelantan en la dependencia.</t>
  </si>
  <si>
    <t>898-320</t>
  </si>
  <si>
    <t>Prestar servicios profesionales para brindar apoyo jurídico a la Dirección de Inspección y Vigilancia y a los equipos locales,  para la sustanciación de actos administrativos y brindar soporte jurídico en los demás procesos que se adelantan en la dependencia.</t>
  </si>
  <si>
    <t>898-321</t>
  </si>
  <si>
    <t xml:space="preserve">Prestar servicios de apoyo técnico a la Dirección de Inspección y Vigilancia, para brindar soporte en los sistemas de información, archivo y demás actividades operativas que se derivan de los diferentes procesos . </t>
  </si>
  <si>
    <t>898-322</t>
  </si>
  <si>
    <t xml:space="preserve">Prestar servcioiso profesioanles especializados para brindar acompañamiento a la Direccion de Inspeccion y Vigilancia y alos Equipo Locales en materia de planes de convivencia y de equipamento educativo, tarifas, gestion del riesgo y catedra de paz, así como participar en la elaboracion de documentos que sirvan de insumo para el reglamento territorial de Inspeccion y Vigilancia. </t>
  </si>
  <si>
    <t>898-323</t>
  </si>
  <si>
    <t>898-324</t>
  </si>
  <si>
    <t>Prestar servicios profesionales especializados,  para brindar acompañamiento jurídico a la Dirección de Inspección y Vigilancia,  en el direccionamiento de los procesos a las instituciones educativas.</t>
  </si>
  <si>
    <t>898-325</t>
  </si>
  <si>
    <t xml:space="preserve">Prestar servicios profesionales, para brindar acompañamiento jurídico y/o administrativo y/o pedagógico a la Direccion de inspeccion Vigilancia y a los equipos locales, en el desarrollo de las metas establecidas en el Plan Operativo. </t>
  </si>
  <si>
    <t>898-326</t>
  </si>
  <si>
    <t>898-327</t>
  </si>
  <si>
    <t>898-328</t>
  </si>
  <si>
    <t>898-329</t>
  </si>
  <si>
    <t>898-330</t>
  </si>
  <si>
    <t>898-331</t>
  </si>
  <si>
    <t>898-332</t>
  </si>
  <si>
    <t>898-333</t>
  </si>
  <si>
    <t>Prestar los servicios jurídicos especializados a la Dirección de Inspección y Vigilancia de la Secretaria de Educación Distrital, para analizar la situación jurídica y proyectar los actos administrativos que se requieran en los procesos administrativos sancionatorios contra establecimientos educativos, entidades sin ánimo de lucro, asociaciones de padres de familia y en los recursos de apelación contra las decisiones proferidas por las Direcciones Locales de Educación.</t>
  </si>
  <si>
    <t>898-334</t>
  </si>
  <si>
    <t>Prestar servicios profesionales a la Oficina de Personal de la SED, para apoyar y resolver los asuntos jurídicos que se presenten en la Oficina relacionados con las novedades administrativas del personal docente y administrativo.</t>
  </si>
  <si>
    <t>898-335</t>
  </si>
  <si>
    <t>898-336</t>
  </si>
  <si>
    <t>898-337</t>
  </si>
  <si>
    <t>Prestar los servicios profesionales especializados para apoyar la gestión de la oficina de personal en los asuntos propios de su competencia.</t>
  </si>
  <si>
    <t>898-338</t>
  </si>
  <si>
    <t xml:space="preserve"> Prestar los servicios profesionales especializados a la Oficina de personal de la SED apoyando los diferentes procesos a cargo de la oficina, brindando el soporte técnico- jurídico requerido.</t>
  </si>
  <si>
    <t>898-339</t>
  </si>
  <si>
    <t>Prestar servicios profesionales especializados para apoyar la Gestión de la Oficina de Personal de la SED, en el análisis, conceptualización, revisión y proyección de Actos Administrativos expedidos con ocasión de trámites sindicales, docentes y administrativos. Adicionalmente Brindar apoyo jurídico en los  temas ejecutados por la Oficina.</t>
  </si>
  <si>
    <t>898-340</t>
  </si>
  <si>
    <t>Prestar servicios profesionales especializados a la Oficina de Personal de la SED apoyando la elaboración de estudios técnicos, implementación de mejoras y cambios determinados por la entidad en cuanto a temas de modificación, calidad , modernización, implementación de procesos, enlace con las otras areas de la entidad y entes de control para atender los diferentes requerimientos.</t>
  </si>
  <si>
    <t>898-341</t>
  </si>
  <si>
    <t>Prestar servicios de apoyo a la Oficina de personal de la SED con manejo documental de la Oficina que debe remitirse a archivo.</t>
  </si>
  <si>
    <t>898-342</t>
  </si>
  <si>
    <t xml:space="preserve">Prestar servicios profesionales a la Oficina de Personal de la SED en la consolidación, análisis y presentación de información según sea requerido por las diferentes áreas </t>
  </si>
  <si>
    <t>898-343</t>
  </si>
  <si>
    <t xml:space="preserve">Prestar servicios profesionales a la Oficina de Personal de la SED, apoyando los trámites y gestión de las diferentes novedades administrativas del personal administrativo solicitados ante la entidad </t>
  </si>
  <si>
    <t>898-344</t>
  </si>
  <si>
    <t>Prestar servicios profesionales a la Oficina de Personal de la SED en la ejecución de los trámites requeridos por el personal administrativo de la entidad.</t>
  </si>
  <si>
    <t>898-345</t>
  </si>
  <si>
    <t>Prestar servicios profesionales a la Oficina de Personal en lo relacionado con el proceso de encargos y demas situaciones administrativas de personal administrativo de la planta de Personal de la Secretaria de Educación.</t>
  </si>
  <si>
    <t>898-346</t>
  </si>
  <si>
    <t>898-347</t>
  </si>
  <si>
    <t>Prestar servicios profesionales a la Oficina de Personal de la SED, en todas las actividades relacionadas con la evaluación de desempeño y con las demas situaciones administrativas  del personal administrativo de la entidad</t>
  </si>
  <si>
    <t>898-348</t>
  </si>
  <si>
    <t>Prestar servicios profesionales a la Oficina de Personal de la SED, manejando los aplicativos para provisión de docentes provisionales y apoyando los demas trámites de selección y vinculación docente</t>
  </si>
  <si>
    <t>898-349</t>
  </si>
  <si>
    <t>Prestar servicios profesionales a la Oficina de personal de la Sed, apoyando los diferentes trámites e ingreso de información ocasionados por la vinculación de personal docente.</t>
  </si>
  <si>
    <t>898-350</t>
  </si>
  <si>
    <t>Prestar servicios profesionales a la Oficina de Personal de la SED,  apoyando los diferentes trámites del proceso de selección y vinculación docente y sistemas de información.</t>
  </si>
  <si>
    <t>898-351</t>
  </si>
  <si>
    <t>Prestar servicios profesionales a la Oficina de Personal de la SED, para orientar y atender las necesidades que se presenten en el registro de la información y manejo del sistema humano</t>
  </si>
  <si>
    <t>898-352</t>
  </si>
  <si>
    <t>Prestar servicios profesionales a la Oficina de Personal en la recopilación, consolidación y sistematización de la información  relacionada con las novedades de personal docente de la entidad en los sistemas de información que se manejen para tal fin.</t>
  </si>
  <si>
    <t>898-353</t>
  </si>
  <si>
    <t>Prestar servicios de  apoyo asistencial a la Oficina de personal de la SED, para  el proceso de recobro de incapacidades, búsqueda de documentos, historias laborales, conformación de expedientes, sistematización de la información y demás actividades relacionadas con la oficina.</t>
  </si>
  <si>
    <t>898-354</t>
  </si>
  <si>
    <t>898-355</t>
  </si>
  <si>
    <t>Prestar servicios de apoyo asistencial para el mejoramiento de la gestión documental y archivo de la Oficina de Control Disciplinario de la Secretaria de Educación Distrital</t>
  </si>
  <si>
    <t>898-356</t>
  </si>
  <si>
    <t>Prestar los servicios profesionales de abogado para proyectar, revisar y aprobar las decisiones de fondo y de trámite de los procesos disciplinarios adelantados contra los servidores y ex servidores públicos de la entidad, así como de los asuntos propios del despacho de la Oficina de Control Disciplinario de la Secretaria de Educación Distrital</t>
  </si>
  <si>
    <t>898-357</t>
  </si>
  <si>
    <t>Prestar los servicios profesionales de abogado a la Oficina de Control Disciplinario de la Secretaria de Educación Distrital con el fin de apoyar el estudio, evaluación, proyección de decisiones de fondo y de trámite a que hubiere lugar, en los procesos disciplinarios adelantados contra los servidores y ex servidores públicos de la entidad</t>
  </si>
  <si>
    <t>898-358</t>
  </si>
  <si>
    <t>898-359</t>
  </si>
  <si>
    <t>898-360</t>
  </si>
  <si>
    <t>898-361</t>
  </si>
  <si>
    <t>898-362</t>
  </si>
  <si>
    <t>898-363</t>
  </si>
  <si>
    <t>898-364</t>
  </si>
  <si>
    <t>898-365</t>
  </si>
  <si>
    <t>898-366</t>
  </si>
  <si>
    <t>898-367</t>
  </si>
  <si>
    <t>898-368</t>
  </si>
  <si>
    <t>898-369</t>
  </si>
  <si>
    <t>898-370</t>
  </si>
  <si>
    <t>898-371</t>
  </si>
  <si>
    <t>898-372</t>
  </si>
  <si>
    <t>898-373</t>
  </si>
  <si>
    <t>898-374</t>
  </si>
  <si>
    <t>Prestar servicios profesionales en psicología forense, para apoyar la práctica de las diligencias dentro de los procesos disciplinarios que adelante la Oficina de Control Disciplinario de la Secretaría de Educación del Distrito, donde se involucren menores de edad</t>
  </si>
  <si>
    <t>898-375</t>
  </si>
  <si>
    <t>Prestar servicios de apoyo técnico en orientación y coordinación, para el mejoramiento de la gestión documental y archivo de la Oficina de Control Disciplinario de la Secretaria de Educación Distrital</t>
  </si>
  <si>
    <t>898-376</t>
  </si>
  <si>
    <t>898-377</t>
  </si>
  <si>
    <t>898-378</t>
  </si>
  <si>
    <t>898-379</t>
  </si>
  <si>
    <t>898-380</t>
  </si>
  <si>
    <t>898-381</t>
  </si>
  <si>
    <t>PRESTAR SERVICIOS PROFESIONALES EN EL DISEÑO, SEGUIMIENTO E IMPLEMENTACIÓN DE LOS PROYECTOS DE COMUNICACIONES, CONECTIVIDAD E INFRAESTRUCTURA ELÉCTRICA DE LA SED</t>
  </si>
  <si>
    <t>898-382</t>
  </si>
  <si>
    <t xml:space="preserve">PRESTAR SERVICIOS PROFESIONALES EN LAS DIFERENTES ETAPAS DEL CICLO DE VIDA DEL SISTEMA DE INFORMACIÓN  DE APOYO ESCOLAR DE LA SED.  </t>
  </si>
  <si>
    <t>898-383</t>
  </si>
  <si>
    <t>PRESTAR SERVICIOS PROFESIONALES APOYANDO LA COORDINACIÓN Y LOS PROCESOS ITIL ASOCIADOS AL PROYECTO DE MESA DE AYUDA DE LA SECRETARÍA DE EDUCACIÓN EN SUS TRES NIVELES INSTITUCIONALES</t>
  </si>
  <si>
    <t>898-384</t>
  </si>
  <si>
    <t>PRESTAR SERVICIOS PROFESIONALES EN EL DESARROLLO, OPTIMIZACIÓN E IMPLEMENTACIÓN DE LOS SISTEMAS DE INFORMACIÓN DE LA SED.</t>
  </si>
  <si>
    <t>898-385</t>
  </si>
  <si>
    <t xml:space="preserve">PRESTAR SERVICIOS PROFESIONALES EN EL DESARROLLO, DISEÑO E IMPLEMENTACIÓN DE LOS SISTEMAS DE INFORMACIÓN DE LA SED. </t>
  </si>
  <si>
    <t>898-386</t>
  </si>
  <si>
    <t>PRESTAR SERVICIOS  PROFESIONALES  EN EL DESARROLLO, IMPLEMENTACIÓN Y SOPORTE A LOS SISTEMAS DE INFORMACIÓN Y A LAS IMPLEMENTACIONES DE LOS PROYECTOS DESARROLLADOS CON LA HERRAMIENTA DE INTELIGENCIA DE NEGOCIOS (BICS) DE LA SED.</t>
  </si>
  <si>
    <t>898-387</t>
  </si>
  <si>
    <t>PRESTAR SERVICIOS PROFESIONALES EN EL DISEÑO, SEGUIMIENTO, IMPLEMENTACIÓN Y SOPORTE TÉCNICO DE LOS PROYECTOS DE COMUNICACIONES, CONECTIVIDAD E INFRAESTRUCTURA TECNOLÓGICA DE LA SECRETARÍA DE  EDUCACIÓN EN SUS  TRES NIVELES INSTITUCIONALES</t>
  </si>
  <si>
    <t>898-388</t>
  </si>
  <si>
    <t xml:space="preserve">PRESTAR SERVICIOS  PROFESIONALES  EN EL DESARROLLO Y MANTENIMIENTO DE LOS SISTEMAS DE INFORMACIÓN DE LA SED. </t>
  </si>
  <si>
    <t>898-389</t>
  </si>
  <si>
    <t>PRESTAR  SERVICIOS PROFESIONALES EN LA  ADMINISTRACIÓN, AFINAMIENTO Y OPTIMIZACIÓN DE CAPA MEDIA DE LOS SERVIDORES DE APLICACIONES DONDE SE ALOJAN LOS SISTEMAS INTEGRADOS DE INFORMACIÓN Y DE COMUNICACIONES AL SERVICIO DE LA GESTIÓN EDUCATIVA DE LA SED.</t>
  </si>
  <si>
    <t>898-390</t>
  </si>
  <si>
    <t>PRESTAR SERVICIOS PROFESIONALES EN LOS PROYECTOS DE COMUNICACIONES, INFRAESTRUCTURA ELÉCTRICA Y DE DATOS,  REALIZANDO  LAS ACTIVIDADES DE DISEÑO, GESTIÓN Y CONTROL EN LOS TRES NIVELES INSTITUCIONALES DE LA SED</t>
  </si>
  <si>
    <t>898-391</t>
  </si>
  <si>
    <t>PRESTAR SERVICIOS PROFESIONALES EN EL ANÁLISIS, DISEÑO, DESARROLLO Y MANTENIMIENTO DE NUEVAS FUNCIONALIDADES DEL SISTEMA DE SEGUIMIENTO NIÑO A NIÑO (SSNN) A NIVEL DISTRITAL DE ACUERDO A LAS NECESIDADES DE LA SED Y DEL EQUIPO DE DESARROLLO DEL SISTEMA, A CARGO DE LA OAREDP.</t>
  </si>
  <si>
    <t>898-392</t>
  </si>
  <si>
    <t xml:space="preserve">PRESTAR SERVICIOS  PROFESIONALES  EN EL DESARROLLO, IMPLEMENTACIÓN  Y MANTENIMIENTO DE LOS SISTEMAS DE INFORMACIÓN DE LA SED. </t>
  </si>
  <si>
    <t>898-393</t>
  </si>
  <si>
    <t xml:space="preserve">PRESTAR SERVICIOS  PROFESIONALES  EN EL DESARROLLO,  IMPLEMENTACIÓN Y MANTENIMIENTO DE LOS SISTEMAS DE INFORMACIÓN DE LA SED. </t>
  </si>
  <si>
    <t>898-394</t>
  </si>
  <si>
    <t>PRESTAR SERVICIOS PROFESIONALES EN EL  DESARROLLO, IMPLEMENTACIÓN Y OPTIMIZACIÓN DE LOS SISTEMAS DE INFORMACIÓN DE LA SED.</t>
  </si>
  <si>
    <t>898-395</t>
  </si>
  <si>
    <t>898-396</t>
  </si>
  <si>
    <t>Prestar apoyo profesional a la gestión de la Oficina de Nómina con el fin de garantizar el pago oportuno de la nómina de los docentes, directivos docentes y administrativos de la SED.</t>
  </si>
  <si>
    <t>898-397</t>
  </si>
  <si>
    <t>Prestar apoyo profesional especializado a la Oficina de Nómina en el desarrollo de las actividades encaminadas al pago oportuno de la nómina de los docentes, directivos docentes y administrativos de la SED.</t>
  </si>
  <si>
    <t>898-398</t>
  </si>
  <si>
    <t>898-399</t>
  </si>
  <si>
    <t>Prestar servicios profesionales a la gestión de la oficina de nómina para realizar actividades de planeación, ejecución, control y seguimiento del reintegro de los mayores valores generados por novedades administrativas de ingreso, permanencia, estabilidad y retiro del personal docente y administrativo de la entidad y realizar las labores relacionadas con el mismo conforme a las instrucciones que para efecto imparta la jefe de la Oficina de Nómina</t>
  </si>
  <si>
    <t>898-400</t>
  </si>
  <si>
    <t xml:space="preserve">Prestar apoyo a la gestión de la Oficina de Nómina de la SED, para realizar actividades de búsqueda, verificación, control de información requerida para la conformación de los expedientes necesarios para desarrollar el procedimiento administrativo de cobro de mayores valores pagados y no causados, así como la proyección de los respectivos actos administrativos. </t>
  </si>
  <si>
    <t>898-401</t>
  </si>
  <si>
    <t>Prestar apoyo profesional a la gestión de la Oficina de Nómina con el fin de garantizar el pago oportuno de la nómina de los docentes, directivos docentes y administrativos  de la SED. </t>
  </si>
  <si>
    <t>898-402</t>
  </si>
  <si>
    <t>898-403</t>
  </si>
  <si>
    <t>Prestar los servicios profesionales especializados en la SED para apoyar jurídicamente la Gestión de la Oficina de Nómina en todos los asuntos de su competencia</t>
  </si>
  <si>
    <t>898-404</t>
  </si>
  <si>
    <t>898-405</t>
  </si>
  <si>
    <t>Prestar los servicios profesionales para apoyar a la Oficina de Nómina de la SED, en el proceso de recuperación de cartera de mayores valores pagados y no causados por situaciones administrativas de personal docente y administrativo,  realizar el seguimiento de dichas novedades y realizar las demás labores relacionadas con los diferentes reportes que se requieran de la oficina de Nómina por parte de las diferentes entes de control y demás actividades que imparta la jefaura de la oficina de Nómina.</t>
  </si>
  <si>
    <t>898-406</t>
  </si>
  <si>
    <t>Apoyar el proceso de recobro de incapacidades del personal administrativo de la Secretaría de Educación y apoyar los procesos que se requiera para cumplir con los cronogramas de la Oficina de Nómina.</t>
  </si>
  <si>
    <t>898-407</t>
  </si>
  <si>
    <t>Prestar apoyo profesional a la gestión de la Oficina de Nómina con el fin de garantizar el pago oportuno de la nómina de los docentes, directivos docentes y administrativos de la SED</t>
  </si>
  <si>
    <t>898-408</t>
  </si>
  <si>
    <t>898-409</t>
  </si>
  <si>
    <t>898-410</t>
  </si>
  <si>
    <t>Prestar apoyo profesional a la gestión de la Oficina de Nómina con el fin de apoyar  las proyecciones, costeo y seguimiento presupuestal a la Oficina de Nómina asi como garantizar el pago oportuno de las nominas de docentes, directivos docentes y administrativos de la SED</t>
  </si>
  <si>
    <t>898-411</t>
  </si>
  <si>
    <t>Prestar apoyo técnico en la atención de la ciudadanía para el mejoramiento en la prestación del servicio al ciudadano, en los procesos de atención, socialización, participación en ferias de servicio e información a los ciudadanos acerca de los diferentes trámites y servicios en los diferentes canales y puntos de atención de sed.</t>
  </si>
  <si>
    <t>898-412</t>
  </si>
  <si>
    <t>898-413</t>
  </si>
  <si>
    <t>898-414</t>
  </si>
  <si>
    <t>898-415</t>
  </si>
  <si>
    <t>898-416</t>
  </si>
  <si>
    <t xml:space="preserve">Prestar servicios de apoyo profesional en el fortalecimiento de la biblioteca escolar del colegio asignado </t>
  </si>
  <si>
    <t>898-417</t>
  </si>
  <si>
    <t>898-418</t>
  </si>
  <si>
    <t>898-419</t>
  </si>
  <si>
    <t>898-420</t>
  </si>
  <si>
    <t>02037 Suministrar  personal de apoyo administrativo y de atención a bibliotecas de los Colegios del Distrito Capital.</t>
  </si>
  <si>
    <t>898-421</t>
  </si>
  <si>
    <t>898-422</t>
  </si>
  <si>
    <t>898-423</t>
  </si>
  <si>
    <t>898-424</t>
  </si>
  <si>
    <t>898-425</t>
  </si>
  <si>
    <t>898-426</t>
  </si>
  <si>
    <t>898-427</t>
  </si>
  <si>
    <t>898-428</t>
  </si>
  <si>
    <t>898-429</t>
  </si>
  <si>
    <t>898-430</t>
  </si>
  <si>
    <t>898-431</t>
  </si>
  <si>
    <t>898-432</t>
  </si>
  <si>
    <t>898-433</t>
  </si>
  <si>
    <t>898-434</t>
  </si>
  <si>
    <t>898-435</t>
  </si>
  <si>
    <t>898-436</t>
  </si>
  <si>
    <t>898-437</t>
  </si>
  <si>
    <t>898-438</t>
  </si>
  <si>
    <t>898-439</t>
  </si>
  <si>
    <t>898-440</t>
  </si>
  <si>
    <t>898-441</t>
  </si>
  <si>
    <t>898-442</t>
  </si>
  <si>
    <t>898-443</t>
  </si>
  <si>
    <t>898-444</t>
  </si>
  <si>
    <t>898-445</t>
  </si>
  <si>
    <t>898-446</t>
  </si>
  <si>
    <t>898-447</t>
  </si>
  <si>
    <t>898-448</t>
  </si>
  <si>
    <t>898-449</t>
  </si>
  <si>
    <t>898-450</t>
  </si>
  <si>
    <t>898-451</t>
  </si>
  <si>
    <t>898-452</t>
  </si>
  <si>
    <t>898-453</t>
  </si>
  <si>
    <t>898-454</t>
  </si>
  <si>
    <t>898-455</t>
  </si>
  <si>
    <t>898-456</t>
  </si>
  <si>
    <t>898-457</t>
  </si>
  <si>
    <t>898-458</t>
  </si>
  <si>
    <t>898-459</t>
  </si>
  <si>
    <t>898-460</t>
  </si>
  <si>
    <t>898-461</t>
  </si>
  <si>
    <t>898-462</t>
  </si>
  <si>
    <t>898-463</t>
  </si>
  <si>
    <t>898-464</t>
  </si>
  <si>
    <t>898-465</t>
  </si>
  <si>
    <t>898-466</t>
  </si>
  <si>
    <t>898-467</t>
  </si>
  <si>
    <t>898-468</t>
  </si>
  <si>
    <t>898-469</t>
  </si>
  <si>
    <t>898-470</t>
  </si>
  <si>
    <t>898-471</t>
  </si>
  <si>
    <t>898-472</t>
  </si>
  <si>
    <t>898-473</t>
  </si>
  <si>
    <t>898-474</t>
  </si>
  <si>
    <t>898-475</t>
  </si>
  <si>
    <t>898-476</t>
  </si>
  <si>
    <t>898-477</t>
  </si>
  <si>
    <t>898-478</t>
  </si>
  <si>
    <t>898-479</t>
  </si>
  <si>
    <t>898-480</t>
  </si>
  <si>
    <t>898-481</t>
  </si>
  <si>
    <t>898-482</t>
  </si>
  <si>
    <t>898-483</t>
  </si>
  <si>
    <t>898-484</t>
  </si>
  <si>
    <t>898-485</t>
  </si>
  <si>
    <t>898-486</t>
  </si>
  <si>
    <t>898-487</t>
  </si>
  <si>
    <t>898-488</t>
  </si>
  <si>
    <t xml:space="preserve">Prestar servicios de apoyo técnico en el fortalecimiento de la biblioteca escolar del colegio asignado </t>
  </si>
  <si>
    <t>898-489</t>
  </si>
  <si>
    <t>898-490</t>
  </si>
  <si>
    <t>898-491</t>
  </si>
  <si>
    <t>898-492</t>
  </si>
  <si>
    <t>898-493</t>
  </si>
  <si>
    <t>898-494</t>
  </si>
  <si>
    <t>898-495</t>
  </si>
  <si>
    <t>898-496</t>
  </si>
  <si>
    <t>898-497</t>
  </si>
  <si>
    <t>898-498</t>
  </si>
  <si>
    <t>898-499</t>
  </si>
  <si>
    <t>898-500</t>
  </si>
  <si>
    <t>898-501</t>
  </si>
  <si>
    <t>898-502</t>
  </si>
  <si>
    <t>898-503</t>
  </si>
  <si>
    <t>898-504</t>
  </si>
  <si>
    <t>898-505</t>
  </si>
  <si>
    <t>898-506</t>
  </si>
  <si>
    <t>898-507</t>
  </si>
  <si>
    <t>898-508</t>
  </si>
  <si>
    <t>898-509</t>
  </si>
  <si>
    <t>898-510</t>
  </si>
  <si>
    <t>898-511</t>
  </si>
  <si>
    <t>898-512</t>
  </si>
  <si>
    <t>898-513</t>
  </si>
  <si>
    <t>898-514</t>
  </si>
  <si>
    <t>898-515</t>
  </si>
  <si>
    <t>898-516</t>
  </si>
  <si>
    <t>898-517</t>
  </si>
  <si>
    <t>898-518</t>
  </si>
  <si>
    <t>898-519</t>
  </si>
  <si>
    <t>898-520</t>
  </si>
  <si>
    <t>898-521</t>
  </si>
  <si>
    <t>898-522</t>
  </si>
  <si>
    <t>898-523</t>
  </si>
  <si>
    <t>898-524</t>
  </si>
  <si>
    <t>898-525</t>
  </si>
  <si>
    <t>898-526</t>
  </si>
  <si>
    <t>898-527</t>
  </si>
  <si>
    <t>898-528</t>
  </si>
  <si>
    <t>898-529</t>
  </si>
  <si>
    <t>898-530</t>
  </si>
  <si>
    <t>898-531</t>
  </si>
  <si>
    <t>898-532</t>
  </si>
  <si>
    <t>898-533</t>
  </si>
  <si>
    <t>Prestar servicios de apoyo profesional en el fortalecimiento del BibloBús.</t>
  </si>
  <si>
    <t>898-534</t>
  </si>
  <si>
    <t>Prestar servicios técnicos de apoyo a la gestión en el BibloBús.</t>
  </si>
  <si>
    <t>898-535</t>
  </si>
  <si>
    <t>898-536</t>
  </si>
  <si>
    <t xml:space="preserve">Prestar servicios profesionales a la Secretaría de Educación del Distrito en lo relacionado con el mantenimiento preventivo y correctivo de la entidad en el nivel central y local y demás actividades que le sean requeridas por la Dirección de Servicios Administrativos en el marco de las políticas institucionales. </t>
  </si>
  <si>
    <t>898-537</t>
  </si>
  <si>
    <t>Prestar servicios profesionales altamente calificados en materia de contratación pública con lo cual se facilite y soporte la toma de decisiones de la Secretaría de Educación del Distrito,  mediante el análisis, preparación de conceptos jurídicos, revisión de documentos, actos, manuales y demás propios del engranaje contractual.</t>
  </si>
  <si>
    <t>CCE-05</t>
  </si>
  <si>
    <t>898-538</t>
  </si>
  <si>
    <t>Prestar servicios profesionales a la Oficina Asesora de Planeación en la generación, validación e interpretación de cifras estadísticas del sector educativo de Bogotá, así como la participación y análisis en los diferentes estudios, diagnósticos, comités, documentos e investigaciones que sirvan como base para la toma de decisiones y políticas del sector</t>
  </si>
  <si>
    <t>898-539</t>
  </si>
  <si>
    <t>Prestar servicios profesionales de apoyo a la Dirección de Talento Humano de la SED, con el fin de realizar el reporte de metas e indicadores del plan de bienestar y apoyar lo referente al Sistema de Gestión de Seguridad y Salud en el trabajo. </t>
  </si>
  <si>
    <t>898-540</t>
  </si>
  <si>
    <t>898-541</t>
  </si>
  <si>
    <t>898 Administración del talento humano</t>
  </si>
  <si>
    <t>898-542</t>
  </si>
  <si>
    <t>898-543</t>
  </si>
  <si>
    <t>Prestar servicios profesionales al Despacho de la Secretaría de Educación Distrital, apoyando el seguimiento, articulacion y fortalecimiento de las relaciones con instancias de orden nacional y distrital que ejercen control politico, en el marco del plan de desarrollo "Bogota Mejor para Todos", relaizando el seguimiento a las areas técnicas para la entrega de los insumos y documentando lo asuntos relacionados con el Congreso de la Republica.</t>
  </si>
  <si>
    <t>898-544</t>
  </si>
  <si>
    <t>Apoyar a la Dirección de servicios Administrativos en la supervisión del contrato de vigilancia para fortalecer las estrategias del control de seguridad en la Secretaria de Educación del Distrito.</t>
  </si>
  <si>
    <t>898-545</t>
  </si>
  <si>
    <t>Prestar servicios profesionales para fortalecer el servicio a la ciudadanía y la comunidad educativa en el marco de las politicas institucionales de la  Secretaria de Educación del Distrito.</t>
  </si>
  <si>
    <t>898-546</t>
  </si>
  <si>
    <t>898-547</t>
  </si>
  <si>
    <t>PRESTAR APOYO PROFESIONAL CONSISTENTE EN EL ACOMPAÑAMIENTO Y ASISTENCIA EN LA IMPLEMENTACIÓN DE LOS PROYECTOS QUE HACEN PARTE DEL PLAN ESTRATÉGICO DE TECNOLOGÍAS DE LA INFORMACIÓN DE LA ENTIDAD Y EN LA COORDINACIÓN DE LA PRESTACIÓN DE LOS SERVICIOS QUE SOPORTAN LA INFRAESTRUCTURA DE LOS SISTEMAS INTEGRADOS DE INFORMACIÓN</t>
  </si>
  <si>
    <t>1005-1</t>
  </si>
  <si>
    <t>01 CURRÍCULO</t>
  </si>
  <si>
    <t>01003 Contar con profesionales y técnicos para la adecuada ejecución administrativa del proyecto</t>
  </si>
  <si>
    <t>Prestar servicios profesionales especializados para apoyar los procesos administrativos y financieros que se encuentran en el marco del Proyecto 1005 “Fortalecimiento curricular para el desarrollo de aprendizajes a lo largo de la vida”.</t>
  </si>
  <si>
    <t>IVÁN DARÍO GÓMEZ CASTAÑO</t>
  </si>
  <si>
    <t>SUBSECRETARIA DE CALIDAD Y PERTINENCIA</t>
  </si>
  <si>
    <t>PATRICIA CASTAÑEDA PAZ</t>
  </si>
  <si>
    <t>DIRECCIÓN DE EDUCACIÓN PREESCOLAR Y BÁSICA</t>
  </si>
  <si>
    <t>NELSÓN GIOVANNI PARRA ARAUJO</t>
  </si>
  <si>
    <t>3241000 - 4005</t>
  </si>
  <si>
    <t>NPARRA@EDUCACIONBOGOTA.GOV.CO</t>
  </si>
  <si>
    <t>1005-2</t>
  </si>
  <si>
    <t>Prestar servicios profesionales para la generación de estrategias, desarrollo de acciones, y seguimiento a los procesos que se encuentren en el marco del proyecto 1005 "Fortalecimiento curricular para el desarrollo de aprendizajes a lo largo de la vida”, de la Dirección de Educación Preescolar y Básica.</t>
  </si>
  <si>
    <t>1005-3</t>
  </si>
  <si>
    <t>Prestar servicios profesionales en la implementación, para la gestión y realización de estrategias de comunicación, acciones pedagógicas, fomento y movilización social de los proyectos a cargo de la Dirección de Educación Preescolar y Básica,  especialmente en relación con el Proyecto 1005 “Fortalecimiento curricular para el desarrollo de aprendizajes a lo largo de la vida.”</t>
  </si>
  <si>
    <t>1005-4</t>
  </si>
  <si>
    <t>1005-5</t>
  </si>
  <si>
    <t>Prestar servicios profesionales para brindar acompañamiento jurídico en la revisión contractual, normativa, jurisprudencial y la estructuración de conceptos relacionados con los programas que adelanta la Dirección de Educación, Preescolar y Básica, especialmente en relación con el Proyecto 1005 “Fortalecimiento curricular para el desarrollo de aprendizajes a lo largo de la vida.”</t>
  </si>
  <si>
    <t>1005-6</t>
  </si>
  <si>
    <t>Prestar servicios profesionales para coordinar y hacer acompañamiento a los lineamientos y estrategias a nivel pedagógico y de organización escolar en el marco de los proyectos de la Dirección de Educación Preescolar y Básica,  especialmente en relación con el Proyecto 1005 “Fortalecimiento curricular para el desarrollo de aprendizajes a lo largo de la vida.”</t>
  </si>
  <si>
    <t>1005-7</t>
  </si>
  <si>
    <t>Prestar servicios profesionales para apoyar la gestión operativa, documental y de correspondencia, en el marco del Proyecto 1005 “Fortalecimiento curricular para el desarrollo de aprendizajes a lo largo de la vida", de la Dirección de Educación Preescolar y Básica.</t>
  </si>
  <si>
    <t>1005-8</t>
  </si>
  <si>
    <t xml:space="preserve">Prestar servicios profesionales para apoyar los procesos y estrategias pedagógicas que se encuentran en el marco del Proyecto 1005
“Fortalecimiento curricular para el desarrollo de aprendizajes a lo largo de la vida.”
</t>
  </si>
  <si>
    <t>1005-9</t>
  </si>
  <si>
    <t>Prestar servicios profesionales en los procesos de acompañamiento, orientación y seguimiento pedagógico que se encuentran en el marco de los proyectos de la Dirección de Educación Preescolar y Básica,  con especial enfásis en el Proyecto 1005 “Fortalecimiento curricular para el desarrollo de aprendizajes a lo largo de la vida”.</t>
  </si>
  <si>
    <t>1005-10</t>
  </si>
  <si>
    <t>1005-11</t>
  </si>
  <si>
    <t>Prestar servicios profesionales, para apoyar el analisis de informacion para el seguimiento, evaluación y articulación de los proyectos pedagógicos y estrategias de fortalecimiento curricular y los diferentes proyectos de la Dirección de Educación Preescolar y Básica, con énfasis en los componentes pedagógicos.</t>
  </si>
  <si>
    <t>1005-12</t>
  </si>
  <si>
    <t>Prestar apoyo profesional en el acompañamiento a los procesos de lectura, escritura y oralidad enmarcados en el Proyecto 1005 “Fortalecimiento curricular para el desarrollo de aprendizajes a lo largo de la vida”.</t>
  </si>
  <si>
    <t>1005-13</t>
  </si>
  <si>
    <t>Prestar servicios profesionales especializados para apoyar la estrategia, acompañamiento pedagógico y la construcción de documentos y orientaciones de la política de educación rural, con el fin de fortalecer los PIER – PEI, de los colegios que se encuentran en suelo rural en el Distrito en el marco del Proyecto 1005 “Fortalecimiento curricular para el desarrollo de aprendizajes a lo largo de la vida”.</t>
  </si>
  <si>
    <t>1005-14</t>
  </si>
  <si>
    <t>Prestar servicios profesionales especializados para realizar el acompañamiento pedagógico a las estrategias que se encuentran en el marco de los proyectos de la Dirección de Educación Preescolar y Básica, con énfasis en el Proyecto 1005 “Fortalecimiento curricular para el desarrollo de aprendizajes a lo largo de la vida”.</t>
  </si>
  <si>
    <t>1005-15</t>
  </si>
  <si>
    <t>Prestar servicios profesionales especializados para realizar el acompañamiento pedagógico a las estrategias que se encuentran en el marco de los proyectos de la Dirección de Educación Preescolar y Básica, Proyecto 1005 “Fortalecimiento curricular para el desarrollo de aprendizajes a lo largo de la vida”.</t>
  </si>
  <si>
    <t>1005-16</t>
  </si>
  <si>
    <t>Prestar servicios profesionales en la orientación y seguimiento a los procesos de educación ambiental a los colegios oficiales del D.C, en el marco de los proyectos a cargo de la Dirección de Educación Preescolar y Básica, con especial énfasis en el Proyecto 1005 “Fortalecimiento curricular para el desarrollo de aprendizajes a lo largo de la vida”.</t>
  </si>
  <si>
    <t>1005-17</t>
  </si>
  <si>
    <t>1005-18</t>
  </si>
  <si>
    <t>Prestar servicios profesionales especializados para el acompañamiento jurídico y seguimiento a la estructuración, elaboración y ejecución de los procesos en el marco de los proyectos a cargo de la Dirección de Educación Preescolar y Básica, con especial énfasis en el Proyecto 1005 “Fortalecimiento curricular para el desarrollo de aprendizajes a lo largo de la vida”.</t>
  </si>
  <si>
    <t>IVAN DARIO GOMEZ CASTAÑO</t>
  </si>
  <si>
    <t>SCP</t>
  </si>
  <si>
    <t>Director(A) de Educación Preescolar y Básica</t>
  </si>
  <si>
    <t>NELSON GIOVANNI PARRA ARAUJO - OPERATIVO PROYECTO 1056</t>
  </si>
  <si>
    <t>3241000 EXT 4005</t>
  </si>
  <si>
    <t>nparra@educacionbogota.gov.co</t>
  </si>
  <si>
    <t>1005-19</t>
  </si>
  <si>
    <t xml:space="preserve">01005 Apoyar y acompañar con entidades,  profesionales y técnicos la implementación de estrategias pedagógicas y administrativas en las instituciones educativas que propendan por el fortalecimiento curricular </t>
  </si>
  <si>
    <t>Adelantar la estrategia de redes de tutorías a través del acompañamiento a las instituciones educativas del distrito y el diseño de una ruta de escalamiento que fortalezca los procesos de transformación pedagógica y la calidad educativa de la ciudad.</t>
  </si>
  <si>
    <t>Concurso de méritos abierto</t>
  </si>
  <si>
    <t>Consultoría</t>
  </si>
  <si>
    <t>1005-20</t>
  </si>
  <si>
    <t>Elaborar y desarrollar una estrategia tendiente a potenciar y fortalecer la apuesta educativa, en el marco del proyecto 1005 de la SED,  a partir de la intervención en fortalecimiento curricular con énfasis en acompañamiento pedagógico y en procesos de educación ambiental, para el desarrollo de aprendizajes a lo largo de la vida en colegios oficiales del distrito capital.</t>
  </si>
  <si>
    <t>Otras Prestaciones de Servicio</t>
  </si>
  <si>
    <t>1040-1</t>
  </si>
  <si>
    <t>01 FORMACIÓN INICIAL</t>
  </si>
  <si>
    <t>01018 Prestar apoyo profesional y/o técnico para el seguimiento pedagógico, administrativo y financiero  de las actividades del componente</t>
  </si>
  <si>
    <t>Prestar los servicios profesionales en cuanto al apoyo pedagógico de las estrategias a implementarse en el marco del componente de formación inicial.</t>
  </si>
  <si>
    <t>DAVID ALBERTO MONTEALEGRE PEDROZA</t>
  </si>
  <si>
    <t>DIRECCIÓN DE FORMAICÓN DE DOCENTES E INNOVACIONES PEDAGÓGICAS</t>
  </si>
  <si>
    <t xml:space="preserve">NUBIA YOLANDA PINZÓN RIAÑO </t>
  </si>
  <si>
    <t>3241000 EXT- 2172</t>
  </si>
  <si>
    <t>ypinzon@educacionbogota.gov.co</t>
  </si>
  <si>
    <t>1040-2</t>
  </si>
  <si>
    <t>02 FORMACIÓN PERMANENTE</t>
  </si>
  <si>
    <t>02003 Prestar apoyo profesional y/o técnico para el seguimiento pedagógico, administrativo y financiero  de las actividades del componente</t>
  </si>
  <si>
    <t>Prestar servicios profesionales pedagógicos para el desarrollo, implementación, seguimiento y evaluación de estrategias de formación docente en el componente  de formación permanente desarrolladas en la SED</t>
  </si>
  <si>
    <t>1040-3</t>
  </si>
  <si>
    <t>Prestar los servicios profesionales en cuanto  la asesoría de  la articulación académica y pedagógica del Sistema de Formación Docente y de las rutas de formación de docentes y directivos docentes en el marco del proyecto 1040</t>
  </si>
  <si>
    <t>1040-4</t>
  </si>
  <si>
    <t>Prestar los servicios profesionales en el seguimiento financiero y apoyo administrativo de las estrategias a desarrollarse en el marco del proyecto de inversión 1040.</t>
  </si>
  <si>
    <t>1040-5</t>
  </si>
  <si>
    <t>02021 Aplicación de la encuesta de caracterización docente</t>
  </si>
  <si>
    <t>Realizar la  apliación de la encuesta de caracterización de docentes de planta de la Secretaria de educación</t>
  </si>
  <si>
    <t>1040-6</t>
  </si>
  <si>
    <t>03 FORMACIÓN POSGRADUAL</t>
  </si>
  <si>
    <t>03006 Prestar apoyo profesional y/o técnico para el seguimiento pedagógico, administrativo y financiero  de las actividades del componente</t>
  </si>
  <si>
    <t>Prestar los servicios profesionales en cuanto al acompañamiento de las actividades enmarcadas en el componente de posgrados</t>
  </si>
  <si>
    <t>1040-7</t>
  </si>
  <si>
    <t>Prestar servicios profesionales para el pilotaje y ajuste del componente de seguimiento y evaluación del Sistema Integrado de Formación de Docentes y Directivos Docentes en el marco del proyecto 1040</t>
  </si>
  <si>
    <t>1040-8</t>
  </si>
  <si>
    <t>Prestar servicios profesionales en cuanto  a procesos pedagógicos a desarrollarse en las estrategias de formación del proyecto 1040</t>
  </si>
  <si>
    <t>1040-9</t>
  </si>
  <si>
    <t>04 INNOVACION EDUCATIVA</t>
  </si>
  <si>
    <t>04008 Fortalecer la comunidad académica de maestros y maestras de Bogotá a partir de la conformación y consolidación de las  redes locales, mediante el intercambio del saber pedagógico  y la socialización de experiencias.</t>
  </si>
  <si>
    <t>Desarrollar actividades para el reconocimiento docente, y análisis, estudios, sistematización, investigación e innovación que permita contribuir con el fortalecimiento de las estrategias relacionadas con la atención integral a la primera infancia y calidad educativa para todos, desde un enfoque diferencial, enmarcado en el plan desarrollo “Bogotá mejor para todos”..</t>
  </si>
  <si>
    <t>Convenio Interadministrativo</t>
  </si>
  <si>
    <t>05 RECONOCIMIENTO DOCENTE</t>
  </si>
  <si>
    <t>05010 Otorgar el premio de Investigación e Innovacion  el cual se encuentra en  el marco del acuerdo  273 del 2007</t>
  </si>
  <si>
    <t>Desarrollar actividades para el reconocimiento docente, y análisis, estudios, sistematización, investigación e innovación que permita contribuir con el fortalecimiento de las estrategias relacionadas con la atención integral a la primera infancia y calidad educativa para todos, desde un enfoque diferencial, enmarcado en el plan desarrollo “Bogotá mejor para todos”.</t>
  </si>
  <si>
    <t>05023 Reconocer  a maestros, maestras y directivos docentes  investigadores e innovadores de la educación</t>
  </si>
  <si>
    <t>02002 Apoyar la participación de docentes y directivos docentes en eventos culturales y académicos a nivel local, nacional e internacional</t>
  </si>
  <si>
    <t>Desarrollar actividades para el reconocimiento docente, y análisis, estudios, sistematización, investigación e innovación que permita contribuir con el fortalecimiento de las estrategias relacionadas con la atención integral a la primera infancia y calidad educativa para todos, desde un enfoque diferencial, enmarcado en el plan desarrollo “Bogotá mejor para todos”</t>
  </si>
  <si>
    <t>1040-10</t>
  </si>
  <si>
    <t>Fortalecer y acompañar a las instituciones educativas distritales, llevando a cabo estrategias que aporten al mejoramiento de los ambientes de aprendizaje y de conocimiento, a través del desarrollo de las capacidades en el uso inteligente de las TIC, con actividades dirigidas a los directivos docentes, docentes y estudiantes en el marco de la red de innovación de maestros y las competencias para el ciudadano de hoy</t>
  </si>
  <si>
    <t>Ciencia y Tecnología</t>
  </si>
  <si>
    <t>1040-11</t>
  </si>
  <si>
    <t>04009 Prestar apoyo profesional y/o técnico para el seguimiento pedagógico, administrativo y financiero  de las actividades del componente</t>
  </si>
  <si>
    <t xml:space="preserve">Prestar apoyo profesional en la  implementación de las estrategias de fomento a la innovación educativa, la operación de los Centros de Innovación y la conformación de la Red de innovación y las estrategias a desarrollarse en el marco del proyecto de inversión. </t>
  </si>
  <si>
    <t>1040-12</t>
  </si>
  <si>
    <t>Prestar los servicios profesionales para orientar, acompañar y hacer seguimiento a los procesos administrativos y financieros en el marco del proyecto de inversión 1040.</t>
  </si>
  <si>
    <t>1040-13</t>
  </si>
  <si>
    <t>Prestar los servicios profesionales para el apoyo en la sistematización y seguimiento a las estrategias que se desarrollen en el componente de Innovación Educativa.</t>
  </si>
  <si>
    <t>1040-14</t>
  </si>
  <si>
    <t xml:space="preserve">Prestar servicios profesionales para en el acompañamiento y seguimientos de estrategias pedagógicas enfocadas a la Innovación que se desarrollen con maestras, maestros y directivos docentes en los Centros de Innovación </t>
  </si>
  <si>
    <t>1040-15</t>
  </si>
  <si>
    <t>Prestar  los servicios profesionales para el acompañamiento y seguimiento de la plataforma digital   de formación docente</t>
  </si>
  <si>
    <t>1040-16</t>
  </si>
  <si>
    <t>Prestar servicios profesionales en la gestión, desarrollo e implementación de las estrategias de formación y fomento a la innovación educativa propias del Proyecto de Inversión 1040</t>
  </si>
  <si>
    <t>1040-17</t>
  </si>
  <si>
    <t>Prestar los servicios profesionales para  acompañar y hacer seguimiento a los procesos contractuales  en el marco del proyecto de inversión 1040.</t>
  </si>
  <si>
    <t>1040-18</t>
  </si>
  <si>
    <t>Prestar  los servicios profesionales para el acompñamiento y seguimiento de la plataforma digital   de formación docente y  la estrategia de pasantias a desarrollarse en el  marco del poroyecto 1040</t>
  </si>
  <si>
    <t>1040-19</t>
  </si>
  <si>
    <t>04022 Fomentar y visibilizar la Innovación Educativa en las IEs mediante la implementación de programas y proyectos para los maestros y directivos docentes en el marco del Ecosistema Distrital de Innovación Educativa</t>
  </si>
  <si>
    <t xml:space="preserve">86101710;86141501;801016
</t>
  </si>
  <si>
    <t>Diseñar y desarrollar una estrategia pedagógica para fortalecer el intercambio del saber de los maestros, maestras y directivos docentes de Bogotá, propiciar la cultura de innovación educativa y la creación de nodos institucionales y locales de innovación en las localidades de la ciudad.</t>
  </si>
  <si>
    <t>1040-20</t>
  </si>
  <si>
    <t>05013 Prestar apoyo profesional y/o técnico para el seguimiento pedagógico, administrativo y financiero  de las actividades del componente</t>
  </si>
  <si>
    <t>Prestar los servicios profesionales  en el desarrollo de la estrategia territorial de formación docente y en el componente de reconocimiento docente</t>
  </si>
  <si>
    <t>1040-21</t>
  </si>
  <si>
    <t>Diseñar y desarrollar una estrategia pedagógica para la implementación  de proyectos dirigidos a losa maestros y directivos docentes en el marco del  Ecosistema Distrital de Innovación Educativa.</t>
  </si>
  <si>
    <t>1043-1</t>
  </si>
  <si>
    <t>01 SISTEMAS INTEGRADOS DE INFORMACIÓN Y SOSTENIMIENTO DE LA PLATAFORMA TECNOLOGICA</t>
  </si>
  <si>
    <t>01002 Adquisición de recursos informáticos para el fortalecimiento y consolidación de los Sistemas de información y el sostenimiento de la plataforma tecnológica</t>
  </si>
  <si>
    <t xml:space="preserve">Implementar los módulos restantes del sistema de información HUMANO, para complementar el proceso de Talento Humano de la Secretaría de Educación del Distrito.
</t>
  </si>
  <si>
    <t>Karina Ricaurte Farfan</t>
  </si>
  <si>
    <t>Subsecretaría de Gestión institucional</t>
  </si>
  <si>
    <t>Armando Alfonso Leyton González</t>
  </si>
  <si>
    <t>Oficina Administrativa de Redp</t>
  </si>
  <si>
    <t>Luz Dary Vargas Suárez</t>
  </si>
  <si>
    <t>ldvargas@educacionbogota.gov.co</t>
  </si>
  <si>
    <t>1043-2</t>
  </si>
  <si>
    <t>81111809;43232202;81112501</t>
  </si>
  <si>
    <t xml:space="preserve">Adquisición e implementación del sistema integrado de gestión documental de archivo y correspondencia para la Secretaria de Educación del Distrito </t>
  </si>
  <si>
    <t>1043-3</t>
  </si>
  <si>
    <r>
      <t xml:space="preserve">Contratar el servicio de una plataforma tecnológica para el fortalecimiento de la gestión del proyecto: </t>
    </r>
    <r>
      <rPr>
        <i/>
        <sz val="12"/>
        <rFont val="Arial"/>
        <family val="2"/>
      </rPr>
      <t>Al colegio en bici.</t>
    </r>
  </si>
  <si>
    <t>1043-4</t>
  </si>
  <si>
    <r>
      <t xml:space="preserve">Contratar el servicio de una plataforma tecnológica para el fortalecimiento de la gestión del proyecto: </t>
    </r>
    <r>
      <rPr>
        <i/>
        <sz val="12"/>
        <rFont val="Arial"/>
        <family val="2"/>
      </rPr>
      <t>Rutas escolares</t>
    </r>
    <r>
      <rPr>
        <sz val="12"/>
        <rFont val="Arial"/>
        <family val="2"/>
      </rPr>
      <t>.</t>
    </r>
  </si>
  <si>
    <t>1043-5</t>
  </si>
  <si>
    <t xml:space="preserve">01003 Renovar el licenciamiento de los equipos de cómputo de la sed nivel central, local e institucional  </t>
  </si>
  <si>
    <t>43232100;81112500;81111800</t>
  </si>
  <si>
    <t>Renovar el licenciamiento Microsoft para los equipos de cómputo de la sed en el  nivel central, local e institucional y los servicios asociados y conexos.</t>
  </si>
  <si>
    <t>1043-6</t>
  </si>
  <si>
    <t>01004 Realizar el soporte de herramientas Oracle para la REDP y nivel central de la Secretaría de Educación  y los servicios asociados</t>
  </si>
  <si>
    <t>Renovación del servicio de actualización y soporte técnico Oracle para los productos Oracle (Software y Hardware) licenciados por la SED</t>
  </si>
  <si>
    <t>1043-7</t>
  </si>
  <si>
    <t>01005 Administrar la plataforma tecnológica del Centro de Gestión y  centro de computo , y brindar servicio de la mesa de ayuda y suministro de bolsa de repuestos y periféricos para los equipos de cómputo de la SED</t>
  </si>
  <si>
    <t>81111811;81112300</t>
  </si>
  <si>
    <t>Contratar la mesa de servicios, soporte y mantenimiento preventivo y correctivo con bolsa de repuestos, para la plataforma tecnológica de la SED.</t>
  </si>
  <si>
    <t>1043-8</t>
  </si>
  <si>
    <t>81112000;81111800</t>
  </si>
  <si>
    <t>Prestar el servicio técnico especializado de administración, operación, soporte y mantenimiento de la infraestructura tecnológica requerida para la operación de los servicios de los DATA CENTER (Centro de Gestión ) de la SED.</t>
  </si>
  <si>
    <t>1043-9</t>
  </si>
  <si>
    <t>43222600;43191500;81111800;81161700</t>
  </si>
  <si>
    <t>Adquirir, Implementar, instalar, configurar y poner en funcionamiento la solución de Switching de CORE, Acceso y Wireless especializados para el Nivel Central y Centro de Gestion RedP de la Secretaría de Educación del Distrito, con los servicios asociados y conexos para el fortalecimiento de la infraestructura de networking de la entidad.</t>
  </si>
  <si>
    <t>1043-10</t>
  </si>
  <si>
    <t>02 TECNOLOGÍA WIFI</t>
  </si>
  <si>
    <t>02007 Despliegue de soluciones de red WiFi</t>
  </si>
  <si>
    <t>43222600;43223100;43223300;72151600;81161700;</t>
  </si>
  <si>
    <t>Implementar, instalar, configurar y poner en funcionamiento una solución wifi para las sedes educativas distritales viabilizadas por la SED</t>
  </si>
  <si>
    <t>1043-11</t>
  </si>
  <si>
    <t>03 CONECTIVIDAD, TECNOLOGIAS Y COMUNICACIONES</t>
  </si>
  <si>
    <t>03008 Ampliar e implementar servicios de conectividad al servicio de la Educación de Calidad de los niños, niñas y jovenes de ciudad</t>
  </si>
  <si>
    <t>81112101;81161700</t>
  </si>
  <si>
    <t xml:space="preserve">Prestar servicios de telecomunicaciones a la Secretaría de Educación en todos los niveles institucionales.
</t>
  </si>
  <si>
    <t>1043-12</t>
  </si>
  <si>
    <t>81111500;81111809</t>
  </si>
  <si>
    <t>Realizar la adquisición del Sistema de Evaluación de la Educación lo cual incluye la Implementación, desarrollo y articulación del Sistema de Información Web en Aplicativos y Bases de Datos con Información histórica.</t>
  </si>
  <si>
    <t>1043-13</t>
  </si>
  <si>
    <t>81112200;43232600</t>
  </si>
  <si>
    <t xml:space="preserve">Adquirir a modo de suscripción el licenciamiento de la suite AUTODESK para la Secretaria de Educación del Distrito. 
</t>
  </si>
  <si>
    <t>CompraVenta</t>
  </si>
  <si>
    <t>1043-14</t>
  </si>
  <si>
    <t>81161500;81111800</t>
  </si>
  <si>
    <t xml:space="preserve">Actualizar el inventario de activos de información, realizar el levantamiento de las bases de datos personales y elaborar las tablas de control de acceso de la Secretaría de Educación del Distrito. </t>
  </si>
  <si>
    <t>1043-15</t>
  </si>
  <si>
    <t xml:space="preserve">81111500;81111600 </t>
  </si>
  <si>
    <t>Realizar el análisis, diseño, desarrollo e implementación de las soluciones informáticas de la Secretaría Distrital de Educación mediante el modelo de fábrica de software por demanda.</t>
  </si>
  <si>
    <t>1043-16</t>
  </si>
  <si>
    <t>01001 Contar con apoyo profesional,  técnico y asistencial para los procesos de sistemas integrados de información y de comunicaciones</t>
  </si>
  <si>
    <t>PRESTAR SERVICIOS  TÉCNICOS EN EL SEGUIMIENTO A LOS PROYECTOS DE COMUNICACIONES E INFRAESTRUCTURA TECNOLÓGICA DE LA SECRETARÍA DE EDUCACIÓN EN SUS TRES NIVELES INSTITUCIONALES</t>
  </si>
  <si>
    <t>Prestación de Servicios de Apoyo a la Gestión</t>
  </si>
  <si>
    <t>1043-17</t>
  </si>
  <si>
    <t>PRESTAR SERVICIOS  TÉCNICOS  EN LA LOGISTICA, IMPLEMENTACIÓN Y  SOPORTE  DE LOS PROYECTOS DE COMUNICACIONES E INFRAESTRUCTURA TECNOLÓGICA DE LA SECRETARÍA DE EDUCACION</t>
  </si>
  <si>
    <t>1043-18</t>
  </si>
  <si>
    <t>PRESTAR APOYO TÉCNICO Y  SEGUIMIENTO FÍSICO A LOS  PROYECTOS DE  INFRAESTRUCTURA TECNOLÓGICA Y DE  COMUNICACIONES DE LA SECRETARÍA DE EDUCACIÓN DEL DISTRITO EN SUS TRES NIVELES INSTITUCIONALES</t>
  </si>
  <si>
    <t>1043-19</t>
  </si>
  <si>
    <t>APOYAR LOS PROCESOS ADMINISTRATIVOS DE LOS PROYECTOS DE SISTEMAS DE INFORMACIÓN DE LA OFICINA ADMINISTRATIVA DE REDP.</t>
  </si>
  <si>
    <t>1043-20</t>
  </si>
  <si>
    <t xml:space="preserve">PRESTAR SERVICIOS  TÉCNICOS EN LA IMPLEMENTACIÓN Y SOPORTE DE LOS PROYECTOS DE COMUNICACIONES, CONECTIVIDAD E INFRAESTRUCTURA TECNOLÓGICA DE LA SECRETARÍA DE EDUCACIÓN </t>
  </si>
  <si>
    <t>1043-21</t>
  </si>
  <si>
    <t>1043-22</t>
  </si>
  <si>
    <t>1043-23</t>
  </si>
  <si>
    <t>PRESTAR SERVICIOS PROFESIONALES EN EL DISEÑO, DESARROLLO Y OPTIMIZACIÓN DE LOS SISTEMAS DE INFORMACIÓN DE LA SED.</t>
  </si>
  <si>
    <t>1043-24</t>
  </si>
  <si>
    <t>PRESTAR SERVICIOS PROFESIONALES  EN LA SECRETARÍA DE EDUCACIÓN DEL DISTRITO PARA EL ANÁLISIS DE DATOS DE CONSUMOS DE SERVICIOS PÚBLICOS, TRANSPORTES MATERIALES, SUMINISTRO Y DEMÁS SERVICIOS ENCOMENDADOS, UTILIZANDO LAS HERRAMIENTAS TECNOLÓGICAS QUE LE SEAN ASIGNADAS POR LA OAREDP  A FIN DE MINIMIZAR EL IMPACTO AMBIENTAL</t>
  </si>
  <si>
    <t>1043-25</t>
  </si>
  <si>
    <t>PRESTAR APOYO PROFESIONAL EN LA GESTIÓN DE PROYECTOS BASADOS EN EL ESTÁNDAR DEL PMI, ASÍ COMO EN LA IMPLEMENTACIÓN DE SOLUCIONES BAJO LA HERRAMIENTA SHAREPOINT PARA LA MEJORA DE PROCESOS DE LA SED.</t>
  </si>
  <si>
    <t>1043-26</t>
  </si>
  <si>
    <t>PRESTAR APOYO PROFESIONAL ESPECIALIZADO EN LA COORDINACIÓN Y SEGUIMIENTO A LOS SERVICIOS DE MESA DE AYUDA, CABLEADO E INFRAESTRUCTURA TECNOLÓGICA Y DE COMUNICACIONES DE LA SED.</t>
  </si>
  <si>
    <t>1043-27</t>
  </si>
  <si>
    <t>PRESTAR  SERVICIOS PROFESIONALES EN LOS  PROYECTOS DE COMUNICACIONES, CONECTIVIDAD E INFRAESTRUCTURA,  REALIZANDO LAS ACTIVIDADES ADMINISTRATIVAS, DE DISEÑO, DE GESTIÓN Y DE CONTROL EN LOS TRES NIVELES INSTITUCIONALES DE LA SED</t>
  </si>
  <si>
    <t>1043-28</t>
  </si>
  <si>
    <t>BRINDAR APOYO PROFESIONAL  Y SOPORTE AL  SISTEMA DE INFORMACIÓN FINANCIERO DE LA SED.</t>
  </si>
  <si>
    <t>1043-29</t>
  </si>
  <si>
    <t>PRESTAR SERVICIOS PROFESIONALES  EN EL AFINAMIENTO, OPTIMIZACIÓN Y AJUSTES A LOS SISTEMAS DE INFORMACIÓN DE LA SED.</t>
  </si>
  <si>
    <t>1043-30</t>
  </si>
  <si>
    <t>PRESTAR  SERVICIOS PROFESIONALES EN LA EJECUCIÓN,  CONTROL Y SEGUIMIENTO A LOS PROCESOS ADMINISTRATIVOS,   FINANCIEROS Y CONTRACTUALES  DE LOS PROYECTOS DE TECNOLOGÍAS DE LA INFORMACIÓN Y LAS COMUNICACIONES  A CARGO  DE LA OFICINA ADMINISTRATIVA DE REDP</t>
  </si>
  <si>
    <t>1043-31</t>
  </si>
  <si>
    <t>1043-32</t>
  </si>
  <si>
    <t xml:space="preserve">PRESTAR APOYO JURÍDICO EN TODOS LOS ASUNTOS DE LA OFICINA ADMINISTRATIVA DE REDP DE LA SECRETARÍA DE EDUCACIÓN DEL DISTRITO. </t>
  </si>
  <si>
    <t>1043-33</t>
  </si>
  <si>
    <t>PRESTAR  SERVICIOS PROFESIONALES LIDERANDO PROYECTOS DE COMUNICACIONES E INFRAESTRUCTURA ELÉCTRICA Y DE DATOS APOYANDO LAS ACTIVIDADES DE DISEÑO, GESTIÓN Y CONTROL EN LOS TRES NIVELES INSTITUCIONALES DE LA SECRETARÍA DE EDUCACIÓN</t>
  </si>
  <si>
    <t>1043-34</t>
  </si>
  <si>
    <t xml:space="preserve">PRESTAR SERVICIOS PROFESIONALES PARA EL DESARROLLO E IMPLEMENTACIÓN DE LOS SISTEMAS DE INFORMACIÓN DE LA SED. </t>
  </si>
  <si>
    <t>1043-35</t>
  </si>
  <si>
    <t xml:space="preserve">PRESTAR SERVICIOS PROFESIONALES  EN LA DEFINICIÓN, EJECUCIÓN  E IMPLEMENTACIÓN DE LOS PROYECTOS ASIGNADOS POR LA OAREDP PARA LA PLATAFORMA MICROSOFT IMPLEMENTADA EN LA SED. </t>
  </si>
  <si>
    <t>1043-36</t>
  </si>
  <si>
    <t>PRESTAR SERVICIOS PROFESIONALES   EN LA COORDINACIÓN, DEFINICIÓN, EJECUCIÓN  E IMPLEMENTACIÓN DE LOS PROYECTOS DE NETWORKING ,  SEGURIDAD INFORMÁTICA, COMUNICACIONES UNIFICADAS COLABORATION Y EL PROTOCOLO DE COMUNICACIONES IPV6, CORRESPONDIENTES A LA PLATAFORMA TECNOLÓGICA DE LA SED.</t>
  </si>
  <si>
    <t>1043-37</t>
  </si>
  <si>
    <t>PRESTAR SERVICIOS PROFESIONALES EN LOS PROYECTOS DE COMUNICACIONES, CONECTIVIDAD, ACTIVIDADES DE DISEÑO, GESTIÓN Y CONTROL EN LOS TRES NIVELES INSTITUCIONALES DE LA SECRETARÍA DE EDUCACIÓN</t>
  </si>
  <si>
    <t>1043-38</t>
  </si>
  <si>
    <t>PRESTAR SERVICIOS  PROFESIONALES EN EL DESARROLLO, DISEÑO E IMPLEMENTACIÓN DE LOS SISTEMAS DE INFORMACIÓN DE LA SED.</t>
  </si>
  <si>
    <t>1043-39</t>
  </si>
  <si>
    <t>PRESTAR SERVICIOS PROFESIONALES EN EL DISEÑO, SEGUIMIENTO E IMPLEMENTACIÓN DE LOS PROYECTOS DE COMUNICACIONES, CONECTIVIDAD E INFRAESTRUCTURA TECNOLÓGICA DE LA SECRETARIA DE EDUCACIÓN EN SUS  TRES NIVELES INSTITUCIONALES</t>
  </si>
  <si>
    <t>1043-40</t>
  </si>
  <si>
    <t xml:space="preserve">PRESTAR SERVICIOS PROFESIONALES  EN EL DESARROLLO, DISEÑO E IMPLEMENTACIÓN DE LOS SISTEMAS DE INFORMACIÓN DE LA SED. </t>
  </si>
  <si>
    <t>1043-41</t>
  </si>
  <si>
    <t>1043-42</t>
  </si>
  <si>
    <t>PRESTAR SERVICIOS PROFESIONALES PARA LA ACTUALIZACIÓN, DESARROLLO Y OPTIMIZACIÓN DE LA PLATAFORMA WEB  DE LA SED.</t>
  </si>
  <si>
    <t>1043-43</t>
  </si>
  <si>
    <t>1043-44</t>
  </si>
  <si>
    <t>1043-45</t>
  </si>
  <si>
    <t>1043-46</t>
  </si>
  <si>
    <t>1043-47</t>
  </si>
  <si>
    <t>PRESTAR APOYO TECNICO EN LA ADMINISTRACION Y GESTIÓN DEL SISTEMA DE INFORMACIÓN DE LA MESA DE AYUDA Y EN LOS PROYECTOS DE COMUNICACIONES E INFRAESTRUCTURA TECNOLÓGICA PARA LOS TRES NIVELES INSTITUCIONALES DE LA SED</t>
  </si>
  <si>
    <t>1043-48</t>
  </si>
  <si>
    <t>PRESTAR APOYO TÉCNICO EN  EL MANEJO DOCUMENTAL Y A LOS PROCESOS ADMINISTRATIVOS DE LOS PROYECTOS  DE SISTEMAS DE INFORMACIÓN  DE LA OFICINA ADMINISTRATIVA DE REDP</t>
  </si>
  <si>
    <t>1043-49</t>
  </si>
  <si>
    <t>PRESTAR SERVICIOS TÉCNICOS DE CONSULTA, SEGUIMIENTO DE DATOS,  SOPORTE Y CAPACITACIÓN  DE LOS SISTEMAS DE INFORMACIÓN DE LA SED.</t>
  </si>
  <si>
    <t>1043-50</t>
  </si>
  <si>
    <t>1043-51</t>
  </si>
  <si>
    <t xml:space="preserve">PRESTAR SERVICIOS  TÉCNICOS EN LA IMPLEMENTACIÓN Y SOPORTE DE LOS PROYECTOS DE COMUNICACIONES  E INFRAESTRUCTURA TECNOLÓGICA DE LA SECRETARÍA DE EDUCACIÓN. </t>
  </si>
  <si>
    <t>1043-52</t>
  </si>
  <si>
    <t>PRESTAR SERVICIOS TÉCNICOS PARA EL MANTENIMIENTO Y SOPORTE DE LOS SISTEMAS DE INFORMACIÓN DE LA SED.</t>
  </si>
  <si>
    <t>1043-53</t>
  </si>
  <si>
    <t xml:space="preserve">PRESTAR SERVICIOS TÉCNICOS EN LA IMPLEMENTACIÓN Y SOPORTE DE LOS PROYECTOS DE COMUNICACIONES  E INFRAESTRUCTURA TECNOLÓGICA DE LA SECRETARÍA DE EDUCACIÓN. </t>
  </si>
  <si>
    <t>1043-54</t>
  </si>
  <si>
    <t>1043-55</t>
  </si>
  <si>
    <t>PRESTAR SERVICIOS PROFESIONALES EN LAS ACTIVIDADES DE GESTIÓN DE LAS BASES DE DATOS DE LA INFRAESTRUCTURA TECNOLÓGICA, ADMINISTRACIÓN DE SISTEMAS DE GESTIÓN Y HERRAMIENTAS; ASÍ COMO EL APOYO A LAS ACTIVIDADES QUE SE REALICEN EN DISTINTOS PROYECTOS, SOBRE LA PLATAFORMA ORACLE DE LA SECRETARÍA DE EDUCACIÓN DEL DISTRITO</t>
  </si>
  <si>
    <t>1043-56</t>
  </si>
  <si>
    <t>PRESTAR SERVICIOS PROFESIONALES  COMO LIDER DE PROYECTOS COORDINANDO LAS ACTIVIDADES RELACIONADAS CON EL DESARROLLO E  IMPLEMENTACION DE LOS SISTEMAS DE INFORMACIÓN,  ASÍ COMO DE LOS PROYECTOS DE INTELIGENCIA DE NEGOCIOS DESARROLLADOS EN  LA HERRAMIENTA BICS, Y LOS PROYECTOS DE TI DE LA SED.</t>
  </si>
  <si>
    <t>1043-57</t>
  </si>
  <si>
    <t>PRESTAR APOYO PROFESIONAL EN EL SEGUIMIENTO AL PROYECTO DE MESA DE AYUDA DE LA SECRETARÍA DE EDUCACIÓN EN SUS TRES NIVELES INSTITUCIONALES.</t>
  </si>
  <si>
    <t>1043-58</t>
  </si>
  <si>
    <t>BRINDAR  APOYO PROFESIONAL EN LA ADECUACIÓN DEL SISTEMA DE INFORMACIÓN DE LOS FONDOS DE SERVICIOS EDUCATIVOS DE LA SECRETARÍA DE EDUCACIÓN DISTRITAL.</t>
  </si>
  <si>
    <t>1043-59</t>
  </si>
  <si>
    <t>PRESTAR APOYO A LOS PROYECTOS DE COMUNICACIONES  E INFRAESTRUCTURA TECNOLÓGICA DE LA SECRETARÍA DE EDUCACIÓN.</t>
  </si>
  <si>
    <t>1043-60</t>
  </si>
  <si>
    <t>PRESTAR SERVICIOS TECNOLÓGICOS EN LAS ACTIVIDADES DE MONITOREO Y ADMINISTRACIÓN DE LOS SERVICIOS ORACLE QUE SE ALOJAN EN LOS SERVIDORES DE BASE DE DATOS Y APLICACIONES DE LA SED</t>
  </si>
  <si>
    <t>1043-61</t>
  </si>
  <si>
    <t>PRESTAR APOYO PROFESIONAL EN EL SEGUIMIENTO AL PROYECTO DE MESA DE AYUDA DE LA SECRETARÍA DE EDUCACIÓN EN SUS TRES NIVELES INSTITUCIONALES</t>
  </si>
  <si>
    <t>1043-62</t>
  </si>
  <si>
    <t>PRESTAR SERVICIOS PROFESIONALES, PARA REALIZAR LAS GESTIONES PROPIAS DEL LEVANTAMIENTO DE INFORMACIÓN DEL COMPONENTE GEOGRÁFICO DE LA SED</t>
  </si>
  <si>
    <t>1043-63</t>
  </si>
  <si>
    <t>PRESTAR APOYO PROFESIONAL,  FINANCIERO Y ECONÓMICO A LOS PROCESOS CONTRACTUALES  DE LOS PROYECTOS DE TECNOLOGÍAS DE LA INFORMACIÓN Y LAS COMUNICACIONES  A CARGO DE LA OFICINA ADMINISTRATIVA DE REDP.COMUNICACIONES  A CARGO DE LA OFICINA ADMINISTRATIVA DE REDP</t>
  </si>
  <si>
    <t>1043-64</t>
  </si>
  <si>
    <t>PRESTAR SERVICIOS TECNOLÓGICOS DE SOPORTE Y DEPURACIÓN DE INFORMACIÓN CONTENIDA EN LOS REPOSITORIOS DE DATOS QUE SOPORTAN TECNOLÓGICAMENTE EL PROGRAMA DE MOVILIDAA ESCOLAR</t>
  </si>
  <si>
    <t>1043-65</t>
  </si>
  <si>
    <t>PRESTAR SERVICIOS PROFESIONALES EN LA IMPLEMENTACIÓN DE PROYECTOS DE TECNOLOGÍAS DE LA INFORMACIÓN Y LAS COMUNICACIONES PARA LA SED,  A CARGO DE LA OAREDP</t>
  </si>
  <si>
    <t>1043-66</t>
  </si>
  <si>
    <t>PRESTAR SERVICIOS PROFESIONALES EN EL DESARROLLO, DISEÑO E IMPLEMENTACIÓN DE LOS SISTEMAS DE INFORMACIÓN DE LA SED</t>
  </si>
  <si>
    <t>1043-67</t>
  </si>
  <si>
    <t>PRESTAR APOYO PROFESIONAL EN LA  IMPLEMENTACIÓN Y EJECUCIÓN DE LAS POLÍTICAS Y CONTROLES DE SEGURIDAD DE LA INFORMACIÓN, ATENCIÓN A INCIDENTES Y SEGURIDAD INFORMÁTICA, DEL ÁREA DE TECNOLOGÍA DE INFORMACIÓN  DE LA SECRETARÍA DE EDUCACIÓN – OAREDP.</t>
  </si>
  <si>
    <t>1043-68</t>
  </si>
  <si>
    <t>PRESTAR APOYO EN LOS PROYECTOS DE INFRAESTRUCTURA TECNOLÓGICA DE LA SED A CARGO DE LA OFICINA ADMINISTRATIVA DE REDP</t>
  </si>
  <si>
    <t>1043-69</t>
  </si>
  <si>
    <t xml:space="preserve"> PRESTAR APOYO EN LOS PROCESOS DE LOS SISTEMAS INTEGRADOS DE INFORMACIÓN Y COMUNICACIONES DE LA SED </t>
  </si>
  <si>
    <t xml:space="preserve">1043-70 </t>
  </si>
  <si>
    <t>Administración e implementación de la plataforma tecnológica para el portal institucional de la SED</t>
  </si>
  <si>
    <t>1046 
INFRAESTRUCTURA Y DOTACION AL SERVICIO DE LOS AMBIENTES DE APRENDIZAJE</t>
  </si>
  <si>
    <t>01 CONSTRUCCION, RESTITUCION, TERMINACION Y AMPLIACION</t>
  </si>
  <si>
    <t>01001 Compra de lotes, diseño, construcción e interventoria de estudios y/o ejecución de obras de infraestructura, para la construcción de colegios nuevos y/o adicionales.</t>
  </si>
  <si>
    <t>ELABORACIÓN DE ESTUDIOS Y DISEÑOS REQUERIDOS PARA LA OBTENCIÓN DE LICENCIAS DE CONSTRUCCIÓN EN CUALQUIERA DE SUS MODALIDADES Y/O LICENCIA DE URBANISMO, JUNTO CON LOS PERMISOS Y APROBACIONES NECESARIOS PARA LA CONSTRUCCIÓN DE UN COLEGIO NUEVO DEL DISTRITO CAPITAL</t>
  </si>
  <si>
    <t>ADRIANA MARÍA GONZÁLEZ MAXCYCLAK</t>
  </si>
  <si>
    <t>Subsecretaria de Acceso y Permanencia</t>
  </si>
  <si>
    <t>JOHNNY EDWARD PADILLA ARIZA</t>
  </si>
  <si>
    <t>Dirección   de Construcción y Conservación de Establecimientos  Educativos</t>
  </si>
  <si>
    <t xml:space="preserve">CAROLINA MARIA GONZALEZ RODRIGUEZ - LIDER PSC DCCEE 
</t>
  </si>
  <si>
    <t>3241000 EXT 3142</t>
  </si>
  <si>
    <t>cmgonzalez@educacionbogota.gov.co</t>
  </si>
  <si>
    <t>EJECUCIÓN DE LA CONSTRUCCIÓN DE LA NUEVA PLANTA FÍSICA Y CERRAMIENTO DEL COLEGIO METROVIVIENDA, UBICADO EN LA LOCALIDAD 5ª - USME DEL DISTRITO CAPITAL, DE ACUERDO CON LOS PLANOS Y ESPECIFICACIONES ENTREGADOS POR LA SECRETARÍA DE EDUCACIÓN DEL DISTRITO</t>
  </si>
  <si>
    <t>Obra</t>
  </si>
  <si>
    <t>INTERVENTORÍA TÉCNICA, ADMINISTRATIVA, AMBIENTAL, JURIDICA Y FINANCIERA AL CONTRATO DE EJECUCIÓN DE LA CONSTRUCCIÓN DE LA NUEVA PLANTA FÍSICA Y CERRAMIENTO DEL COLEGIO METROVIVIENDA, UBICADO EN LA LOCALIDAD 5ª - USME DEL DISTRITO CAPITAL, DE ACUERDO CON LOS PLANOS Y ESPECIFICACIONES ENTREGADOS POR LA SECRETARÍA DE EDUCACIÓN DEL DISTRITO</t>
  </si>
  <si>
    <t>Interventoría</t>
  </si>
  <si>
    <t>EJECUCIÓN DE LA CONSTRUCCIÓN DE LA NUEVA PLANTA FÍSICA Y CERRAMIENTO DEL COLEGIO ARGELIA, UBICADO EN LA LOCALIDAD 7ª - BOSA DEL DISTRITO CAPITAL, DE ACUERDO CON LOS PLANOS Y ESPECIFICACIONES ENTREGADOS POR LA SECRETARÍA DE EDUCACIÓN DEL DISTRITO</t>
  </si>
  <si>
    <t>INTERVENTORÍA TÉCNICA, ADMINISTRATIVA, AMBIENTAL, JURÍDICA Y FINANCIERA A LA EJECUCIÓN DE LA CONSTRUCCIÓN DE LA NUEVA PLANTA FÍSICA Y CERRAMIENTO DEL COLEGIO ARGELIA, UBICADO EN LA LOCALIDAD 7ª - BOSA DEL DISTRITO CAPITAL, DE ACUERDO CON LOS PLANOS Y ESPECIFICACIONES ENTREGADOS POR LA SECRETARÍA DE EDUCACIÓN DEL DISTRITO</t>
  </si>
  <si>
    <t>EJECUCIÓN DE LA CONSTRUCCIÓN DE LA NUEVA PLANTA FÍSICA Y CERRAMIENTO DEL COLEGIO BOLONIA, UBICADO EN LA LOCALIDAD 5ª - USME DEL DISTRITO CAPITAL, DE ACUERDO CON LOS PLANOS Y ESPECIFICACIONES ENTREGADOS POR LA SECRETARÍA DE EDUCACIÓN DEL DISTRITO</t>
  </si>
  <si>
    <t>INTERVENTORÍA TÉCNICA, ADMINISTRATIVA, AMBIENTAL, JURÍDICA Y FINANCIERA A LA EJECUCIÓN DE LA CONSTRUCCIÓN DE LA NUEVA PLANTA FÍSICA Y CERRAMIENTO DEL COLEGIO BOLONIA, UBICADO EN LA LOCALIDAD 5ª - USME DEL DISTRITO CAPITAL, DE ACUERDO CON LOS PLANOS Y ESPECIFICACIONES ENTREGADOS POR LA SECRETARÍA DE EDUCACIÓN DEL DISTRITO</t>
  </si>
  <si>
    <t>EJECUCIÓN DE LA CONSTRUCCIÓN DE LA NUEVA PLANTA FÍSICA Y CERRAMIENTO DEL COLEGIO SIERRA MORENA 1, UBICADO EN LA LOCALIDAD 19 - CIUDAD BOLIVAR DEL DISTRITO CAPITAL, DE ACUERDO CON LOS PLANOS Y ESPECIFICACIONES ENTREGADOS POR LA SECRETARÍA DE EDUCACIÓN DEL DISTRITO</t>
  </si>
  <si>
    <t>INTERVENTORÍA TÉCNICA, ADMINISTRATIVA, AMBIENTAL, JURÍDICA Y FINANCIERA A LA EJECUCIÓN DE LA CONSTRUCCIÓN DE LA NUEVA PLANTA FÍSICA Y CERRAMIENTO DEL COLEGIO SIERRA MORENA 1, UBICADO EN LA LOCALIDAD 19 - CIUDAD BOLIVAR DEL DISTRITO CAPITAL, DE ACUERDO CON LOS PLANOS Y ESPECIFICACIONES ENTREGADOS POR LA SECRETARÍA DE EDUCACIÓN DEL DISTRITO</t>
  </si>
  <si>
    <t>EJECUCIÓN DE LA CONSTRUCCIÓN DE LA NUEVA PLANTA FÍSICA Y CERRAMIENTO DEL COLEGIO SIERRA MORENA 2 LA CURVA, UBICADO EN LA LOCALIDAD 19 - CIUDAD BOLIVAR DEL DISTRITO CAPITAL, DE ACUERDO CON LOS PLANOS Y ESPECIFICACIONES ENTREGADOS POR LA SECRETARÍA DE EDUCACIÓN DEL DISTRITO</t>
  </si>
  <si>
    <t>INTERVENTORÍA TÉCNICA, ADMINISTRATIVA, AMBIENTAL, JURÍDICA Y FINANCIERA A LA EJECUCIÓN DE LA CONSTRUCCIÓN DE LA NUEVA PLANTA FÍSICA Y CERRAMIENTO DEL COLEGIO SIERRA MORENA 2 LA CURVA, UBICADO EN LA LOCALIDAD 19 - CIUDAD BOLIVAR DEL DISTRITO CAPITAL, DE ACUERDO CON LOS PLANOS Y ESPECIFICACIONES ENTREGADOS POR LA SECRETARÍA DE EDUCACIÓN DEL DISTRITO</t>
  </si>
  <si>
    <t>01002 Diseño, construcción e interventoria de estudios y/o ejecución de obras de infraestructura,  para las obras  de restituciones, terminaciones y ampliaciones a la infraestructura de los colegios distritales y/ adicionales</t>
  </si>
  <si>
    <t xml:space="preserve">81101513;81101514
</t>
  </si>
  <si>
    <t>INTERVENTORÍA TÉCNICA, ADMINISTRATIVA, JURÍDICA, FINANCIERA Y AMBIENTAL AL CONTRATO DE EJECUCIÓN DE LAS OBRAS TERMINACIÓN DEL COLEGIO DISTRITAL GUILLERMO LEÓN VALENCIA DE LA LOCALIDAD ANTONIO NARIÑO 15 DE ACUERDO CON LA LICENCIA DE CONSTRUCCIÓN, LOS ESTUDIOS TECNICOS, DISEÑOS, PRESUPUESTO Y ESPECIFICACIONES ENTREGADOS POR LA SECRETARÍA DE EDUCACIÓN  DEL DISTRITO.</t>
  </si>
  <si>
    <t xml:space="preserve">EJECUCIÓN DE LAS OBRAS DE RESTITUCIÓN, DEMOLICIÓN TOTAL DE LAS EDIFICACIONES EXISTENTES Y CONSTRUCCIÓN DE LA PLANTA FÍSICA DEL COLEGIO DISTRITAL PRÓSPERO PINZÓN DE LA LOCALIDAD DE KENNEDY DE ACUERDO CON LA LICENCIA DE CONSTRUCCIÓN, LOS ESTUDIOS TÉCNICOS, DISEÑOS, PRESUPUESTO Y ESPECIFICACIONES ENTREGADOS POR LA SECRETARÍA DE EDUCACIÓN  DEL DISTRITO.
</t>
  </si>
  <si>
    <t>INTERVENTORÍA TÉCNICA, ADMINISTRATIVA, JURÍDICA, FINANCIERA Y AMBIENTAL AL CONTRATO DE EJECUCIÓN DE LAS OBRAS DE RESTITUCIÓN, DEMOLICIÓN TOTAL DE LAS EDIFICACIONES EXISTENTES Y CONSTRUCCIÓN DE LA PLANTA FÍSICA DEL COLEGIO DISTRITAL PRÓSPERO PINZÓN DE LA LOCALIDAD DE KENNEDY DE ACUERDO CON LA LICENCIA DE CONSTRUCCIÓN, LOS ESTUDIOS TÉCNICOS, DISEÑOS, PRESUPUESTO Y ESPECIFICACIONES ENTREGADOS POR LA SECRETARÍA DE EDUCACIÓN  DEL DISTRITO.</t>
  </si>
  <si>
    <t>EJECUCIÓN DE LAS OBRAS DE RESTITUCIÓN, DEMOLICIÓN TOTAL DE LAS EDIFICACIONES EXISTENTES Y CONSTRUCCIÓN DE LA PLANTA FÍSICA DEL COLEGIO DIANA TURBAY SEDE A, UBICADO EN LA LOCALIDAD 18ª RAFAEL URIBE URIBE DEL DISTRITO CAPITAL, IDENTIFICADO CON EL CPF 1810, DE ACUERDO CON LOS PLANOS Y ESPECIFICACIONES ENTREGADOS POR LA SECRETARIA DE EDUCACIÓN DEL DISTRITO.</t>
  </si>
  <si>
    <t>INTERVENTORÍA TÉCNICA, ADMINISTRATIVA, JURÍDICA, FINANCIERA Y AMBIENTAL AL CONTRATO DE EJECUCIÓN DE LAS OBRAS DE RESTITUCIÓN, DEMOLICIÓN TOTAL DE LAS EDIFICACIONES EXISTENTES Y CONSTRUCCIÓN DE LA PLANTA FÍSICA DEL COLEGIO DIANA TURBAY SEDE A, UBICADO EN LA LOCALIDAD 18ª RAFAEL URIBE URIBE DEL DISTRITO CAPITAL, IDENTIFICADO CON EL CPF 1810, DE ACUERDO CON LOS PLANOS Y ESPECIFICACIONES ENTREGADOS POR LA SECRETARIA DE EDUCACIÓN DEL DISTRITO.</t>
  </si>
  <si>
    <t>EJECUCIÓN DE LAS OBRAS DE RESTITUCIÓN Y CONSTRUCCIÓN DE LA PLANTA FÍSICA DEL COLEGIO LA CONCEPCIÓN DE LA LOCALIDAD DE BOSA DE ACUERDO CON LA LICENCIA DE CONSTRUCCIÓN, LOS ESTUDIOS TECNICOS, DISEÑOS, PRESUPUESTO Y ESPECIFICACIONES ENTREGADOS POR LA SECRETARÍA DE EDUCACIÓN  DEL DISTRITO.</t>
  </si>
  <si>
    <t>INTERVENTORÍA TÉCNICA, ADMINISTRATIVA, JURÍDICA, FINANCIERA Y AMBIENTAL AL CONTRATO DE EJECUCIÓN DE LAS OBRAS DE RESTITUCIÓN Y CONSTRUCCIÓN DE LA PLANTA FÍSICA DEL COLEGIO LA CONCEPCIÓN DE LA LOCALIDAD DE BOSA DE ACUERDO CON LA LICENCIA DE CONSTRUCCIÓN, LOS ESTUDIOS TECNICOS, DISEÑOS, PRESUPUESTO Y ESPECIFICACIONES ENTREGADOS POR LA SECRETARÍA DE EDUCACIÓN  DEL DISTRITO.</t>
  </si>
  <si>
    <t>EJECUCIÓN DE LAS OBRAS TERMINACIÓN, DEMOLICIÓN Y CONSTRUCCIÓN DE LA NUEVA PLANTA FÍSICA DEL COLEGIO NUEVO CHILE, UBICADO EN LA LOCALIDAD 7ª BOSA DEL DISTRITO CAPITAL, DE ACUERDO CON LOS PLANOS Y ESPECIFICACIONES ENTREGADOS POR LA SECRETARÍA DE EDUCACIÓN DEL DISTRITO</t>
  </si>
  <si>
    <t>INTERVENTORÍA TÉCNICA, ADMINISTRATIVA, AMBIENTAL, JURÍDICA Y FINANCIERA AL CONTRATO DE EJECUCIÓN DE LAS OBRAS TERMINACIÓN, DEMOLICIÓN Y CONSTRUCCIÓN DE LA NUEVA PLANTA FÍSICA DEL COLEGIO NUEVO CHILE, UBICADO EN LA LOCALIDAD 7ª BOSA DEL DISTRITO CAPITAL, DE ACUERDO CON LOS PLANOS Y ESPECIFICACIONES ENTREGADOS POR LA SECRETARÍA DE EDUCACIÓN DEL DISTRITO</t>
  </si>
  <si>
    <t>EJECUCIÓN DE LAS OBRAS DE DEMOLICIÓN PARCIAL, MODIFICACIÓN Y AMPLIACIÓN DE LA PLANTA FÍSICA DEL COLEGIO  JOSÉ ACEVEDO Y GÓMEZ, UBICADO EN LA LOCALIDAD 18 RAFAEL URIBE URIBE DEL DISTRITO CAPITAL, DE ACUERDO CON LOS PLANOS Y ESPECIFICACIONES ENTREGADOS POR LA SECRETARÍA DE EDUCACIÓN DEL DISTRITO.</t>
  </si>
  <si>
    <t>INTERVENTORÍA TÉCNICA, ADMINISTRATIVA, AMBIENTAL, JURÍDICA Y FINANCIERA A LA EJECUCIÓN DE LAS OBRAS DE DEMOLICIÓN PARCIAL, MODIFICACIÓN Y AMPLIACIÓN DE LA PLANTA FÍSICA DEL COLEGIO JOSÉ ACEVEDO Y GÓMEZ, UBICADO EN LA LOCALIDAD 18 RAFAEL URIBE URIBE DEL DISTRITO CAPITAL, DE ACUERDO CON LOS PLANOS Y ESPECIFICACIONES ENTREGADOS POR LA SECRETARÍA DE EDUCACIÓN DEL DISTRITO.</t>
  </si>
  <si>
    <t>EJECUCIÓN DE LAS OBRAS DE TERMINACIÓN DE LA PLANTA FÍSICA DEL COLEGIO LA CANDELARIA SEDE LA CONCORDIA, UBICADO EN LA LOCALIDAD 17ª LA CANDELARIA DEL DISTRITO CAPITAL, DE ACUERDO CON LOS PLANOS Y ESPECIFICACIONES ENTREGADOS POR LA SECRETARÍA DE EDUCACIÓN DEL DISTRITO</t>
  </si>
  <si>
    <t>INTERVENTORÍA TÉCNICA, ADMINISTRATIVA, AMBIENTAL, JURÍDICA Y FINANCIERA AL CONTRATO DE EJECUCIÓN DE LAS OBRAS DE TERMINACIÓN DE LA PLANTA FÍSICA DEL COLEGIO LA CANDELARIA SEDE LA CONCORDIA, UBICADO EN LA LOCALIDAD 17ª LA CANDELARIA DEL DISTRITO CAPITAL, DE ACUERDO CON LOS PLANOS Y ESPECIFICACIONES ENTREGADOS POR LA SECRETARÍA DE EDUCACIÓN DEL DISTRITO</t>
  </si>
  <si>
    <t xml:space="preserve">TERMINACIÓN DE LA NUEVA PLANTA FÍSICA DEL COLEGIO O.E.A. SEDE B ANTONIA SANTOS I, UBICADO EN LA LOCALIDAD 8ª KENNEDY DEL DISTRITO CAPITAL, IDENTIFICADO CON EL CPF 0807, DE ACUERDO CON LOS PLANOS Y ESPECIFICACIONES ENTREGADOS POR LA SECRETARÍA DE EDUCACIÓN DEL DISTRITO. </t>
  </si>
  <si>
    <t>EJECUCIÓN DE LAS OBRAS PARA ESTABILIZACIÓN DE TALUDES DE LA PLANTA FÍSICA DEL COLEGIO LOS PINOS, UBICADO EN LA LOCALIDAD 3 SANTA FE DEL DISTRITO CAPITAL, DE ACUERDO CON LOS PLANOS Y ESPECIFICACIONES ENTREGADOS POR LA SECRETARÍA DE EDUCACIÓN DEL DISTRITO</t>
  </si>
  <si>
    <t>INTERVENTORÍA TÉCNICA, ADMINISTRATIVA, AMBIENTAL, JURÍDICA Y FINANCIERA AL CONTRATO DE EJECUCIÓN DE LAS OBRAS PARA ESTABILIZACIÓN DE TALUDES DE LA PLANTA FÍSICA DEL COLEGIO LOS PINOS, UBICADO EN LA LOCALIDAD 3 SANTA FE DEL DISTRITO CAPITAL, DE ACUERDO CON LOS PLANOS Y ESPECIFICACIONES ENTREGADOS POR LA SECRETARÍA DE EDUCACIÓN DEL DISTRITO</t>
  </si>
  <si>
    <t>ELABORACIÓN DE ESTUDIOS Y DISEÑOS REQUERIDOS PARA LA OBTENCIÓN DE LICENCIAS DE CONSTRUCCIÓN EN CUALQUIERA DE SUS MODALIDADES Y/O LICENCIA DE URBANISMO, JUNTO CON LOS PERMISOS Y APROBACIONES NECESARIOS PARA LAS OBRAS DE URBANISMO EXTERIOR DEL COLEGIO SANTA MARTA, UBICADO EN LA LOCALIDAD 5 USME  DEL DISTRITO CAPITAL</t>
  </si>
  <si>
    <t>INTERVENTORÍA TÉCNICA, ADMINISTRATIVA, AMBIENTAL, JURÍDICA Y FINANCIERA AL CONTRATO DE ELABORACIÓN DE ESTUDIOS Y DISEÑOS REQUERIDOS PARA LA OBTENCIÓN DE LICENCIAS DE CONSTRUCCIÓN EN CUALQUIERA DE SUS MODALIDADES Y/O LICENCIA DE URBANISMO, JUNTO CON LOS PERMISOS Y APROBACIONES NECESARIOS PARA LAS OBRAS DE URBANISMO EXTERIOR DEL COLEGIO SANTA MARTA, UBICADO EN LA LOCALIDAD 5 USME  DEL DISTRITO CAPITAL</t>
  </si>
  <si>
    <t>ELABORACIÓN DE ESTUDIOS Y DISEÑOS REQUERIDOS PARA LA OBTENCIÓN DE LICENCIAS DE CONSTRUCCIÓN EN CUALQUIERA DE SUS MODALIDADES Y/O LICENCIA DE URBANISMO, JUNTO CON LOS PERMISOS Y APROBACIONES NECESARIOS PARA EL TRASLADO DEL COLEGIO UBICADO EN LA SEDE FRANCISCO DE PAULA SANTANDER DE LA LOCALIDAD 7 BOSA DEL DISTRITO CAPITAL</t>
  </si>
  <si>
    <t>ELABORACIÓN DE ESTUDIOS Y DISEÑOS REQUERIDOS PARA LA OBTENCIÓN DE LICENCIAS DE CONSTRUCCIÓN EN CUALQUIERA DE SUS MODALIDADES Y/O LICENCIA DE URBANISMO, JUNTO CON LOS PERMISOS Y APROBACIONES NECESARIOS PARA EL TRASLADO DEL COLEGIO SAN FRANCISCO  UBICADO EN LA LOCALIDAD 19 CIUDAD BOLIVAR DEL DISTRITO CAPITAL</t>
  </si>
  <si>
    <t>INTERVENTORÍA TÉCNICA, ADMINISTRATIVA, AMBIENTAL, JURÍDICA Y FINANCIERA AL CONTRATO DE ELABORACIÓN DE ESTUDIOS Y DISEÑOS REQUERIDOS PARA LA OBTENCIÓN DE LICENCIAS DE CONSTRUCCIÓN EN CUALQUIERA DE SUS MODALIDADES Y/O LICENCIA DE URBANISMO, JUNTO CON LOS PERMISOS Y APROBACIONES NECESARIOS PARA EL TRASLADO DEL COLEGIO SAN FRANCISCO  UBICADO EN LA LOCALIDAD 19 CIUDAD BOLIVAR DEL DISTRITO CAPITAL</t>
  </si>
  <si>
    <t>EJECUCIÓN DE LAS OBRAS DE DEMOLICIÓN  NECESARIAS PARA LA  CONSTRUCCIÓN DE LA PRIMERA INFANCIA EN EL COLEGIO CANDELARIA LA NUEVA UBICADO EN LA LOCALIDAD 19 CIUDAD BOLIVAR DEL DISTRITO CAPITAL, DE ACUERDO A LAS ESPECIFICACIONES Y CANTIDADES DE OBRA ENTREGADAS POR LA SECRETARÍA DE EDUCACIÓN  DEL DISTRITO</t>
  </si>
  <si>
    <t>EJECUCIÓN DE LAS OBRAS DE DEMOLICIÓN  NECESARIAS PARA LA  CONSTRUCCIÓN DE LA PRIMERA INFANCIA EN EL COLEGIO SABANA DE TIBABUYES UBICADO EN LA LOCALIDAD 11 SUBA DEL DISTRITO CAPITAL, DE ACUERDO A LAS ESPECIFICACIONES Y CANTIDADES DE OBRA ENTREGADAS POR LA SECRETARÍA DE EDUCACIÓN  DEL DISTRITO</t>
  </si>
  <si>
    <t>EJECUCIÓN DE LAS OBRAS DE DEMOLICIÓN  NECESARIAS PARA LA  CONSTRUCCIÓN DE LA PRIMERA INFANCIA EN EL COLEGIO  PORVENIR SECTOR VII UBICADO EN LA LOCALIDAD 7 BOSA DEL DISTRITO CAPITAL, DE ACUERDO A LAS ESPECIFICACIONES Y CANTIDADES DE OBRA ENTREGADAS POR LA SECRETARÍA DE EDUCACIÓN  DEL DISTRITO</t>
  </si>
  <si>
    <t>INTERVENTORÍA TÉCNICA, ADMINISTRATIVA, AMBIENTAL, JURÍDICA Y FINANCIERA AL CONTRATO DE EJECUCIÓN DE LAS OBRAS DE DEMOLICIÓN  NECESARIAS PARA LA  CONSTRUCCIÓN DE LA PRIMERA INFANCIA EN EL COLEGIO CANDELARIA LA NUEVA UBICADO EN LA LOCALIDAD 19 CIUDAD BOLIVAR DEL DISTRITO CAPITAL, DE ACUERDO A LAS ESPECIFICACIONES Y CANTIDADES DE OBRA ENTREGADAS POR LA SECRETARÍA DE EDUCACIÓN  DEL DISTRITO</t>
  </si>
  <si>
    <t>INTERVENTORÍA TÉCNICA, ADMINISTRATIVA, AMBIENTAL, JURÍDICA Y FINANCIERA AL CONTRATO DE EJECUCIÓN DE LAS OBRAS DE DEMOLICIÓN  NECESARIAS PARA LA  CONSTRUCCIÓN DE LA PRIMERA INFANCIA EN EL COLEGIO SABANA DE TIBABUYES UBICADO EN LA LOCALIDAD 11 SUBA DEL DISTRITO CAPITAL, DE ACUERDO A LAS ESPECIFICACIONES Y CANTIDADES DE OBRA ENTREGADAS POR LA SECRETARÍA DE EDUCACIÓN  DEL DISTRITO</t>
  </si>
  <si>
    <t>INTERVENTORÍA TÉCNICA, ADMINISTRATIVA, AMBIENTAL, JURÍDICA Y FINANCIERA AL CONTRATO DE EJECUCIÓN DE LAS OBRAS DE DEMOLICIÓN  NECESARIAS PARA LA  CONSTRUCCIÓN DE LA PRIMERA INFANCIA EN EL COLEGIO  PORVENIR SECTOR VII UBICADO EN LA LOCALIDAD 7 BOSA DEL DISTRITO CAPITAL, DE ACUERDO A LAS ESPECIFICACIONES Y CANTIDADES DE OBRA ENTREGADAS POR LA SECRETARÍA DE EDUCACIÓN  DEL DISTRITO</t>
  </si>
  <si>
    <t>01005 Diseño, construcción e interventoría de estudios y/o ejecución de obras, para la construcción de infraestructura educativa nueva para la primera infancia y/o adicionales</t>
  </si>
  <si>
    <t>EJECUCIÓN DE LAS OBRAS PARA LA PRIMERA INFANCIA EN EL COLEGIO GRANCOLOMBIANO SECRETARÍA DE EDUCACIÓN  DEL DISTRITOE -C- CHARLES DE GAULLE UBICADO EN LA LOCALIDAD 7 DE BOSA, DE ACUERDO A LAS ESPECIFICACIONES Y CANTIDADES DE OBRA ENTREGADAS POR LA SECRETARÍA DE EDUCACIÓN  DEL DISTRITO.</t>
  </si>
  <si>
    <t>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t>
  </si>
  <si>
    <t xml:space="preserve">93141509;93141511
</t>
  </si>
  <si>
    <t>REALIZAR ACTIVIDADES DE GESTIÓN SOCIAL PARA EL ACOMPAÑAMIENTO, SENSIBILIZACIÓN Y SOCIALIZACIÓN CON LAS COMUNIDADES DE LAS ÁREAS DE INFLUENCIA DE LOS PROYECTOS DE INFRAESTRUCTURA EDUCATIVA QUE DETERMINE LA SECRETARÍA DE EDUCACIÓN DEL DISTRITO.</t>
  </si>
  <si>
    <t xml:space="preserve">81101508;81101313
</t>
  </si>
  <si>
    <t>REALIZAR LA ASESORÍA TÉCNICA ESPECIALIZADA A LA DIRECCIÓN DE CONSTRUCCIONES Y CONSERVACIÓN DE ESTABLECIMIENTOS EDUCATIVOS DE LA SECRETARÍA DE EDUCACIÓN DEL DISTRITO, QUE CONTEMPLE LAS VARIABLES JURÍDICAS, CONTRACTUALES, FINANCIERAS, TRIBUTARIAS, AMBIENTALES A QUE HAYA LUGAR, ENTRE OTRAS, EN CONCORDANCIA CON LAS FUNCIONES DE LA MENCIONADA DIRECCIÓN.</t>
  </si>
  <si>
    <t>PRESTAR SERVICIOS PROFESIONALES ALTAMENTE CALIFICADOS EN MATERIA DE CONTRATACIÓN PÚBLICA CON LO CUAL SE FACILITE Y SOPORTE LA TOMA DE DECISIONES DE LAS DIRECCIONES DE BIENESTAR ESTUDIANTIL Y DE CONSTRUCCIÓN Y CONSERVACIÓN DE ESTABLECIMIENTOS EDUCATIVOS ASÍ COMO DE LA SUBSECRETARIA DE ACCESO Y PERMANENCIA, MEDIANTE EL ANÁLISIS, PREPARACIÓN DE CONCEPTOS JURÍDICOS, REVISIÓN DE DOCUMENTOS, ACTOS, Y DEMÁS PROPIOS DEL ENGRANAJE CONTRACTUAL</t>
  </si>
  <si>
    <t>02 OBRAS MENORES Y ADECUACIONES</t>
  </si>
  <si>
    <t>02001 Diseño, construcción e interventoría de estudios y/o ejecución de obras de infraestructura,  para las obras de mejoramiento menor complementarias a la infraestructura de los colegios distritales y/o adicionales</t>
  </si>
  <si>
    <t>OBRAS DE ADECUACIÓN, MEJORAMIENTO Y MANTENIMIENTO CORRECTIVO DE LAS PLANTAS FÍSICAS ESTABLECIDAS CON EL FIN DE ATENDER LOS REQUERIMIENTOS DE SECRETARÍA DISTRITAL DE SALUD EN TÉRMINOS HIGIÉNICO SANITARIOS E INFRAESTRUCTURA EN GENERAL EN LAS LOCALIDADES DEL DISTRITO CAPITAL.</t>
  </si>
  <si>
    <t>INTERVENTORÍA TÉCNICA, ADMINISTRATIVA, JURÍDICA, FINANCIERA Y AMBIENTAL AL CONTRATO DE OBRAS DE ADECUACIÓN, MEJORAMIENTO Y MANTENIMIENTO CORRECTIVO  DE LAS PLANTAS FÍSICAS ESTABLECIDAS CON EL FIN DE ATENDER LOS REQUERIMIENTOS DE SECRETARÍA DISTRITAL DE SALUD EN TÉRMINOS HIGIÉNICO SANITARIOS E INFRAESTRUCTURA EN GENERAL EN LAS LOCALIDADES DEL DISTRITO CAPITAL</t>
  </si>
  <si>
    <t>02002 Realizar los estudios topograficos, de vulnerabilidad sismica, calculos estructurales y de revisión arquitectónica  necesarios para los proyectos, asi como la interventoria de los mismos</t>
  </si>
  <si>
    <t>ELABORACIÓN DE ESTUDIOS TOPOGRÁFICOS, DE VULNERABILIDAD SÍSMICA, REVISIÓN ESTRUCTURAL ETC REQUERIDOS PARA LA OBTENCIÓN DE LICENCIAS DE CONSTRUCCIÓN EN CUALQUIERA DE SUS MODALIDADES Y/O LICENCIA DE URBANISMO, JUNTO CON LOS PERMISOS Y APROBACIONES NECESARIOS PARA COLEGIOS DEL DISTRITO CAPITAL</t>
  </si>
  <si>
    <t>02004  Alquiler (incluye mantenimiento) de baños portátiles móviles para atender los requerimientos de las diferentes Instituciones Educativas</t>
  </si>
  <si>
    <t>PRESTACIÓN DEL SERVICIO INTEGRAL DE SOLUCIONES SANITARIAS PORTÁTILES PARA LA COMUNIDAD EDUCATIVA Y LAS SEDES ADMINISTRATIVAS DE LA SECRETARÍA DE EDUCACIÓN DEL DISTRITO</t>
  </si>
  <si>
    <t>02007 Realizar las intervenciones de obras e interventorías para el mantenimiento preventivo y/o correctivo, atención de emergencias de la infraestructura educativa oficial (incluye adicionales).</t>
  </si>
  <si>
    <t>EJECUCIÓN DE OBRAS MENORES PARA LA ATENCIÓN DE EMERGENCIAS EN LOS COLEGIOS DISTRITALES</t>
  </si>
  <si>
    <t>INTERVENTORÍA TÉCNICA, AMBIENTAL, ADMINISTRATIVA, FINANCIERA Y JURÍDICA PARA LA CONTRATACIÓN DE LAS OBRAS MENORES PARA LA ATENCIÓN DE EMERGENCIAS EN LOS COLEGIOS DISTRITALES.</t>
  </si>
  <si>
    <t xml:space="preserve">02009 Construir, adecuar y/o mejorar comedores escolares de los colegios distritales (incluye interventoría y adicionales) </t>
  </si>
  <si>
    <t xml:space="preserve">CONTRATAR LAS OBRAS DE ADECUACIÓN PARA HABILITAR EL MONTAJE DE LAS COCINAS Y COMEDORES MÓVILES, EN DIFERENTES COLEGIOS DE LA SECRETARÍA DE EDUCACIÓN DEL DISTRITO .
</t>
  </si>
  <si>
    <t>INTERVENTORÍA TÉCNICA, ADMINISTRATIVA, JURÍDICA, FINANCIERA Y AMBIENTAL AL CONTRATO DE OBRAS DE ADECUACIÓN PARA HABILITAR EL MONTAJE DE LAS COCINAS Y COMEDORES MÓVILES, EN DIFERENTES COLEGIOS DE LA SECRETARÍA DE EDUCACIÓN  DEL DISTRITO.</t>
  </si>
  <si>
    <t>02011 Construcción e interventoría a las adecuaciones locativas a ejecutarse en sedes administrativas (SED + DILES)</t>
  </si>
  <si>
    <t>CONTRATAR LA EJECUCIÓN DE LAS OBRAS MENORES DE ADECUACIÓN, MEJORAMIENTO, REPARACIÓN Y CONSERVACIÓN DE LA INFRAESTRUCTURA FÍSICA, PARA EL CORRECTO MANTENIMIENTO EN LAS DIFERENTES SEDES ADMINISTRATIVAS  DE LA SECRETARÍA DE EDUCACIÓN DEL DISTRITO</t>
  </si>
  <si>
    <t>03 CENTROS DE MAESTROS</t>
  </si>
  <si>
    <t>03001 Construcción e interventoria de las adecuaciones en infraestructura para los Centros de la Red de Innvovación del maestro</t>
  </si>
  <si>
    <t>EJECUCIÓN DE LAS OBRAS DE ADECUACIÓN, MEJORAMIENTO Y MANTENIMIENTO CORRECTIVO DE CASA EL CAMPÍN, DONDE SE PONDRÁ EN FUNCIONAMIENTO UN CENTRO DE INNOVACIÓN AL MAESTRO.</t>
  </si>
  <si>
    <t>INTERVENTORÍA TÉCNICA, JURÍDICA, ADMINISTRATIVA, AMBIENTAL  Y FINANCIERA A LA EJECUCIÓN DE LAS OBRAS DE ADECUACIÓN, MEJORAMIENTO Y MANTENIMIENTO CORRECTIVO DE CASA EL CAMPÍN, DONDE SE PONDRÁ EN FUNCIONAMIENTO UN CENTRO DE INNOVACIÓN AL MAESTRO.</t>
  </si>
  <si>
    <t>01004 Suministrar el personal de apoyo profesional y técnico para garantizar la adecuada ejecución del proyecto</t>
  </si>
  <si>
    <t>PRESTAR SERVICIOS PROFESIONALES PARA EL APOYO EN EL SEGUIMIENTO Y VERIFICACIÓN TÉCNICA, ADMINISTRATIVA Y FINANCIERA DE LOS PROYECTOS A CARGO DE LA DIRECCIÓN DE CONSTRUCCIÓN Y CONSERVACIÓN DE ESTABLECIMIENTOS EDUCATIVOS DE LA SECRETARÍA DE EDUCACIÓN  DEL DISTRITO, ASÍ COMO EN LA FORMULACIÓN, EJECUCIÓN Y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</si>
  <si>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APOYO TÉCNICO Y OPERATIVO EN LA EJECUCIÓN DE TODAS LAS ACTIVIDADES NECESARIAS PARA LA ELABORACIÓN DE TODOS LOS DOCUMENTOS QUE SE DEBEN EMITIR POR PARTE DE LA DIRECCIÓN DE CONSTRUCCIÓN Y CONSERVACIÓN DE ESTABLECIMIENTOS EDUCATIVOS RESPECTO DE LOS CONTRATOS QUE ESTA TENGA A CARGO. IGUALMENTE PRESTAR APOYO EN EL SEGUIMIENTO A LA LEGALIZACIÓN Y LIQUIDACIÓN DE LOS CONTRATOS Y EN GENERAL CON EL MANEJO DE CORRESPONDENCIA Y ARCHIVO.</t>
  </si>
  <si>
    <t>PRESTAR SERVICIOS PROFESIONALES A LA DIRECCIÓN DE CONSTRUCCIÓN Y CONSERVACIÓN DE ESTABLECIMIENTOS EDUCATIVOS EN LAS ACTIVIDADES Y TRÁMITES RELACIONADOS CON LA LEGALIZACIÓN, SANEAMIENTO Y LOS PROCESOS RELACIONADOS CON PREDIOS DE ACUERDO CON LOS REQUERIMIENTOS QUE TENGA LA DIRECCIÓN.</t>
  </si>
  <si>
    <t>PRESTAR SERVICIOS PROFESIONALES A LA DIRECCIÓN DE CONSTRUCCIÓN Y CONSERVACIÓN DE ESTABLECIMIENTOS EDUCATIVOS, DE INGENIERÍA TÉCNICA EN INSTALACIONES ELÉCTRICAS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</si>
  <si>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PRESTAR APOYO OPERATIVO EN LA REALIZACIÓN DE TODAS LAS ACTIVIDADES DE ORDEN ADMINISTRATIVO DE LA DIRECCIÓN DE CONSTRUCCIÓN Y CONSERVACIÓN DE ESTABLECIMIENTOS EDUCATIVOS</t>
  </si>
  <si>
    <t>PRESTAR SERVICIOS PROFESIONALES A LA DIRECCIÓN DE CONSTRUCCIÓN Y CONSERVACIÓN DE ESTABLECIMIENTOS EDUCATIVOS PARA LA REALIZACIÓN, ESTRUCTURACIÓN Y SEGUIMIENTO DE LOS ESTUDIOS PREVIOS EN LO RELACIONADO CON LOS TEMAS TÉCNICOS RELACIONADOS CON SU EXPERTICIA Y PROFESIÓN, PARA EL DESARROLLO DE LOS DOCUMENTOS QUE CORRESPONDAN EN EL MARCO DE LAS NORMAS QUE RIGEN LA CONTRATACIÓN ESTATAL, ESTUDIOS PREVIOS QUE CONFORME AL PLAN DE DESARROLLO DISTRITAL Y LA PRIORIZACIÓN DE LA SECRETARÍA DE EDUCACIÓN DEL DISTRITO SE TENGAN DETERMINADOS PARA LA VIGENCIA.</t>
  </si>
  <si>
    <t>PRESTAR SERVICIOS PROFESIONALES A LA DIRECCIÓN DE CONSTRUCCIÓN Y CONSERVACIÓN DE ESTABLECIMIENTOS EDUCATIVOS DE LA SECRETARÍA DE EDUCACIÓN  DEL DISTRITO, APOYANDO LAS TAREAS DE SANEAMIENTO PREDIAL, ASÍ COMO APOYAR LA REALIZACIÓN DE LOS ESTUDIOS TÉCNICOS Y NORMATIVOS QUE PERMITAN VIABILIZAR SUELO PARA LA CONSTRUCCIÓN DE EQUIPAMIENTOS EDUCATIVOS ATENDIENDO LAS METAS DEL PLAN DE DESARROLLO DISTRITAL 2016 - 2019 "BOGOTÁ MEJOR PARA TODOS"</t>
  </si>
  <si>
    <t>PRESTAR SERVICIOS PROFESIONALES A LA DIRECCIÓN DE CONSTRUCCIÓN Y CONSERVACIÓN DE ESTABLECIMIENTOS EDUCATIVOS DE LA SECRETARÍA DE EDUCACIÓN  DEL DISTRITO EN TEMAS AMBIENTALES EN LAS OBRAS QUE SE EJECUTAN EN LAS DIFERENTES LOCALIDADES DE LA CIUDAD Y GESTIÓN Y TRAMITE DE LOS PERMISOS QUE OTORGAN LAS DIFERENTES AUTORIDADES AMBIENTALES DISTRITALES Y/O NACIONALES.</t>
  </si>
  <si>
    <t>PRESTAR SERVICIOS PROFESIONALES PARA GESTIÓN INTERSECTORIAL E INTERINSTITUCIONAL DE LA INFRAESTRUCTURA EDUCATIVA DE LA SECRETARÍA DE EDUCACIÓN DEL DISTRITO</t>
  </si>
  <si>
    <t xml:space="preserve">PRESTAR SERVICIOS PROFESIONALES A LA DIRECCIÓN DE CONSTRUCCIÓN Y CONSERVACIÓN DE ESTABLECIMIENTOS EDUCATIVOS EN LA GESTIÓN Y TRÁMITE DE LICENCIAS DE URBANISMO Y CONSTRUCCIÓN EN SUS DIFERENTES MODALIDADES, ASÍ COMO TODAS LAS ACCIONES URBANÍSTICAS NECESARIAS PARA EL SANEAMIENTO Y LEGALIZACIÓN DE PREDIOS Y COLEGIOS DISTRITALES. IGUALMENTE BRINDAR APOYO EN LA PRESENTACIÓN Y SUSTENTACIÓN DE CONCEPTOS TÉCNICOS QUE LE SEAN REQUERIDOS Y QUE ESTÉN VINCULADOS CON EL DESARROLLO DE LAS ACTIVIDADES PREVISTAS CON OCASIÓN DEL OBJETO CONTRACTUAL. </t>
  </si>
  <si>
    <t xml:space="preserve">PRESTAR SERVICIOS PROFESIONALES PARA ATENDER Y RESPONDER DE MANERA INTEGRAL TODOS LOS REQUERIMIENTOS QUE SEAN PRESENTADOS POR EL CONCEJO, LOS ORGANISMOS DE VIGILANCIA Y CONTROL DEL ORDEN NACIONAL Y DISTRITAL, ASÍ COMO LAS RESPUESTAS Y SEGUIMIENTOS A LA IMPLEMENTACIÓN DE LOS PLANES DE MEJORAMIENTO Y DEMÁS ASUNTOS LEGALES Y CONTRACTUALES QUE SEAN COMPETENCIA DE LA DIRECCIÓN DE CONSTRUCCIÓN Y CONSERVACIÓN DE ESTABLECIMIENTOS EDUCATIVOS. </t>
  </si>
  <si>
    <t>PRESTAR SERVICIOS PROFESIONALES A LA DIRECCIÓN DE CONSTRUCCIÓN Y CONSERVACIÓN DE ESTABLECIMIENTOS EDUCATIVOS PARA LA REALIZACIÓN, ESTRUCTURACIÓN Y SEGUIMIENTO DE LOS ESTUDIOS PREVIOS EN LO RELACIONADO CON LOS TEMAS TÉCNICOS RELACIONADOS CON SU EXPERTICIA Y PROFESIÓN, PARA EL DESARROLLO DE LOS DOCUMENTOS QUE CORRESPONDAN EN EL MARCO DE LAS NORMAS QUE RIGEN LA CONTRATACIÓN ESTATAL, Y LA ELABORACIÓN DE LOS ESTUDIOS PREVIOS QUE CONFORME AL PLAN DE DESARROLLO DISTRITAL Y A LA PRIORIZACIÓN DE LA SECRETARÍA DE EDUCACIÓN DEL DISTRITO SE TENGAN DETERMINADOS PARA LA VIGENCIA.</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</si>
  <si>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REPARACIÓN Y MANTENIMIENTO DE LOS BIENES INMUEBLES DE LA SECRETARÍA DE EDUCACIÓN DEL DISTRITO. IGUALMENTE PRESTAR APOYO EN LA REALIZACIÓN DE DISEÑOS O IDEAS ARQUITECTÓNICAS QUE LE SEAN SOLICITADOS CON OCASIÓN DE LAS ACTIVIDADES PREVISTAS POR LA DIRECCIÓN.</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</si>
  <si>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</si>
  <si>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SERVICIOS PROFESIONALES PARA COORDINAR TODAS LAS ACTIVIDADES INHERENTES A LA CONSTRUCCIÓN, MANTENIMIENTO, CONSERVACIÓN DE LAS INSTITUCIONES DE EDUCACIÓN DISTRITAL UBICADAS EN LA ZONA QUE SE LE ASIGNE CONFORME A LA DISTRIBUCIÓN QUE PARA EL EFECTO TENGA LA DIRECCIÓN DE CONSTRUCCIÓN Y CONSERVACIÓN DE ESTABLECIMIENTO EDUCATIVOS.</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</si>
  <si>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</si>
  <si>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A LA DIRECCIÓN DE CONSTRUCCIÓN Y CONSERVACIÓN DE ESTABLECIMIENTOS EDUCATIVOS PARA EL ANÁLISIS JURÍDICO Y ESTUDIO DE TÍTULOS DE PREDIOS PARA LA CONSTRUCCIÓN DE EQUIPAMIENTOS EDUCATIVOS, EN ZONAS DE DESARROLLO URBANO PRIORIZADAS POR LA SECRETARÍA DE EDUCACIÓN DEL DISTRITO.</t>
  </si>
  <si>
    <t>PRESTAR SERVICIOS PROFESIONALES DE INGENIERÍA TÉCNICA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SUS EXPERTICIA Y EXPERIENCIA.</t>
  </si>
  <si>
    <t>PRESTAR SERVICIOS PROFESIONALES EN EL SEGUIMIENTO DE LOS PROCESOS ADMINISTRATIVOS RELACIONADOS CON EL DESARROLLO DE LAS ACTIVIDADES DE GESTIÓN DOCUMENTAL Y CORRESPONDENCIA, ASÍ COMO EL TRÁMITE DE CUENTAS DE COBRO Y/O FACTURAS, ANTICIPOS, Y TODOS LOS PAGOS DERIVADOS DE LOS CONTRATOS A CARGO DE LA DIRECCIÓN DE CONSTRUCCIÓN Y CONSERVACIÓN DE ESTABLECIMIENTOS EDUCATIVOS.</t>
  </si>
  <si>
    <t>PRESTAR SERVICIOS PROFESIONALES A LA DIRECCIÓN DE CONSTRUCCIÓN Y CONSERVACIÓN DE ESTABLECIMIENTOS EDUCATIVOS EN LA ESTRUCTURACIÓN, ELABORACIÓN Y SEGUIMIENTO DE LOS ESTUDIOS PREVIOS Y DEMÁS DOCUMENTOS QUE SE REQUIERAN EN LA ETAPA PRECONTRACTUAL DE LOS PROCESOS QUE ADELANTE LA DIRECCIÓN, QUE  CONFORME AL PLAN DE DESARROLLO DISTRITAL Y LA PRIORIZACIÓN DE LA SECRETARÍA DE EDUCACIÓN DEL DISTRITO SE TENGAN DETERMINADOS PARA LA VIGENCIA. IGUALMENTE DEBERÁ ACOMPAÑAR LOS PROCESOS PRECONTRACTUALES HASTA LA CULMINACIÓN DEL MISMO CONFORME LAS NORMAS LEGALES VIGENTES QUE RIGEN LA MATERIA.</t>
  </si>
  <si>
    <t>PRESTAR SERVICIOS PROFESIONALES PARA EL APOYO LEGAL Y CONTRACTUAL DE LA DIRECCIÓN DE CONSTRUCCIÓN Y CONSERVACIÓN DE ESTABLECIMIENTOS EDUCATIVOS. ASÍ COMO ACOMPAÑAR EN LA ESTRUCTURACIÓN Y FUNDAMENTACIÓN DE LAS SOLICITUDES DE PROCESOS SANCIONATORIOS QUE SE EVIDENCIEN EN EL DESARROLLO DE LOS CONTRATOS A CARGO DE LA DIRECCIÓN.</t>
  </si>
  <si>
    <t>PRESTAR SERVICIOS PROFESIONALES A LA DIRECCIÓN DE CONSTRUCCIÓN Y CONSERVACIÓN DE LOS ESTABLECIMIENTOS EDUCATIVOS EN LA COORDINACIÓN DE LA ESTRUCTURACIÓN, ELABORACIÓN Y SEGUIMIENTO DE LOS ESTUDIOS PREVIOS Y DEMÁS DOCUMENTOS QUE SE REQUIERAN EN LA ETAPA PRECONTRACTUAL DE LOS PROCESOS QUE ADELANTE LA DIRECCIÓN, CONFORME EL PLAN DE DESARROLLO DISTRITAL Y LA PRIORIZACIÓN DE LA SECRETARIA DE EDUCACIÓN SE TENGA DETERMINADOS PARA LA VIGENCIA. IGUALMENTE DEBERÁ ACOMPAÑAR LOS PROCESOS PRECONTRACTUALES HASTA LA CULMINACIÓN DEL MISMO CONFORME LAS NORMAS LEGALES VIGENTES QUE RIGEN LA MATERIA.</t>
  </si>
  <si>
    <t>PRESTAR SERVICIOS PROFESIONALES PARA EL APOYO JURÍDICO DE LA DIRECCIÓN EN LOS TEMAS RELACIONADOS CON LOS CONTRATOS DE OBRA E INTERVENTORÍA, ASÍ COMO LOS PROCESOS JURÍDICOS QUE SE ADELANTEN EN LA SECRETARÍA DE EDUCACIÓN DEL DISTRITO  CON OCASIÓN DE LOS MISMOS.</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</si>
  <si>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CONSTRUCCIÓN,AMPLIACIÓN, ADECUACIÓN, REPARACIÓN Y MANTENIMIENTO DE LOS BIENES INMUEBLES DE LA SECRETARÍA DE EDUCACIÓN DEL DISTRITO, Y ATENDER LA GESTIÓN TERRITORIAL EN LAS DIFERENTES ZONAS DE LAS LOCALIDADES DE BOGOTÁ.</t>
  </si>
  <si>
    <t>PRESTAR SERVICIOS PROFESIONALES PARA EL APOYO EN LA GESTIÓN DE LOS ASPECTOS JURÍDICOS EN EL COMPONENTE AMBIENTAL Y SANEAMIENTO JURÍDICO DE LOS PREDIOS A CARGO DE LA DIRECCIÓN DE CONSTRUCCIÓN Y CONSERVACIÓN DE ESTABLECIMIENTOS EDUCATIVOS E IGUALMENTE ADELANTAR LA LIQUIDACIÓN DE LOS CONTRATOS A CARGO DE LA DIRECCIÓN SEGÚN ASIGNACIÓN.</t>
  </si>
  <si>
    <t>PRESTAR SERVICIOS PROFESIONALES PARA EL APOYO LEGAL Y CONTRACTUAL DE LA DIRECCIÓN DE CONSTRUCCIÓN Y CONSERVACIÓN DE ESTABLECIMIENTOS EDUCATIVOS. ASÍ COMO ADELANTAR EL CONTROL DE LEGALIDAD DE TODOS LOS DOCUMENTOS Y ACTIVIDADES PROPIAS DE LA DIRECCIÓN.</t>
  </si>
  <si>
    <t>PRESTAR SERVICIOS PROFESIONALES A LA DIRECCIÓN DE CONSTRUCCIÓN Y CONSERVACIÓN DE ESTABLECIMIENTOS EDUCATIVOS EN TODOS LOS PROCESOS RELACIONADOS CON LA PLANEACIÓN, SEGUIMIENTO Y AJUSTE DE LOS OBJETIVOS, ESTRATEGIAS, PROGRAMAS Y METAS FÍSICAS Y FINANCIERAS, ESTABLECIDAS EN EL PLAN DE DESARROLLO, PLAN OPERATIVO, SISTEMA INTEGRADO DE GESTIÓN, MAPA DE RIESGOS Y PLAN DE ADQUISICIONES ENTRE OTROS.</t>
  </si>
  <si>
    <t>PRESTAR SERVICIOS PROFESIONALES A LA DIRECCIÓN DE CONSTRUCCIÓN Y CONSERVACIÓN DE ESTABLECIMIENTOS EDUCATIVOS EN EL SEGUIMIENTO Y VERIFICACIÓN DEL CUMPLIMIENTO DE LAS METAS Y PLANES OPERATIVOS QUE SE TENGAN A CARGO.</t>
  </si>
  <si>
    <t>PRESTAR SERVICIOS PROFESIONALES A LA DIRECCIÓN DE CONSTRUCCIÓN Y CONSERVACIÓN DE ESTABLECIMIENTOS EDUCATIVOS PARA EL ANÁLISIS Y SEGUIMIENTO A PROYECTOS Y METAS RELACIONADOS CON LA INFRAESTRUCTURA FÍSICA DEL NIVEL CENTRAL, LOCAL E INSTITUCIONAL, EN COORDINACIÓN CON LAS DIFERENTES ÁREAS DE LA SECRETARÍA DE EDUCACIÓN  DEL DISTRITO.</t>
  </si>
  <si>
    <t>PRESTAR SERVICIOS PROFESIONALES A LA DIRECCIÓN DE CONSTRUCCIÓN Y CONSERVACIÓN DE ESTABLECIMIENTOS EDUCATIVOS DE LA SECRETARÍA DE EDUCACIÓN  DEL DISTRITO PARA GESTIONAR TODAS LAS ACCIONES PARA GENERAR LA CARTOGRAFÍA URBANA, INCLUYENDO LA GEODATA BASE ESTABLECIDA EN LA NORMATIVIDAD LEGAL VIGENTE A LA FECHA DE LA PRESTACIÓN DEL SERVICIO, NECESARIAS PARA LA REVISIÓN, AJUSTE Y/O MODIFICACIÓN DEL PLAN MAESTRO DE EQUIPAMIENTOS EDUCATIVOS, ARTICULACIÓN CARTOGRÁFICA CON EL POT, GENERACIÓN CARTOGRÁFICA DE MODELOS DE GESTIÓN DEL SUELO DE LAS NORMAS DEL PMEE, PARA EL CRECIMIENTO DE LA INFRAESTRUCTURA ESCOLAR EN LA CIUDAD.</t>
  </si>
  <si>
    <t>PRESTAR SERVICIOS PROFESIONALES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</si>
  <si>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SERVICIOS PROFESIONALES PARA COORDINAR TODAS LAS ACTIVIDADES INHERENTES A LA CONSTRUCCIÓN, MANTENIMIENTO, CONSERVACIÓN DE LAS INSTITUCIONES DE EDUCACIÓN DISTRITAL UBICADAS EN LA ZONA QUE SE LE ASIGNE CONFORME A LA DISTRIBUCIÓN QUE PARA EL EFECTO TENGA LA DIRECCIÓN DE CONSTRUCCIÓN Y CONSERVACIÓN DE ESTABLECIMIENTO EDUCATIVO.</t>
  </si>
  <si>
    <t>PRESTAR SERVICIOS PROFESIONALES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</si>
  <si>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EN EL SEGUIMIENTO DE LOS PROCESOS ADMINISTRATIVOS Y FINANCIEROS, RELACIONADOS CON LA DIRECCIÓN DE CONSTRUCCIÓN Y CONSERVACIÓN DE ESTABLECIMIENTOS EDUCATIVOS.</t>
  </si>
  <si>
    <t>PRESTAR SERVICIOS PROFESIONALES A LA DIRECCIÓN DE CONSTRUCCIÓN Y CONSERVACIÓN DE ESTABLECIMIENTOS EDUCATIVOS EN LOS PROCESOS Y TRÁMITES DE SANEAMIENTO E IDENTIFICACIÓN DE PREDIOS UTILIZANDO TODAS LAS HERRAMIENTAS TECNOLÓGICAS NECESARIAS PARA EL DESARROLLO DEL OBJETO DEL CONTRATO. APOYAR AL ÁREA DE GESTIÓN DEL SUELO EN TODOS LOS REQUERIMIENTOS QUE SE NECESITEN PARA EL CUMPLIMIENTO DE LOS PROCESOS.</t>
  </si>
  <si>
    <t>PRESTAR SERVICIOS PROFESIONALES DE INGENIERÍA TÉCNICA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</si>
  <si>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PRESTAR SERVICIOS PROFESIONALES A LA DIRECCIÓN DE CONSTRUCCIÓN Y CONSERVACIÓN DE ESTABLECIMIENTOS EDUCATIVOS DE LA SECRETARÍA DE EDUCACIÓN  DEL DISTRITO, PARA COORDINAR TODAS LAS ACCIONES DE GESTIÓN DEL SUELO PARA EL SANEAMIENTO Y LEGALIZACIÓN DE PREDIOS, CONCEPTOS NORMATIVOS PARA CONSULTORÍAS DE DISEÑOS Y EJECUCIÓN DE OBRAS. ASÍ MISMO DIRIGIR LOS PROCESOS DE COMPRAS DE PREDIOS ENAJENACIONES, OBTENCIÓN DE LICENCIAS, Y ORIENTAR ACTIVIDADES RELACIONADAS CON EL ANÁLISIS NORMATIVO QUE PERMITAN LA CONSECUCIÓN DE SUELO PARA INFRAESTRUCTURA EDUCATIVA, EN TORNO AL CRECIMIENTO DE LA CIUDAD Y DEMÁS AFINES A LAS ANTERIORES. CUMPLIENDO LOS INDICADORES DE EFICIENCIA Y EFICACIA DEFINIDAS PARA LA OBTENCIÓN DE SUELOS.</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</si>
  <si>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</si>
  <si>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PARA EL APOYO LEGAL Y CONTRACTUAL A LA DIRECCIÓN DE CONSTRUCCIÓN Y CONSERVACIÓN DE ESTABLECIMIENTOS EDUCATIVOS EN LO RELACIONADO CON LOS TEMAS DE REQUERIMIENTOS DE ORGANISMOS DE CONTROL, LA LIQUIDACIÓN DE LOS CONTRATOS, SOLICITUDES DE PROCESOS SANCIONATORIOS QUE SE EVIDENCIEN EN EL DESARROLLO DE LOS CONTRATOS A CARGO DE LA DIRECCIÓN Y EL ANÁLISIS DE RIESGOS A LA SUPERVISIÓN Y APOYO A LA SUPERVISIÓN DE LOS CONTRATOS DE OBRA Y CONSULTORÍA.</t>
  </si>
  <si>
    <t>PRESTAR SERVICIOS PROFESIONALES A LA DIRECCIÓN DE CONSTRUCCIÓN Y CONSERVACIÓN DE ESTABLECIMIENTOS EDUCATIVOS DE LA SECRETARÍA DE EDUCACIÓN  DEL DISTRITO PARA GESTIONAR TODAS LAS ACCIONES URBANÍSTICAS NECESARIAS PARA LA REVISIÓN, AJUSTE Y/O MODIFICACIÓN DEL PLAN MAESTRO DE EQUIPAMIENTOS EDUCATIVOS, ARTICULACIÓN CON EL POT, REVISIÓN DE LOS ESTÁNDARES BÁSICOS DE ACUERDO A LAS NORMAS DEL PMEE, Y GESTIONAR LO RELACIONADO CON NORMA URBANA PARA LAS CONSULTORÍAS CONTRATADAS PARA EL CRECIMIENTO DE LA INFRAESTRUCTURA ESCOLAR EN LA CIUDAD</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</si>
  <si>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SECRETARIA DE EDUCACIÓN DEL DISTRITO.</t>
  </si>
  <si>
    <t>PRESTAR SERVICIOS PROFESIONALES A LA DIRECCIÓN DE CONSTRUCCIÓN Y CONSERVACIÓN DE ESTABLECIMIENTOS EDUCATIVOS PARA LA REALIZACIÓN, ESTRUCTURACIÓN Y SEGUIMIENTO DE LOS ESTUDIOS PREVIOS EN LO RELACIONADO CON LOS TEMAS TÉCNICOS RELACIONADOS CON SU EXPERTICIA Y PROFESIÓN, PARA EL DESARROLLO DE LOS DOCUMENTOS QUE CORRESPONDAN EN EL MARCO DE LAS NORMAS QUE RIGEN LA CONTRATACIÓN ESTATAL, Y LA ELABORACIÓN DE LOS ESTUDIOS PREVIOS QUE CONFORME AL PLAN DE DESARROLLO DISTRITAL Y A LA PRIORIZACIÓN DE LA SECRETARÍA DE EDUCACIÓN SE TENGAN DETERMINADOS PARA LA VIGENCIA.</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</si>
  <si>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</si>
  <si>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SERVICIOS PROFESIONALES A LA DIRECCIÓN DE CONSTRUCCIÓN Y CONSERVACIÓN DE ESTABLECIMIENTOS EDUCATIVOS PARA APOYAR EL SEGUIMIENTO DE LOS PROCESOS DE EVALUACIÓN Y CONSOLIDACIÓN DE DISEÑO, ASÍ COMO EL ACOMPAÑAMIENTO EN LA FORMULACIÓN, EJECUCIÓN, SEGUIMIENTO DE PLANES, PROGRAMAS Y PROYECTOS PARA LA CONSTRUCCIÓN, AMPLIACIÓN, ADECUACIÓN, REPARACIÓN Y MANTENIMIENTO DE LOS BIENES INMUEBLES DE LA SECRETARÍA DE EDUCACIÓN DEL DISTRITO. IGUALMENTE PRESTAR APOYO EN LA REALIZACIÓN DE DISEÑOS O IDEAS ARQUITECTÓNICAS QUE LE SEAN SOLICITADOS CON OCASIÓN DE LAS ACTIVIDADES PREVISTAS POR LA DIRECCIÓN.</t>
  </si>
  <si>
    <t>PRESTAR SERVICIOS PROFESIONALES PARA EL APOYO EN EL SEGUIMIENTO Y VERIFICACIÓN TÉCNICA, ADMINISTRATIVA Y FINANCIERA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EN LAS DIFERENTES ZONAS DE LAS LOCALIDADES DE BOGOTÁ.</t>
  </si>
  <si>
    <t>PRESTAR SERVICIOS PROFESIONALES ESPECIALIZADOS A LA DIRECCIÓN DE CONSTRUCCIÓN Y CONSERVACIÓN DE ESTABLECIMIENTOS EDUCATIVOS DE LA SECRETARÍA DE EDUCACIÓN  DEL DISTRITO PARA REALIZAR LOS ESTUDIOS TÉCNICOS Y NORMATIVOS QUE PERMITAN VIABILIZAR SUELO PARA LA CONSTRUCCIÓN DE EQUIPAMIENTOS EDUCATIVOS ATENDIENDO LAS METAS DEL PLAN DE DESARROLLO DISTRITAL 2016 - 2019 "BOGOTÁ MEJOR PARA TODOS".</t>
  </si>
  <si>
    <t>PRESTAR SERVICIOS PROFESIONALES COMO ARQUITECTO PARA COORDINAR TODAS LAS ACTIVIDADES RELACIONADAS CON EL MANTENIMIENTO Y LAS MEJORAS DE LAS CONDICIONES FÍSICAS DE TRABAJO DE LOS FUNCIONARIOS DE LAS DIRECCIONES LOCALES Y DE LA SECRETARÍA DE EDUCACIÓN DEL DISTRITO.</t>
  </si>
  <si>
    <t>PRESTAR SERVICIOS PROFESIONALES EN LA ESTRUCTURACIÓN DE LOS PRESUPUESTOS Y LOS ANÁLISIS DE PRECIOS Y ESTUDIOS DEL SECTOR, EN LOS PROCESOS DE SELECCIÓN Y LOS CONTRATOS QUE SE ENCUENTREN EN EJECUCIÓN, QUE SE ESTIMEN NECESARIOS Y ESTÉN A CARGO DE LA DIRECCIÓN DE CONSTRUCCIÓN Y CONSERVACIÓN DE ESTABLECIMIENTOS EDUCATIVOS.</t>
  </si>
  <si>
    <t>PRESTAR APOYO TÉCNICO EN LA EJECUCIÓN DE TODAS LAS ACTIVIDADES NECESARIAS PARA EL CUMPLIMIENTO DE LAS FUNCIONES A CARGO DE LA DIRECCIÓN DE CONSTRUCCIÓN Y CONSERVACIÓN DE ESTABLECIMIENTOS EDUCATIVOS DE LA SECRETARÍA DE EDUCACIÓN DEL DISTRITO, ASI COMO LAS RELACIONADAS CON EL MANEJO DE CORRESPONDENCIA Y ARCHIVO.</t>
  </si>
  <si>
    <t>PRESTAR SERVICIOS PROFESIONALES A LA DIRECCIÓN DE CONSTRUCCIÓN Y CONSERVACIÓN DE ESTABLECIMIENTOS EDUCATIVOS EN LA GESTIÓN Y TRÁMITE DE LICENCIAS DE URBANISMO Y CONSTRUCCIÓN EN SUS DIFERENTES MODALIDADES, ASÍ COMO TODAS LAS ACCIONES URBANÍSTICAS NECESARIAS PARA EL SANEAMIENTO Y LEGALIZACIÓN DE PREDIOS Y COLEGIOS DISTRITALES. IGUALMENTE BRINDARÁ APOYO EN LA PRESENTACIÓN Y SUSTENTACIÓN DE CONCEPTOS TÉCNICOS QUE LE SEAN REQUERIDOS Y QUE ESTÉN VINCULADOS CON EL DESARROLLO DE LAS ACTIVIDADES PREVISTAS CON OCASIÓN DEL OBJETO CONTRACTUAL.</t>
  </si>
  <si>
    <t>PRESTAR SERVICIOS PROFESIONALES ESPECIALIZADOS A LA DIRECCIÓN DE CONSTRUCCIÓN Y CONSERVACIÓN DE ESTABLECIMIENTOS EDUCATIVOS PARA LA IDENTIFICACIÓN, GEORREFERENCIACIÓN E INCORPORACIÓN DE PREDIOS CON CARACTERÍSTICAS Y ATRIBUTOS ESPECIALES PARA LA CONSTRUCCIÓN DE EQUIPAMIENTOS EDUCATIVOS, EN ZONAS DE DESARROLLO URBANO PRIORIZADAS POR LA SECRETARÍA DE EDUCACIÓN DEL DISTRITO.</t>
  </si>
  <si>
    <t>PRESTAR SERVICIOS PROFESIONALES A LA DIRECCIÓN DE CONSTRUCCIÓN Y CONSERVACIÓN DE ESTABLECIMIENTOS EDUCATIVOS, DE INGENIERÍA TÉCNICA EN INSTALACIONES ELÉCTRICAS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SUS EXPERTICIA Y EXPERIENCIA.</t>
  </si>
  <si>
    <t>PRESTAR SERVICIOS PROFESIONALES PARA EL APOYO JURÍDICO DE LOS PROCESOS DE ADQUISICIÓN DE PREDIOS POR ENAJENACIÓN VOLUNTARIA. EXPROPIACIÓN Y EN LOS PROCESOS DE SANEAMIENTO JURÍDICO DE LOS PREDIOS A CARGO DE LA DIRECCIÓN DE CONSTRUCCIÓN Y CONSERVACIÓN DE ESTABLECIMIENTOS EDUCATIVOS DE LA SECRETARÍA DE EDUCACIÓN  DEL DISTRITO.</t>
  </si>
  <si>
    <t>PRESTAR SERVICIOS PROFESIONALES A LA DIRECCIÓN DE CONSTRUCCIÓN Y CONSERVACIÓN DE ESTABLECIMIENTOS EDUCATIVOS DE LA SECRETARÍA DE EDUCACIÓN  DEL DISTRITO. PARA COORDINAR LOS PROCESOS DE EVALUACIÓN Y CONSOLIDACIÓN DE DISEÑO, ASÍ COMO LA FORMULACIÓN, EJECUCIÓN Y SEGUIMIENTO DE PLANES, PROGRAMAS Y PROYECTOS PARA LA CONSTRUCCIÓN, AMPLIACIÓN, ADECUACIÓN, RESTITUCIÓN, REPARACIÓN Y MANTENIMIENTO DE LOS BIENES INMUEBLES DE LA SECRETARÍA DE EDUCACIÓN DEL DISTRITO.</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</si>
  <si>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Y ATENDER LA GESTIÓN TERRITORIAL DE LAS DIFERENTES ZONAS DE LAS LOCALIDADES DE BOGOTÁ.</t>
  </si>
  <si>
    <t>PRESTAR APOYO OPERATIVO A LA DIRECCIÓN DE CONSTRUCCIÓN Y CONSERVACIÓN DE ESTABLECIMIENTOS EDUCATIVOS EN LA EJECUCIÓN DE TODAS LAS ACTIVIDADES QUE SE REQUIERAN Y QUE ESTÉN RELACIONADOS CON EL ÁREA DE PLANEACIÓN Y DISEÑO Y LAS DEMÁS QUE SE REQUIERAN RELACIONADAS CON EL OBJETO.</t>
  </si>
  <si>
    <t>PRESTAR SERVICIOS PROFESIONALES PARA COORDINAR TODAS LAS ACTIVIDADES INHERENTES A LA CONSTRUCCIÓN, MANTENIMIENTO, CONSERVACIÓN DE LAS INSTITUCIONES DE EDUCACIÓN DISTRITAL QUE SE LE ASIGNE Y REALIZAR EL ACOMPAÑAMIENTO EN LOS PROCESOS FINANCIEROS DE LOS PROYECTOS A CARGO DE LA DIRECCIÓN DE CONSTRUCCIÓN Y CONSERVACIÓN DE ESTABLECIMIENTOS EDUCATIVOS DE LA SECRETARÍA DE EDUCACIÓN  DEL DISTRITO.</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</si>
  <si>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ATENDER LA GESTIÓN TERRITORIAL EN LAS DIFERENTES ZONAS DE LAS LOCALIDADES DE BOGOTÁ Y APOYAR LOS PROGRAMAS DE LA DIRECCIÓN EN LA HERRAMIENTA DEL PLAN DE DESARROLLO Y EL APLICATIVO DEL SIIC (SISTEMA INTEGRADO DE INFORMACIÓN DE CONSTRUCCIONES).</t>
  </si>
  <si>
    <t>PRESTAR SERVICIOS PROFESIONALES A LA DIRECCIÓN DE CONSTRUCCIÓN Y CONSERVACIÓN DE ESTABLECIMIENTOS EDUCATIVOS DE LA SECRETARÍA DE EDUCACIÓN  DEL DISTRITO, PARA APOYAR LA SUPERVISIÓN TÉCNICA Y ADMINISTRATIVA DE LOS CONTRATOS DE ATENCIÓN DE EMERGENCIA.</t>
  </si>
  <si>
    <t>PRESTAR SERVICIOS PROFESIONALES EN EL SEGUIMIENTO DE LOS PROCESOS ADMINISTRATIVOS RELACIONADOS CON EL TRÁMITE DE CUENTAS DE COBRO Y/O FACTURAS, ANTICIPOS, Y TODOS LOS PAGOS DERIVADOS DE LOS CONTRATOS A CARGO DE LA DIRECCIÓN DE CONSTRUCCIÓN Y CONSERVACIÓN DE ESTABLECIMIENTOS EDUCATIVOS.</t>
  </si>
  <si>
    <t>PRESTAR SERVICIOS PROFESIONALES A LA DIRECCIÓN DE CONSTRUCCIÓN Y CONSERVACIÓN DE ESTABLECIMIENTOS EDUCATIVOS PARA APOYAR EL SEGUIMIENTO DE LOS PROCESOS DE EVALUACIÓN Y CONSOLIDACIÓN DE DISEÑO, ASÍ COMO EL ACOMPAÑAMIENTO EN LA FORMULACIÓN, EJECUCIÓN, SEGUIMIENTO DE PLANES, PROGRAMAS Y PROYECTOS PARA LA CONSTRUCCIÓN, AMPLIACIÓN, ADECUACIÓN, REPARACIÓN Y MANTENIMIENTO DE LOS BIENES INMUEBLES DE LA SECRETARÍA DE EDUCACIÓN DEL DISTRITO. IGUALMENTE PRESTARA APOYO EN LA REALIZACIÓN DE DISEÑOS O IDEAS ARQUITECTÓNICAS QUE LE SEAN SOLICITADOS CON OCASIÓN DE LAS ACTIVIDADES PREVISTAS POR LA DIRECCIÓN.</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</si>
  <si>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 ATENDER LA GESTIÓN TERRITORIAL EN LAS DIFERENTES ZONAS DE LAS LOCALIDADES DE BOGOTÁ Y APOYAR A LA PARTE JURÍDICA EN LOS CONCEPTOS TÉCNICOS DE LOS DIFERENTES ENTES DE CONTROL.</t>
  </si>
  <si>
    <t>PRESTAR SERVICIOS PROFESIONALES EN LA ELABORACIÓN Y REVISIÓN DE LOS PRESUPUESTOS, ANÁLISIS DE PRECIOS UNITARIOS, ESPECIFICACIONES, PROGRAMACIÓN Y DEMÁS COMPONENTES PRESUPUESTALES, EN LOS CONTRATOS DE CONSULTORÍA QUE SE ENCUENTREN EN EJECUCIÓN Y EN LOS DISEÑOS QUE SE ESTIMEN NECESARIOS Y ESTÉN A CARGO DE LA DIRECCIÓN DE CONSTRUCCIÓN Y CONSERVACIÓN DE ESTABLECIMIENTOS EDUCATIVOS.</t>
  </si>
  <si>
    <t>PRESTAR APOYO PROFESIONAL PARA LA GESTIÓN DE LOS ASPECTOS JURÍDICOS DERIVADOS DEL CUMPLIMIENTO DE LAS FUNCIONES A CARGO DE LA DIRECCIÓN DE CONSTRUCCIÓN Y CONSERVACIÓN DE ESTABLECIMIENTO EDUCATIVOS, PARTICULARMENTE LO RELACIONADO CON RESPUESTAS A DERECHOS DE PETICIÓN, TUTELAS, COMITÉS DE CONCILIACIÓN Y TODOS LOS ASUNTOS DE CARÁCTER JURÍDICO A CARGO DE LA DIRECCIÓN, ASÍ COMO LA LIQUIDACIÓN DE LOS CONTRATOS A CARGO DE LA DIRECCIÓN.</t>
  </si>
  <si>
    <t>APOYAR EL PROCESO DE LEVANTAMIENTO Y ANÁLISIS DE LA INFORMACIÓN PARA EL POBLAMIENTO DE DATOS REQUERIDO EN LA CONSOLIDACIÓN DE FICHAS DEL PLAN MAESTRO DE ESTABLECIMIENTOS EDUCATIVOS (PMEE) A CARGO DE LA DIRECCIÓN DE CONSTRUCCIÓN DE CONSERVACIÓN DE ESTABLECIMIENTOS EDUCATIVOS DE LA SECRETARÍA DE EDUCACIÓN DEL DISTRITO.</t>
  </si>
  <si>
    <t>PRESTAR APOYO TÉCNICO Y OPERATIVO EN LA EJECUCIÓN Y DESARROLLO DE LAS ACTIVIDADES DE GESTIÓN DOCUMENTAL Y CORRESPONDENCIA QUE RELACIONADOS CON ASUNTOS DE GESTIÓN DEL SUELO Y DE LA DIRECCIÓN DE CONSTRUCCIÓN Y CONSERVACIÓN DE ESTABLECIMIENTOS EDUCATIVOS.</t>
  </si>
  <si>
    <t>PRESTAR APOYO PROFESIONAL PARA LA GESTIÓN DE LOS ASPECTOS JURÍDICOS DERIVADOS DEL CUMPLIMIENTO DE LAS FUNCIONES A CARGO DE LA DIRECCIÓN DE CONSTRUCCIÓN Y CONSERVACIÓN DE ESTABLECIMIENTOS EDUCATIVOS, PARTICULARMENTE EN LO RELACIONADO CON EL TRÁMITE DE LIQUIDACIÓN DE CONTRATOS, PROCESOS SANCIONATORIOS Y TODOS LOS ASUNTOS DE CARÁCTER JURÍDICO Y CONTRACTUAL A CARGO DE LA DIRECCIÓN.</t>
  </si>
  <si>
    <t>PRESTAR SERVICIOS PROFESIONALES DE ACOMPAÑAMIENTO JURÍDICO RELACIONADOS CON DERECHO ADMINISTRATIVO, SEGUIMIENTO Y CONTROL FISCAL A LA DIRECCIÓN DE CONSTRUCCIÓN Y CONSERVACIÓN DE ESTABLECIMIENTOS EDUCATIVOS DE LA SECRETARÍA DE EDUCACIÓN  DEL DISTRITO.</t>
  </si>
  <si>
    <t>PRESTAR SERVICIOS PROFESIONALES EN EL SEGUIMIENTO DE LOS PROCESOS ADMINISTRATIVOS Y FINANCIEROS, ASÍ COMO EL TRÁMITE DE CUENTAS DE COBRO Y/O FACTURAS, ANTICIPOS, Y TODOS LOS PAGOS DERIVADOS DE LOS CONTRATOS A CARGO DE LA DIRECCIÓN DE CONSTRUCCIÓN Y CONSERVACIÓN DE ESTABLECIMIENTOS EDUCATIVOS.</t>
  </si>
  <si>
    <t>PRESTAR SERVICIOS PROFESIONALES A LA DIRECCIÓN DE CONSTRUCCIÓN Y CONSERVACIÓN DE ESTABLECIMIENTOS EDUCATIVOS EN LA ACTUALIZACIÓN DEL INVENTARIO DE PLANTAS FÍSICAS, DISEÑO ARQUITECTÓNICO, REVISIÓN DE LOS ESTÁNDARES BÁSICOS DE ACUERDO A LAS NORMAS DEL PLAN MAESTRO, ASÍ COMO EL ACOMPAÑAMIENTO Y APOYO EN LA FORMULACIÓN Y EJECUCIÓN DE PLANES, PROGRAMAS Y PROYECTOS PARA LA CONSTRUCCIÓN, AMPLIACIÓN, ADECUACIÓN, REPARACIÓN Y MANTENIMIENTO DE LOS BIENES INMUEBLES DE LA SECRETARÍA DE EDUCACIÓN DEL DISTRITO.</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</si>
  <si>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 IGUALMENTE PRESTARA APOYO EN LA REALIZACIÓN DE DISEÑOS O IDEAS ARQUITECTÓNICAS QUE LE SEAN SOLICITADOS CON OCASIÓN DE LAS ACTIVIDADES PREVISTAS POR LA DIRECCIÓN.</t>
  </si>
  <si>
    <t>PRESTAR SERVICIOS PROFESIONALES PARA EL APOYO EN EL SEGUIMIENTO Y VERIFICACIÓN TÉCNICO, ADMINISTRATIVO Y FINANCIERO DE LOS PROYECTOS A CARGO DE LA DIRECCIÓN DE CONSTRUCCIÓN Y CONSERVACIÓN DE ESTABLECIMIENTOS EDUCATIVOS DE LA SECRETARÍA DE EDUCACIÓN  DEL DISTRITO, ASÍ COMO EN LA FORMULACIÓN, EJECUCIÓN SEGUIMIENTO DE PLANES, PROGRAMAS Y PROYECTOS PARA LA CONSTRUCCIÓN, AMPLIACIÓN, ADECUACIÓN REPARACIÓN Y MANTENIMIENTO DE LOS BIENES INMUEBLES DE LA SECRETARÍA DE EDUCACIÓN DEL DISTRITO.</t>
  </si>
  <si>
    <t>PRESTAR SERVICIOS PROFESIONALES A LA DIRECCIÓN DE CONSTRUCCIÓN Y CONSERVACIÓN DE ESTABLECIMIENTOS EDUCATIVOS DE LA SECRETARÍA DE EDUCACIÓN  DEL DISTRITO PARA IDENTIFICACIÓN, GEORREFERENCIACIÓN E INCORPORACIÓN DE PREDIOS QUE CUMPLAN CON LAS ESPECIFICACIONES MÍNIMAS ESTABLECIDAS POR LA SECRETARÍA DE EDUCACIÓN  DEL DISTRITO, ADEMÁS DE APOYAR LOS ESTUDIOS TÉCNICOS Y NORMATIVOS QUE PERMITAN VIABILIZAR LOS PREDIOS PARA LA CONSTRUCCIÓN DE EQUIPAMIENTOS EDUCATIVOS.</t>
  </si>
  <si>
    <t>PRESTAR SERVICIOS PROFESIONALES PARA LA IMPLEMENTACIÓN DE LA PROPUESTA PEDAGÓGICA DE CONSERVACIÓN Y CUIDADO DE LAS PLANTAS FÍSICAS QUE ADELANTA LA DIRECCIÓN DE CONSTRUCCIÓN Y CONSERVACIÓN DE ESTABLECIMIENTOS EDUCATIVOS.</t>
  </si>
  <si>
    <t>PRESTAR SERVICIOS PROFESIONALES A LA DIRECCIÓN DE CONSTRUCCIÓN Y CONSERVACIÓN DE ESTABLECIMIENTOS EDUCATIVOS PARA APOYAR EL SEGUIMIENTO DE LOS PROCESOS DE EVALUACIÓN Y CONSOLIDACIÓN DE DISEÑO, ASÍ COMO EL ACOMPAÑAMIENTO EN LA FORMULACIÓN, EJECUCIÓN, SEGUIMIENTO DE PLANES, PROGRAMAS Y PROYECTOS PARA LA CONSTRUCCIÓN, AMPLIACIÓN, ADECUACIÓN, REPARACIÓN Y MANTENIMIENTO DE LOS BIENES INMUEBLES DE LA SECRETARÍA DE EDUCACIÓN DEL DISTRITO. IGUALMENTE PRESTAR APOYO EN LA FORMULACIÓN DEL DTS DEL PLAN MAESTRO DE EQUIPAMIENTOS EDUCATIVOS</t>
  </si>
  <si>
    <t>PRESTAR SERVICIOS PROFESIONALES A LA DIRECCIÓN DE CONSTRUCCIÓN Y CONSERVACIÓN DE ESTABLECIMIENTOS EDUCATIVOS DE LA SECRETARÍA DE EDUCACIÓN  DEL DISTRITO EN TEMAS AMBIENTALES EN LAS OBRAS QUE SE EJECUTAN EN LAS DIFERENTES LOCALIDADES DE LA CIUDAD Y GESTIÓN Y TRÁMITE DE LOS PERMISOS QUE OTORGAN LAS DIFERENTES AUTORIDADES AMBIENTALES DISTRITALES Y/O NACIONALES.</t>
  </si>
  <si>
    <t xml:space="preserve">PRESTAR SERVICIOS PROFESIONALES EN LA VERIFICACIÓN Y ANÁLISIS DE LOS PROYECTOS ESTRATÉGICOS  A CARGO DE LA DIRECCIÓN DE CONSTRUCCIÓN Y CONSERVACIÓN DE ESTABLECIMIENTOS EDUCATIVOS Y REALIZAR EL ACOMPAÑAMIENTO EN TODAS LAS FASES DE LOS MISMOS. </t>
  </si>
  <si>
    <t>04 DOTACIONES</t>
  </si>
  <si>
    <t>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t>
  </si>
  <si>
    <t>ADQUISICIÓN, ELABORACIÓN E INSTALACIÓN DEL MOBILIARIO ADMINISTRATIVO Y DE EXTERIORES, DESTINADO A LOS ESPACIOS DE FORMACIÓN E IMPLEMENTACIÓN DOCENTE, ADECUADOS A LOS NUEVOS CONCEPTOS DE AMBIENTES DE APRENDIZAJE DISPUESTOS POR LA SECRETARÍA DE EDUCACIÓN DEL DISTRITO.</t>
  </si>
  <si>
    <t>CCE-06</t>
  </si>
  <si>
    <t xml:space="preserve">CAROLINA MARIA GONZALEZ RODRIGUEZ
</t>
  </si>
  <si>
    <t>ADQUIRIR EL MATERIAL BIBLIOGRÁFICO PARA LA DOTACIÓN DE LAS BIBLIOTECAS ESCOLARES DE LOS COLEGIOS DISTRITALES DE BOGOTA SELECCIONADOS POR LA DIRECCIÓN DE CIENCIAS TECNOLOGIAS Y MEDIOS EDUCATIVOS DE LA SECRETARÍA DE EDUCACIÓN DEL DISTRITO.</t>
  </si>
  <si>
    <t>CCE-99</t>
  </si>
  <si>
    <t>ADQUIRIR E INSTALAR COCINAS MÓVILES TIPO CONTAINER QUE INCLUYEN LOS EQUIPOS, IMPLEMENTOS, ACCESORIOS Y MENAJE NECESARIOS PARA EL FUNCIONAMIENTO DE LOS COMEDORES ESCOLARES, QUE HACEN PARTE DE LOS AMBIENTES DE APRENDIZAJE.</t>
  </si>
  <si>
    <t>CCE-02</t>
  </si>
  <si>
    <t>ADQUIRIR DOTACIÓN DE COCINA PARA LOS COLEGIOS DEL DISTRITO CAPITAL, CONFORME A LAS NECESIDADES EVIDENCIADAS POR LA SECRETARÍA DE EDUCACIÓN DEL DISTRITO.</t>
  </si>
  <si>
    <t>Mínima cuantía</t>
  </si>
  <si>
    <t>CCE-10</t>
  </si>
  <si>
    <t>ADQUISICIÓN DE MATERIALES Y/O IMPLEMENTOS DEPORTIVOS PARA EL DESARROLLO DE ACTIVIDADES FÍSICAS, DEPORTIVAS Y RECREATIVAS EN LOS COLEGIOS DEL DISTRITO CAPITAL, EN EL MARCO DEL PROYECTO DE DOTACIÓN AL SERVICIO DE LOS AMBIENTES DE APRENDIZAJE.</t>
  </si>
  <si>
    <t>CCE-07</t>
  </si>
  <si>
    <t>SUMINISTRAR REPUESTOS PARA LOS INSTRUMENTOS MUSICALES PARA ORQUESTA Y BANDA SINFÓNICA Y LOS ACCESORIOS QUE PERMITAN EL FUNCIONAMIENTO Y CUIDADO DE LOS MISMOS EN LOS COLEGIOS DEL DISTRITO.</t>
  </si>
  <si>
    <t xml:space="preserve">ADQUISICIÓN DE INSTRUMENTOS MUSICALES PARA LOS COLEGIOS DEL DISTRITO CAPITAL, ADECUADOS A LOS NUEVOS CONCEPTOS DE AMBIENTES DE APRENDIZAJE DISPUESTOS POR LA SECRETARÍA DE EDUCACIÓN DEL DISTRITO </t>
  </si>
  <si>
    <t>ADQUIRIR MOBILIARIO ESCOLAR PARA LOS COLEGIOS DEL DISTRITO CAPITAL AL SERVICIO DE LOS AMBIENTES DE APRENDIZAJE.</t>
  </si>
  <si>
    <t>ADQUIRIR E INSTALAR EL MOBILIARIO ADMINISTRATIVO PARA EL NIVEL LOCAL DE LA SECRETARÍA DE EDUCACIÓN DEL DISTRITO.</t>
  </si>
  <si>
    <t>ADQUISICIÓN DE PARQUES INFANTILES PARA LOS COLEGIOS DEL DISTRITO CAPITAL, ADECUADOS A LOS NUEVOS CONCEPTOS DE AMBIENTES DE APRENDIZAJE DISPUESTOS POR LA SECRETARÍA DE EDUCACIÓN DEL DISTRITO.</t>
  </si>
  <si>
    <t>ADQUISICIÓN  DE ELEMENTOS, MATERIALES Y EQUIPOS DE TECNOLOGÍA CON DESTINO A LOS COLEGIOS DEL DISTRITO CAPITAL, NIVEL CENTRAL Y LOCAL, CONFORME A LAS NECESIDADES EVIDENCIADAS POR LA SECRETARÍA DE EDUCACIÓN DEL DISTRITO.</t>
  </si>
  <si>
    <t>1046 Infraestructura y dotación al servicio de los ambientes de aprendizaje</t>
  </si>
  <si>
    <t>04005 Garantizar el personal de apoyo profesional y técnico en la contratación, supervisión, administración, aseguramiento y control de los bienes a dotar y dotados; así como el seguimiento y reporte de información inherente a la ejecución del componente.</t>
  </si>
  <si>
    <t>PRESTAR LOS SERVICIOS PROFESIONALES DE APOYO EN LA ARTICULACIÓN DE LOS PROCESOS, PROCEDIMIENTOS Y DEMÁS ACTIVIDADES INHERENTES, EN EL MARCO DEL SISTEMA INTEGRADO DE GESTIÓN DE CALIDAD, ASÍ COMO EL SEGUIMIENTO Y CONTROL A LA INVERSIÓN QUE REALICEN LAS ALCALDÍAS LOCALES EN LA LÍNEA DE INVERSIÓN DE DOTACIONES ESCOLARES DE LA SECRETARÍA DE EDUCACIÓN DEL DISTRITO.</t>
  </si>
  <si>
    <t>PRESTAR SERVICIOS PROFESIONALES PARA EL DESARROLLO Y SOPORTE TÉCNICO A LA DIRECCIÓN DE DOTACIONES ESCOLARES DE LA SECRETARIA DE EDUCACIÓN DEL DISTRITO PARA LA ÓPTIMA FUNCIONALIDAD DE LOS SISTEMAS DE INFORMACIÓN A SU CARGO A TRAVÉS DE LOS DESARROLLOS REALIZADOS EN AMBIENTE DE PRUEBAS Y RESPECTIVA CONSOLIDACIÓN EN AMBIENTE DE PRODUCCIÓN.</t>
  </si>
  <si>
    <t>PRESTAR LOS SERVICIOS DE APOYO TÉCNICO EN LOS PROCESOS DE ANÁLISIS, REVISIÓN, SEGUIMIENTO Y CONTROL DEL MOBILIARIO A SER ADQUIRIDO O RECIBIDO POR LA DIRECCIÓN DE DOTACIONES ESCOLARES DE LA SECRETARÍA DE EDUCACIÓN DEL DISTRITO</t>
  </si>
  <si>
    <t>Dirección   de Dotaciones Escolares</t>
  </si>
  <si>
    <t>PRESTAR SERVICIOS PROFESIONALES DE APOYO PARA LA REALIZACIÓN DE GESTIONES, SEGUIMIENTO Y CONTROL FINANCIERO DE LOS PROYECTOS, COMPONENTES  Y ACTIVIDADES ASIGNADAS A LA DIRECCIÓN DE DOTACIONES ESCOLARES DE LA SECRETARÍA DE EDUCACIÓN DEL DISTRITO.</t>
  </si>
  <si>
    <t>PRESTAR LOS SERVICIOS DE APOYO TÉCNICO PARA EL LEVANTAMIENTO FÍSICO, INGRESOS, MARCACIÓN DE BIENES, REGISTRO Y ACTUALIZACIÓN DE LOS INVENTARIOS EN LOS SISTEMAS DE INFORMACIÓN, ASÍ COMO EL CONTROL Y VERIFICACIÓN DE LAS ENTREGAS EFECTUADAS A CARGO DE LA DIRECCIÓN DE DOTACIONES ESCOLARES, RESPECTO DE LOS BIENES ADQUIRIDOS Y DOTADOS POR LA SECRETARÍA DE EDUCACIÓN DEL DISTRITO.</t>
  </si>
  <si>
    <t>PRESTAR SERVICIOS PROFESIONALES PARA REALIZAR LA COORDINACIÓN Y DEFINICIÓN TÉCNICA Y AMBIENTAL EN LAS ETAPAS DE PLANEACIÓN EJECUCIÓN, SEGUIMIENTO, ADMINISTRACIÓN Y DESARROLLO DE LOS PROCESOS DE SELECCIÓN, ASÍ COMO REALIZAR EL SEGUIMIENTO A LOS CONTRATOS SUPERVISADOS O APOYADOS TÉCNICAMENTE POR LA DIRECCIÓN DE DOTACIONES ESCOLARES DE LA SECRETARÍA DE EDUCACIÓN DEL DISTRITO.</t>
  </si>
  <si>
    <t>PRESTAR LOS SERVICIOS DE APOYO TÉCNICO EN LAS ETAPAS DE PLANEACIÓN Y DESARROLLO DE LOS PROCESOS DE SELECCIÓN Y SEGUIMIENTO DE LAS ADQUISICIONES REALIZADOS, ASÍ COMO EL CONTROL Y VERIFICACIÓN DE LAS ENTREGAS EFECTUADAS POR LA DIRECCIÓN DE DOTACIONES ESCOLARES DE LA SECRETARÍA DE EDUCACIÓN DEL DISTRITO.</t>
  </si>
  <si>
    <t>PRESTAR SERVICIOS PROFESIONALES DE APOYO JURÍDICO EN LOS PROCESOS PRECONTRACTUALES, CONTRACTUALES Y POSTCONTRACTUALES  QUE ADELANTE LA DIRECCIÓN DE DOTACIONES ESCOLARES DE LA SECRETARÍA DE EDUCACIÓN DEL DISTRITO.</t>
  </si>
  <si>
    <t>PRESTAR SERVICIOS PROFESIONALES EN LOS ASUNTOS LEGALES RELACIONADOS CON EL ASEGURAMIENTO, REPOSICIÓN Y/O INDEMNIZACIÓN SOBRE EL PATRIMONIO Y/O BIENES ADMINISTRADOS POR LA SECRETARÍA DE EDUCACIÓN DEL DISTRITO</t>
  </si>
  <si>
    <t>PRESTAR LOS SERVICIOS DE APOYO ASISTENCIAL PARA EL LEVANTAMIENTO FÍSICO, INGRESOS, MARCACIÓN DE BIENES Y REGISTRO, ASÍ COMO EL CONTROL Y VERIFICACIÓN DE LAS ENTREGAS EFECTUADAS A CARGO DE LA DIRECCIÓN DE DOTACIONES ESCOLARES, RESPECTO DE LOS BIENES ADQUIRIDOS Y DOTADOS POR LA  SECRETARÍA DE EDUCACIÓN DEL DISTRITO.</t>
  </si>
  <si>
    <t xml:space="preserve">PRESTAR SERVICIOS PROFESIONALES EN APOYO A LA COORDINACION PARA TEMAS DE ORDEN JURÍDICO QUE SE ENCUENTREN RELACIONADOS CON LA CONTRATACIÓN, SEGUIMIENTO, DESARROLLO Y DEMÁS ASUNTOS QUE LE SEAN PERTINENTES EN CUANTO A LAS PÓLIZAS DE SEGUROS Y FIGURAS SIMILARES CON LAS QUE SE CUENTE O SE REQUIERAN PARA EL CUBRIMIENTO DE LOS RIESGOS QUE CONFORME LAS DETERMINACIONES INTERNAS, LEGALES Y REGLAMENTARIAS DEBAN CONTAR CON ESTE RESPALDO Y ASEGURAMIENTO, CONFORME LOS REQUERIMIENTOS DE LA SECRETARÍA DE EDUCACIÓN DEL DISTRITO. </t>
  </si>
  <si>
    <t>PRESTAR LOS SERVICIOS DE APOYO TÉCNICO PARA EL LEVANTAMIENTO  FÍSICO, INGRESOS, MARCACIÓN DE BIENES, REGISTRO Y ACTUALIZACIÓN DE LOS INVENTARIOS EN LOS SISTEMAS DE INFORMACIÓN A CARGO DE LA DIRECCIÓN DE DOTACIONES ESCOLARES, RESPECTO DE LOS BIENES ADQUIRIDOS Y DOTADOS POR LA  SECRETARÍA DE EDUCACIÓN DEL DISTRITO.</t>
  </si>
  <si>
    <t>PRESTAR SERVICIOS PROFESIONALES PARA REALIZAR LA COORDINACIÓN Y DEFINICIÓN TÉCNICA EN LAS ETAPAS DE PLANEACIÓN Y DESARROLLO DE LOS PROCESOS DE SELECCIÓN, ASÍ COMO REALIZAR EL SEGUIMIENTO A LOS CONTRATOS SUPERVISADOS O APOYADOS TÉCNICAMENTE POR LA DIRECCIÓN DE DOTACIONES ESCOLARES DE LA SECRETARÍA DE EDUCACIÓN DEL DISTRITO.</t>
  </si>
  <si>
    <t>PRESTAR LOS SERVICIOS DE APOYO ASISTENCIAL PARA EL LEVANTAMIENTO FÍSICO, INGRESOS, MARCACIÓN DE BIENES Y REGISTRO, ASÍ COMO EL CONTROL Y VERIFICACIÓN DE LAS ENTREGAS EFECTUADAS A CARGO DE LA DIRECCIÓN DE DOTACIONES ESCOLARES, RESPECTO DE LOS BIENES ADQUIRIDOS Y DOTADOS POR LA SECRETARÍA DE EDUCACIÓN DEL DISTRITO.</t>
  </si>
  <si>
    <t>PRESTAR SERVICIOS PROFESIONALES PARA REALIZAR LA COORDINACIÓN Y DEFINICIÓN TÉCNICA EN LAS ETAPAS DE PLANEACIÓN Y DESARROLLO DE LOS PROCESOS DE SELECCIÓN ASÍ COMO REALIZAR EL SEGUIMIENTO A LOS CONTRATOS SUPERVISADOS O APOYADOS TÉCNICAMENTE POR LA DIRECCIÓN DE DOTACIONES ESCOLARES DE LA SECRETARÍA DE EDUCACIÓN DEL DISTRITO</t>
  </si>
  <si>
    <t>PRESTAR LOS SERVICIOS DE APOYO ASISTENCIAL PARA LOS PROCESOS DE ARCHIVO DOCUMENTAL CONFORME NORMATIVA VIGENTE Y LEVANTAMIENTO FÍSICO A CARGO DE LA DIRECCIÓN DE DOTACIONES ESCOLARES DE LOS BIENES ADQUIRIDOS Y DOTADOS POR LA SECRETARÍA DE EDUCACIÓN DEL DISTRITO.</t>
  </si>
  <si>
    <t>PRESTAR SERVICIOS PROFESIONALES EN APOYO A LA COORDINACIÓN PARA TEMAS DE ORDEN JURÍDICO RELACIONADOS CON LA CONSOLIDACIÓN Y ESTRUCTURACIÓN DE LAS RESPUESTAS A LOS REQUERIMIENTOS DE LAS AUTORIDADES DEL ORDEN NACIONAL Y DISTRITAL, PETICIONES, ORGANISMOS DE CONTROL EN TODAS SUS ETAPAS Y FORMULACIÓN DE PLANES DE MEJORAMIENTO A CARGO DE LA DIRECCIÓN DE DOTACIONES ESCOLARES DE LA SECRETARÍA DE EDUCACIÓN DEL DISTRITO Y SU OPORTUNO SEGUIMIENTO CON LOS DIFERENTES EQUIPOS DE TRABAJO.</t>
  </si>
  <si>
    <t>PRESTAR LOS SERVICIOS PROFESIONALES PARA APOYAR LA DEFINICIÓN TÉCNICA  EN LA ETAPA DE PLANEACIÓN Y EN LA ETAPA DE EJECUCIÓN LA REVISIÓN, SEGUIMIENTO Y CONTROL DE LOS BIENES A SER ADQUIRIDOS O RECIBIDOS POR LA DIRECCIÓN DE DOTACIONES ESCOLARES DE LA SECRETARÍA DE EDUCACIÓN DEL DISTRITO.</t>
  </si>
  <si>
    <t>PRESTAR SERVICIOS PROFESIONALES PARA REALIZAR LA COORDINACIÓN Y DEFINICIÓN TÉCNICA EN LAS ETAPAS DE PLANEACIÓN Y DESARROLLO DE LOS PROCESOS DE SELECCIÓN, ASÍ COMO REALIZAR EL SEGUIMIENTO A LOS CONTRATOS SUPERVISADOS O APOYADOS TÉCNICAMENTE POR LA DIRECCIÓN DE DOTACIONES ESCOLARES DE LA SECRETARÍA DE EDUCACIÓN DEL DISTRITO</t>
  </si>
  <si>
    <t xml:space="preserve">PRESTAR LOS SERVICIOS DE APOYO TÉCNICO PARA LA ELABORACIÓN Y CIERRE DE LA CUENTA CONTABLE DE LOS BIENES INGRESADOS AL ALMACÉN DE LA SECRETARÍA DE EDUCACIÓN  DEL DISTRITO, ASÍ COMO EL SEGUIMIENTO, VERIFICACIÓN, PROCESAMIENTO Y RENDICIÓN DE INFORMACIÓN DEL KARDEX DE LA SECRETARÍA DE EDUCACIÓN  DEL DISTRITO. </t>
  </si>
  <si>
    <t>PRESTAR SERVICIOS TECNICOS PARA APOYAR LO RELACIONADO CON LOS TRAMITES OPERATIVOS DEL ASEGURAMIENTO, VERIFICACION DOCUMENTAL DE LOS SOPORTES SOBRE NOVEDADES QUE PRESENTEN LOS BIENES ADMINISTRADOS POR LA SECRETARÍA DE EDUCACIÓN DEL DISTRITO.</t>
  </si>
  <si>
    <t>PRESTAR LOS SERVICIOS DE APOYO TÉCNICO PARA EL LEVANTAMIENTO FÍSICO, INGRESOS, MARCACIÓN DE BIENES, REGISTRO Y ACTUALIZACIÓN DE LOS INVENTARIOS EN LOS SISTEMAS DE INFORMACIÓN A CARGO DE LA DIRECCIÓN DE DOTACIONES ESCOLARES, RESPECTO DE LOS BIENES ADQUIRIDOS Y DOTADOS POR LA  SECRETARÍA DE EDUCACIÓN DEL DISTRITO.</t>
  </si>
  <si>
    <t>PRESTAR SERVICIOS PROFESIONALES DE APOYO EN EL ANÁLISIS, SEGUIMIENTO Y CONTROL DE LOS BIENES DOTADOS POR LA SECRETARÍA DE EDUCACIÓN DEL DISTRITO.</t>
  </si>
  <si>
    <t>PRESTAR LOS SERVICIOS PROFESIONALES PARA EL REGISTRO, SEGUIMIENTO, VERIFICACIÓN, PROCESAMIENTO DE INFORMACIÓN, CAPACITACIÓN E INFORMES EN EL PROCESO DE BAJAS QUE ADELANTE LA DIRECCIÓN DE DOTACIONES ESCOLARES DE LA SECRETARÍA DE EDUCACIÓN DEL DISTRITO.</t>
  </si>
  <si>
    <t>INTERVENTORÍA TÉCNICA, ADMINISTRATIVA, JURÍDICA, FINANCIERA Y AMBIENTAL AL CONTRATO DE EJECUCIÓN DE LAS OBRAS DE TERMINACIÓN DE LA NUEVA PLANTA FÍSICA DEL COLEGIO O.E.A. SEDE B ANTONIA SANTOS I, UBICADO EN LA LOCALIDAD 8ª KENNEDY DEL DISTRITO CAPITAL, IDENTIFICADO CON EL CPF 0807, DE ACUERDO CON LOS PLANOS Y ESPECIFICACIONES ENTREGADOS POR LA SECRETARÍA DE EDUCACIÓN DEL DISTRITO.</t>
  </si>
  <si>
    <t>1049-1</t>
  </si>
  <si>
    <t>05 Prestación del servicio educativo en establecimientos educativos no oficiales</t>
  </si>
  <si>
    <t>05002 Contratar la prestación del servicio público educativo en establecimientos educativos no oficiales</t>
  </si>
  <si>
    <t>Prestación de servicio público educativo a niños, niñas y jóvenes beneficiarios del Proyecto 1049 "Cobertura con  Equidad" , del Distrito Capital para 2018.</t>
  </si>
  <si>
    <t>Prestación del Servicio Educativo</t>
  </si>
  <si>
    <t>ADRIANA MARIA GONZALEZ MAXCYCLAK</t>
  </si>
  <si>
    <t>SUBSECRETARIA DE ACCESO Y PERMANENCIA</t>
  </si>
  <si>
    <t>CARLOS ALBERTO REVERON PEÑA</t>
  </si>
  <si>
    <t>DIRECTOR DE COBERTURA</t>
  </si>
  <si>
    <t>CARLOS JULIO MARTINEZ BELLO</t>
  </si>
  <si>
    <t>cmartinezb@educacionbogota.gov.co</t>
  </si>
  <si>
    <t>1049-2</t>
  </si>
  <si>
    <t>1049-3</t>
  </si>
  <si>
    <t>1049-4</t>
  </si>
  <si>
    <t>1049-5</t>
  </si>
  <si>
    <t>1049-6</t>
  </si>
  <si>
    <t>1049-7</t>
  </si>
  <si>
    <t>1049-8</t>
  </si>
  <si>
    <t>1049-9</t>
  </si>
  <si>
    <t>1049-10</t>
  </si>
  <si>
    <t>1049-11</t>
  </si>
  <si>
    <t>1049-12</t>
  </si>
  <si>
    <t>1049-13</t>
  </si>
  <si>
    <t>1049-14</t>
  </si>
  <si>
    <t>1049-15</t>
  </si>
  <si>
    <t>1049-16</t>
  </si>
  <si>
    <t>1049-17</t>
  </si>
  <si>
    <t>1049-18</t>
  </si>
  <si>
    <t>1049-19</t>
  </si>
  <si>
    <t>1049-20</t>
  </si>
  <si>
    <t>1049-21</t>
  </si>
  <si>
    <t>1049-22</t>
  </si>
  <si>
    <t>1049-23</t>
  </si>
  <si>
    <t>1049-24</t>
  </si>
  <si>
    <t>1049-25</t>
  </si>
  <si>
    <t>1049-26</t>
  </si>
  <si>
    <t>1049-27</t>
  </si>
  <si>
    <t>1049-28</t>
  </si>
  <si>
    <t>1049-29</t>
  </si>
  <si>
    <t>1049-30</t>
  </si>
  <si>
    <t>1049-31</t>
  </si>
  <si>
    <t>1049-32</t>
  </si>
  <si>
    <t>1049-33</t>
  </si>
  <si>
    <t>1049-34</t>
  </si>
  <si>
    <t>1049-35</t>
  </si>
  <si>
    <t>1049-36</t>
  </si>
  <si>
    <t>1049-37</t>
  </si>
  <si>
    <t>1049-38</t>
  </si>
  <si>
    <t>1049-39</t>
  </si>
  <si>
    <t>1049-40</t>
  </si>
  <si>
    <t>1049-41</t>
  </si>
  <si>
    <t>1049-42</t>
  </si>
  <si>
    <t>1049-43</t>
  </si>
  <si>
    <t>1049-44</t>
  </si>
  <si>
    <t>1049-45</t>
  </si>
  <si>
    <t>1049-46</t>
  </si>
  <si>
    <t>1049-47</t>
  </si>
  <si>
    <t>1049-48</t>
  </si>
  <si>
    <t>1049-49</t>
  </si>
  <si>
    <t>1049-50</t>
  </si>
  <si>
    <t>1049-51</t>
  </si>
  <si>
    <t>1049-52</t>
  </si>
  <si>
    <t>01 Gestión territorial de la cobertura educativa</t>
  </si>
  <si>
    <t>01001 Prestar servicios profesionales, técnicos y/o  de apoyo a la gestión territorial de la cobertura educativa.</t>
  </si>
  <si>
    <t xml:space="preserve">Apoyo técnico a la Dirección de Cobertura en la revisión, consolidación, actualización y sistematización de la información del proceso de gestión territorial de la cobertura educativa, en especial la relacionada con la verificación de matrícula de los Establecimientos Educativos Oficiales y Contratados, así como la proveniente del Sistema de Información para el Monitoreo, la Prevención y el Análisis de la Deserción Escolar (SIMPADE). </t>
  </si>
  <si>
    <t>1049-53</t>
  </si>
  <si>
    <t>Prestar servicios profesionales a la Dirección de Cobertura en el desarrollo de las actividades del proceso de cobertura educativa, en aspectos relacionados con la comunicación, información y socialización de la gestión territorial de la cobertura educativa.</t>
  </si>
  <si>
    <t>1049-54</t>
  </si>
  <si>
    <t>Prestar servicios profesionales a la Dirección de Cobertura en la organización, seguimiento, ajuste e implementación de los planes de mejoramiento de los cien colegios que han reportado alta deserción durante los últimos años, realizar seguimiento a los colegios que recibieron incentivos, así como el apoyo en la implementación de la red de buenas prácticas en acceso y permanencia escolar en las instituciones educativas distritales y de la Ruta de Acceso y Permanencia Escolar.</t>
  </si>
  <si>
    <t>1049-55</t>
  </si>
  <si>
    <t>Prestar servicios profesionales a la Dirección de Cobertura en el seguimiento al cumplimiento de las actividades programadas de los distintos procesos y apoyar la gestión de la cobertura educativa, para el cumplimiento de las metas de la Dirección.</t>
  </si>
  <si>
    <t>1049-56</t>
  </si>
  <si>
    <t xml:space="preserve">Prestar servicios profesionales a la Dirección de Cobertura en el diseño e implementación de las estrategias asociadas a la gestión territorial de la cobertura educativa, en especial en la implementación del Sistema de Información para el Monitoreo, la Prevención y el Análisis de la Deserción Escolar-SIMPADE- en los colegios oficiales de Bogotá. </t>
  </si>
  <si>
    <t>1049-57</t>
  </si>
  <si>
    <t>Prestar servicios profesionales a la Dirección de Cobertura, en el seguimiento y evaluación de la gestión territorial de la Cobertura Educativa, especialmente en la implementación, validación, seguimiento y análisis de los resultados de los procesos de auditoría, verificación y validación de la matrícula oficial del Distrito</t>
  </si>
  <si>
    <t>1049-58</t>
  </si>
  <si>
    <t>02 Modernización del proceso de matrícula</t>
  </si>
  <si>
    <t>02001 Prestar servicios profesionales, técnicos y/o  de apoyo a la gestión del proceso de matrícula con enfoque de servicio al ciudadano y búsqueda activa de población desescolarizada.</t>
  </si>
  <si>
    <t>Prestar servicios profesionales a la Dirección de Cobertura, a las Direcciones Locales de Educación y a los establecimientos educativos en la ejecución, registro  y seguimiento de las actividades del proceso de matrícula en los sistemas de información de gestión de la cobertura.</t>
  </si>
  <si>
    <t>1049-59</t>
  </si>
  <si>
    <t>Prestar servicios de apoyo a la gestión a la Dirección de Cobertura en el análisis de datos relacionados con la gestión territorial de la cobertura educativa distrital, elaboración de documentos y apoyo en la consolidación del observatorio de acceso y permanencia escolar.</t>
  </si>
  <si>
    <t>1049-60</t>
  </si>
  <si>
    <t xml:space="preserve">Prestar servicios profesionales a la Dirección de Cobertura en la elaboración y seguimiento de las metas relacionadas con la gestión territorial de cobertura educativa, elaboración e implementación de las estrategias de acceso y permanencia en el Distrito Capital. </t>
  </si>
  <si>
    <t>1049-61</t>
  </si>
  <si>
    <t>Prestar servicios profesionales a la Dirección de Cobertura en la gestión territorial de la cobertura educativa para el seguimiento y ejecución de la estrategia de acompañamiento a las instituciones educativas oficiales que presentan mayor deserción escolar y apoyar la organización y análisis de la información resultante de la estrategia.</t>
  </si>
  <si>
    <t>1049-62</t>
  </si>
  <si>
    <t>Prestar servicios profesionales a la Dirección de Cobertura en la gestion territorial de la cobertura educativa para el seguimiento y ejecución de la estrategia de acompañamiento a las instituciones educativas oficiales que presentan mayor deserción escolar.</t>
  </si>
  <si>
    <t>1049-63</t>
  </si>
  <si>
    <t>1049-64</t>
  </si>
  <si>
    <t>Prestar servicios profesionales a la Dirección de Cobertura en la gestion territorial de la cobertura educativa para el análisis, seguimiento y evaluación de la implementación de las estrategias de acceso y permanencia escolar, en especial de los planes de cobertura local, de la ruta de acceso y permanencia y del observatorio de acceso y permanencia.</t>
  </si>
  <si>
    <t>1049-65</t>
  </si>
  <si>
    <t>Prestar servicios profesionales a la Dirección de Cobertura en la construcción, análisis y seguimiento de indicadores y estadísticas relacionadas con la gestion territorial de la cobertura educativa distrital, para la elaboración de documentos que contribuyan a fortalecer el monitoreo del acceso y la permanencia escolar en Bogotá</t>
  </si>
  <si>
    <t>1049-66</t>
  </si>
  <si>
    <t>Prestar servicios profesionales a la Dirección de Cobertura, en el desarrollo de la gestión territorial de la cobertura educativa, especialmente en la orientación, seguimiento e implementación de los Planes de Cobertura Educativa  Locales.</t>
  </si>
  <si>
    <t>1049-67</t>
  </si>
  <si>
    <t>1049-68</t>
  </si>
  <si>
    <t>Apoyar a la Dirección de Cobertura en la gestion territorial de la cobertura educativa para la implementación y seguimiento a la estrategia de incentivos por permanencia escolar que se entregan a las instituciones educativas oficiales y en la consolidación de las redes de experiencias exitosas en permanencia escolar.</t>
  </si>
  <si>
    <t>1049-69</t>
  </si>
  <si>
    <t>1049-70</t>
  </si>
  <si>
    <t>Prestar servicios profesionales a la Dirección de Cobertura en la gestion territorial de la cobertura educativa, en el desarrollo de las actividades relacionadas con el mejoramiento continuo del Sistema Integrado de Gestión de la SED, la formulación y seguimiento de los planes y proyectos de su competencia, así como la revisión y ajuste de los documentos, comunicaciones y proyectos de actos administrativos a cargo de la Subsecretaria de Acceso y Permanencia.</t>
  </si>
  <si>
    <t>1049-71</t>
  </si>
  <si>
    <t>Prestar servicios profesionales a la Dirección de Cobertura en la evaluación de los planes de mejoramiento de los colegios con alta deserción escolar, a los colegios que recibieron incentivos a través de las redes de experiencias exitosas, en la selección de los colegios que recibirán incentivos en la vigencia 2018 y en la implementación de la estrategia para mejorar la reprobación en los colegios seleccionados para tal fin.</t>
  </si>
  <si>
    <t>1049-72</t>
  </si>
  <si>
    <t>1049-73</t>
  </si>
  <si>
    <t>Apoyo a la gestión de la Dirección de Cobertura, en la recepción, consolidación y actualización de la información relacionada con la planeación y gestión territorial de la cobertura educativa.</t>
  </si>
  <si>
    <t>1049-74</t>
  </si>
  <si>
    <t>Apoyar la gestión del proceso de matrícula mediante  la implementación de acciones de comunicación y movilización social de la cobertura educativa.</t>
  </si>
  <si>
    <t>1049-75</t>
  </si>
  <si>
    <t>04 Administración del servicio educativo</t>
  </si>
  <si>
    <t>04001 Prestar servicios profesionales, técnicos y/o  de apoyo a la gestión de la administración del servicio educativo de instituciones educativas oficiales.</t>
  </si>
  <si>
    <t>Apoyo técnico a la gestión de la Dirección de Cobertura, en la  recepción, consolidación y actualización de la información de cobertura, en especial la relacionada con la estrategia de  administración del servicio educativo.</t>
  </si>
  <si>
    <t>1049-76</t>
  </si>
  <si>
    <t>Prestar servicios profesionales a la Dirección de Cobertura en las actividades relacionadas con la gestión documental y de correspondencia de los procesos de matrícula y cobertura educativa, asi como llevar la organización del archivo de la Dirección de acuerdo a la normatividad vigente</t>
  </si>
  <si>
    <t>1049-77</t>
  </si>
  <si>
    <t>Brindar apoyo técnico y/o administrativo a la Dirección de Cobertura, en el desarrollo de las actividades propias del proceso de matrícula, relacionadas con la gestión documental, labores de transferencia de archivo a través de los canales de correspondencia y atención a los distintos destinatarios del servicio de la Dirección.</t>
  </si>
  <si>
    <t>1049-78</t>
  </si>
  <si>
    <t>Apoyar la gestión de la Dirección de Cobertura, en el seguimiento a las actividades del proceso de gestión territorial de la cobertura educativa en el acompañamiento a las instituciones educativas en la estrategia de permanencia escolar y la  recepción, consolidación y actualización de la información relacionada con la ejecución del proceso.</t>
  </si>
  <si>
    <t>1049-79</t>
  </si>
  <si>
    <t xml:space="preserve">Prestar servicios profesionales a la Dirección de Cobertura en la coordinación, planeación, seguimiento, monitoreo y control de la gestión, presupuestal, financiera y contractual  de los procesos de la Dirección, y en especial lo relacionado con el proceso de matricula. </t>
  </si>
  <si>
    <t>1049-80</t>
  </si>
  <si>
    <t>Prestación de servicios profesionales para apoyar integralmente a la Dirección de Cobertura en las actividades jurídicas y procesos judiciales asociados al proceso de matrícula y gestión de cobertura, con el fin de garantizar la atención adecuada a los requerimientos de los ciudadanos, de los entes de control, de los organismos de control político y de las distintas dependencias de la Secretaría de Educación.</t>
  </si>
  <si>
    <t>1049-81</t>
  </si>
  <si>
    <t>Prestar servicios profesionales en las actividades juridicas y de supervisión relacionadas con los procesos precontractuales y contractuales que realiza la Direccion de Cobertura, en especial lo relacionado con la modernizacion del proceso de matricula y la gestión de la cobertura educativa.</t>
  </si>
  <si>
    <t>1049-82</t>
  </si>
  <si>
    <t>Prestar servicios profesionales a la Dirección de Cobertura en la ejecución de los procesos de movilización social y servicio al ciudadano sobre la cobertura educativa, principalmente las actividades relacionadas con  la búsqueda activa de población desescolarizada y la atención al ciudadano en el proceso de matrícula.</t>
  </si>
  <si>
    <t>1049-83</t>
  </si>
  <si>
    <t xml:space="preserve">Prestar servicios profesionales a la Dirección de Cobertura en el proceso de gestión de matrícula con las actividades de comunicación y movlización social de la cobertura educativa. </t>
  </si>
  <si>
    <t>1049-84</t>
  </si>
  <si>
    <t>Prestar servicios profesionales a la Dirección de Cobertura en la coordinación, implementación y seguimiento de las  acciones que se adelanten para la modernización del proceso de matrícula y su registro en los sistemas de información de la cobertura educativa.</t>
  </si>
  <si>
    <t>1049-85</t>
  </si>
  <si>
    <t>Brindar apoyo administrativo a la Dirección de Cobertura en el desarrollo de actividades propias de los procesos de gestion de matrícula y de la cobertura educativa, en especial el apoyo a la gestión documental a través de los canales de correspondencia y atención a los distintos destinatarios del servicio de la Dirección.</t>
  </si>
  <si>
    <t>1049-86</t>
  </si>
  <si>
    <t>Prestar servicios profesionales a la Dirección de Cobertura y a las Direcciones Locales de Educación en la ejecución, seguimiento y reporte de las etapas del proceso de matrícula en especial la gestión de la oferta educativa y su actualización en los sistemas de información de gestión de la cobertura y la generación de información sobre el proceso.</t>
  </si>
  <si>
    <t>1049-87</t>
  </si>
  <si>
    <t>Prestar servicios profesionales a la Dirección de Cobertura en la administración del Sistema Integrado de Matrícula  SIMAT y brindar asistencia técnica a las Direcciones Locales de Educación e instituciones educativas en  la ejecución, actualización, registro y generación de información de las etapas del proceso de matrícula en SIMAT.</t>
  </si>
  <si>
    <t>1049-88</t>
  </si>
  <si>
    <t>Apoyo técnico a la Dirección de Cobertura en la administración de los Sistema de Información de gestión de la cobertura y asistencia técnica a las Direcciones Locales de Educación en la ejecución de las etapas del proceso de matrícula y su registro de información en SIMAT.</t>
  </si>
  <si>
    <t>1049-89</t>
  </si>
  <si>
    <t>Prestar servicios profesionales  a la Dirección de Cobertura en la gestion territorial de la cobertura educativa para la implementación de las acciones de acompañamiento a las instituciones educativas oficiales con alta deserción y reprobación escolar, así como en la consolidación de las redes de experiencias exitosas en permanencia escolar.</t>
  </si>
  <si>
    <t>1049-90</t>
  </si>
  <si>
    <t>Apoyo técnico a la Dirección de Cobertura en la gestion territorial de la cobertura educativa para la verificación, seguimiento, depuración y actualización de la información reportada en el Sistema Integrado de Matrícula (SIMAT) y el uso y apropiación del Sistema de Información para el Monitoreo, la Prevención y el Análisis de la Deserción Escolar (SIMPADE).</t>
  </si>
  <si>
    <t>1049-91</t>
  </si>
  <si>
    <t>1049-92</t>
  </si>
  <si>
    <t>Apoyo a la gestión de la Dirección de Cobertura, a las Direcciones Locales de Educación y a los establecimientos educativos en la ejecución y registro de las actividades del proceso de matrícula, su actualización en los sistemas de información de gestión de la cobertura y generación de información sobre el proceso.</t>
  </si>
  <si>
    <t>1049-93</t>
  </si>
  <si>
    <t xml:space="preserve">Prestar servicios profesionales a la Dirección de Cobertura en la actividades relacionadas con el apoyo a la supervisión de los contratos de administración del servicio educativo, en en especial en la gestión de los informes de supervisión, así como en la  revisión y consolicdación de las evidencias correspondientes. </t>
  </si>
  <si>
    <t>1049-94</t>
  </si>
  <si>
    <t>Apoyo a la gestión de la Dirección de Cobertura en la gestion territorial de la cobertura educativa para la verificación, seguimiento, depuración y actualización de la información reportada en el Sistema Integrado de Matrícula (SIMAT) y el uso y apropiación del Sistema de Información para el Monitoreo, la Prevención y el Análisis de la Deserción Escolar (SIMPADE).</t>
  </si>
  <si>
    <t>1049-95</t>
  </si>
  <si>
    <t>Prestar apoyo técnico al proceso de gestión de matrícula mediante la movilización social y servicio al ciudadano en los procesos de la Secretaría de Educación del Distrito, en especial lo relacionado con la cobertura educativa, su respectivo registro y actualización en los sistemas de información.</t>
  </si>
  <si>
    <t>1049-96</t>
  </si>
  <si>
    <t>1049-97</t>
  </si>
  <si>
    <t>1049-98</t>
  </si>
  <si>
    <t>Prestar servicios profesionales a la Dirección de Cobertura, en la gestión, análisis y coordinación con la Subsecretaría de Acceso y Permanencia y otras dependencias, para la consolidación de la respuesta oportuna a los requerimientos de los diversos órganos del poder legislativo y ejecutivo, en los procesos relacionados con la gestion de matrícula y del acceso y permanencia escolar.</t>
  </si>
  <si>
    <t>1049-99</t>
  </si>
  <si>
    <t>Prestar servicios profesionales a la Dirección de Cobertura y a la Subsecretaría de Acceso y Permanencia, en el seguimiento y análisis de los informes a su cargo, derivados de la gestion de los procesos de matrícula y del acceso y permanencia, responsabilidades en el marco del Programa Inclusión Educativa para la Equidad del Plan Distrital de Desarrollo.</t>
  </si>
  <si>
    <t>1049-100</t>
  </si>
  <si>
    <t>Prestar servicios profesionales a la Dirección de Cobertura en los procesos de matrícula y movilización social del acceso y la permanencia escolar, especialmente en la articulación con las demás dependencias de la SED y entidades del Distrito para  garantizar  la cobertura de educación inicial en el marco de la Ruta de Acceso y Permanencia Escolar.</t>
  </si>
  <si>
    <t>1049-101</t>
  </si>
  <si>
    <t>Prestar servicios profesionales a la Dirección de Cobertura en la coordinación, implementación y seguimiento de las  acciones que se adelanten en el procesos de matrícula para la comunicación, movilización social y servicio al ciudadano de la cobertura educativa.</t>
  </si>
  <si>
    <t>1049-102</t>
  </si>
  <si>
    <t>Prestar servicios profesionales a la Dirección de Cobertura, a las Direcciones Locales de Educación y a los establecimientos educativos en la ejecución, registro  y seguimiento de las actividades del proceso de matrícula en los sistemas de información de gestión de la cobertura</t>
  </si>
  <si>
    <t>1049-103</t>
  </si>
  <si>
    <t>1049-104</t>
  </si>
  <si>
    <t>1049-105</t>
  </si>
  <si>
    <t>1049-106</t>
  </si>
  <si>
    <t>1049-107</t>
  </si>
  <si>
    <t>Apoyo a la gestión de la Dirección de Cobertura, a las Direcciones Locales de Educación y a los establecimientos educativos en la ejecución, registro  y seguimiento de las actividades del proceso de matrícula en los sistemas de información de gestión de la cobertura.</t>
  </si>
  <si>
    <t>1049-108</t>
  </si>
  <si>
    <t>03 Acciones afirmativas para poblaciones vulnerables</t>
  </si>
  <si>
    <t>03001 Prestar servicios profesionales, técnicos y/o  de apoyo a la gestión de acciones afirmativas para poblaciones vulnerables.</t>
  </si>
  <si>
    <t>Prestar servicios profesionales a la Dirección de Cobertura en la implementación, seguimiento y control de las estrategias de acceso y permanencia a la población vulnerable y diversa, en especial con la organización de la información y la actualización de los sistemas de información de gestión de la cobertura.</t>
  </si>
  <si>
    <t>1049-109</t>
  </si>
  <si>
    <t>Apoyar a la Dirección de Cobertura en la implementación y seguimiento de las estrategias de acceso y permanencia escolar a la población vulnerable y diversa, en especial la gratuidad educativa, la entrega de kits educativos y las acciones de la política de educación rural.</t>
  </si>
  <si>
    <t>1049-110</t>
  </si>
  <si>
    <t>Prestar servicios profesionales a la Dirección de Cobertura en el seguimiento y acompañamiento a la implementación de modelos y metodologías educativas flexibles para la atención de la población vulnerable y diversa.</t>
  </si>
  <si>
    <t>1049-111</t>
  </si>
  <si>
    <t>1049 Cobertura con equidad</t>
  </si>
  <si>
    <t>Apoyar a la Dirección de Cobertura con acciones y/o actividades profesionales dirigidas al cumplimiento de las metas relacionadas con las estrategias de acceso y permanencia que buscan dar respuesta a las necesidades educativas de la población vulnerable y diversa.</t>
  </si>
  <si>
    <t>1049-112</t>
  </si>
  <si>
    <t>Prestar servicios profesionales a la Dirección de Cobertura en la implementación y seguimiento de las estrategias de acceso y permanencia que buscan dar respuesta a las necesidades educativas de la población vulnerable y diversa, brindando asistencia técnica y facilitando la articulación interinstitucional.</t>
  </si>
  <si>
    <t>1049-113</t>
  </si>
  <si>
    <t>Apoyar a la Dirección de Cobertura en la gestión de correspondiencia y la organización de la información derivada de la implementación y seguimiento de  las estrategias de acceso y permanencia para la población vulnerable y diversa.</t>
  </si>
  <si>
    <t>1049-114</t>
  </si>
  <si>
    <t>1049-115</t>
  </si>
  <si>
    <t>Prestar servicios profesionales a la Dirección de Cobertura en la formulación, implementación y seguimiento a las acciones y estrategias relacionadas con la política educativa rural en Bogotá para poblaciones vulnerables.</t>
  </si>
  <si>
    <t>1049-116</t>
  </si>
  <si>
    <t>Prestar servicios profesionales a la Dirección de Cobertura en la implementación de acciones dirigidas al cumplimiento de las metas relacionadas con las estrategias de acceso y permanencia de población vulnerable y diversa, en especial las relacionadas con estrategías y/o modelos educativos flexibles.</t>
  </si>
  <si>
    <t>1049-117</t>
  </si>
  <si>
    <t xml:space="preserve">Prestar servicios profesionales a la Dirección de Cobertura en la implementación de las estrategias de acceso y permanencia para población vulnerable y diversa con discapacidad, capacidades y/o talentos excepcionales. </t>
  </si>
  <si>
    <t>1049-118</t>
  </si>
  <si>
    <t xml:space="preserve">Prestar servicios profesionales a la Dirección de Cobertura en la implementación y seguimiento de las estrategias de acceso y permanencia que buscan dar respuesta a las necesidades educativas de la población vulnerable y diversa con discapacidad, capacidades y/o talentos excepcionales. </t>
  </si>
  <si>
    <t>1049-119</t>
  </si>
  <si>
    <t>Prestar servicios profesionales a la Dirección de Cobertura en la coordinación, implementación y seguimiento de las  acciones y estrategias de acceso y permanencia que buscan dar respuesta a las necesidades educativas de la población vulnerable y diversa.</t>
  </si>
  <si>
    <t>1049-120</t>
  </si>
  <si>
    <t>1049-121</t>
  </si>
  <si>
    <t>1049-122</t>
  </si>
  <si>
    <t>Prestar servicios profesionales a la Dirección de Cobertura en la gestion territorial de la cobertura educativa para el seguimiento y ejecución de la estrategia de acompañamiento a las instituciones educativas oficiales que presentan mayor deserción escolar, así como en la consolidación de las redes de experiencias exitosas en permanencia escolar.</t>
  </si>
  <si>
    <t>1049-123</t>
  </si>
  <si>
    <t>Prestar servicios profesionales a la Dirección de Cobertura en actividades relacionadas con el seguimiento y apoyo a la supervisión de los contratos de administración del servicio educativo y su interlocución con otras áreas de la SED para la realización de las actividades de  acompañamiento a las instituciones educativas oficiales que operan mediante esta estrategia.</t>
  </si>
  <si>
    <t>1049-124</t>
  </si>
  <si>
    <t>Apoyo a la gestión de la Dirección de Cobertura, en el seguimiento a las actividades del proceso de matrícula y la  recepción, consolidación y actualización de la información relacionada con la ejecución del proceso y su registro en los sistemas de información de gestión de la cobertura.</t>
  </si>
  <si>
    <t>1049-125</t>
  </si>
  <si>
    <t>1049-126</t>
  </si>
  <si>
    <t>Brindar apoyo a la gestión a la Dirección de Cobertura en las actividades relacionadas con  el seguimiento a los contratos de administración del servicio educativo,  en particular en temas relacionados con la ejecución  financiera.</t>
  </si>
  <si>
    <t>1049-127</t>
  </si>
  <si>
    <t>Prestar servicios profesionales a la Dirección de Cobertura en la planeación, coordinación y seguimiento de la estrategia de administración del servicio educativo,  en especial en el apoyo a la supervisión y seguimiento de los respectivos contratos.</t>
  </si>
  <si>
    <t>1049-128</t>
  </si>
  <si>
    <t>Prestar servicios profesionales  a la Dirección de Cobertura  en el apoyo a las actividades propias de la ejecución y seguimiento de la administración del servicio educativo, así como el apoyo en gestiòn documental y liquidación anual de  los contratos de administraciòn del servicio educativo.</t>
  </si>
  <si>
    <t>1049-129</t>
  </si>
  <si>
    <t>Prestar servicios profesionales a la Dirección de Cobertura en actividades relacionadas con el apoyo jurídico y apoyo a la supervisión de los contratos de administración del servicio educativo y su interlocución con otras áreas de la SED para la realización de las actividades de  acompañamiento a las instituciones educativas oficiales que operan mediante esta estrategia.</t>
  </si>
  <si>
    <t>1049-130</t>
  </si>
  <si>
    <t>Prestar servicios profesionales en las actividades jurídicas asociadas a los objetivos dé la Dirección de Cobertura y de la Subsecretaría de Acceso y Permanencia, en especial en lo relacionado con el control de legalidad de los actos que se suscriban en el marco de los procesos de acceso y permanencia, así como el apoyo en los conceptos jurídicos que requieran la Dirección y la Subsecretaría, en especial lo relacionado con la administración del servicio educativo.</t>
  </si>
  <si>
    <t>1049-131</t>
  </si>
  <si>
    <t>1049-132</t>
  </si>
  <si>
    <t>05001 Prestar servicios profesionales, técnicos y/o  de apoyo a la gestión en la implementación o uso de la estrategia de contratación de la prestación del servicio educativo.</t>
  </si>
  <si>
    <t>Prestar servicios profesionales en las actividades de operación financiera y presupuestal que realiza la Dirección de Cobertura, en especial las relacionadas con la prestación del servicio educativo.</t>
  </si>
  <si>
    <t>1049-133</t>
  </si>
  <si>
    <t>Prestar servicios profesionales a la Dirección de Cobertura en la coordinación, planeación, implementación y seguimiento a la  contratación de la prestación del servicio público educativo y el proceso de Banco de Oferentes.</t>
  </si>
  <si>
    <t>1049-134</t>
  </si>
  <si>
    <t>Apoyo a la gestión de la Dirección de Cobertura, en las actividades relacionadas con la gestión financiera de la documentación y verificación requerida para el trámite de pagos de los contratos de prestación del servicio educativo; así como, los contratos de prestación de servicios profesionales y de apoyo a la gestión.</t>
  </si>
  <si>
    <t>1049-135</t>
  </si>
  <si>
    <t>Prestar servicios profesionales a la Dirección de Cobertura en el análisis, actualización y seguimiento de la  información técnica y financiera que se genere en los contratos de prestación de servicio educativo.</t>
  </si>
  <si>
    <t>1049-136</t>
  </si>
  <si>
    <t>Apoyo a la gestión de la Dirección de Cobertura respecto a la recepción, distribución y manejo de correspondencia, así como la consolidación de la información relacionada con la estrategia de contratación de la prestación del servicio público educativo.</t>
  </si>
  <si>
    <t>1049-137</t>
  </si>
  <si>
    <t>Apoyo profesional a la Dirección de Cobertura para las actividades relacionadas con el seguimiento y suministro de información de la prestacion del servicio educativo, de la gestión del proyecto "Cobertura con Equidad"  y su interlocución con las distintas áreas de la SED.</t>
  </si>
  <si>
    <t>1049-138</t>
  </si>
  <si>
    <t>Prestar servicios profesionales a la Dirección de Cobertura apoyando  el seguimiento a la ejecución de los contratos de prestación de servicio público educativo, y brindar apoyo técnico y administrativo durante el proceso de Banco de Oferentes.</t>
  </si>
  <si>
    <t>1049-139</t>
  </si>
  <si>
    <t>Prestar servicios profesionales a la Dirección de Cobertura en la actualización y manejo de la información de la cobertura educativa relacionada con la prestación del servicio educativo.</t>
  </si>
  <si>
    <t>1049-140</t>
  </si>
  <si>
    <t>01005 Realizar las labores de  verificación, seguimiento y/o actualización de información de la cobertura educativa</t>
  </si>
  <si>
    <t>Prestar servicios de apoyo a la Dirección de Cobertura en la gestion territorial de la cobertura educativa para la validación, verificación y seguimiento de la contratación de prestación de servicio educativo, de la administración del servicio educativo y conformación del Banco de oferentes, para contribuir al mejoramiento de las estrategias de acceso y permanencia escolar en el Distrito Capital.</t>
  </si>
  <si>
    <t>Contrato Interadministrativo</t>
  </si>
  <si>
    <t>04004 Realizar seguimiento, verificación y/o evaluación a la administración del servicio educativo</t>
  </si>
  <si>
    <t>Prestar servicios de apoyo a la Dirección de Cobertura de la Secretaría de Educación del Distrito en la validación, verificación y seguimiento de la contratación de prestación de servicio público educativo y de la administración del servicio educativo y conformación del Banco de oferentes, para contribuir al mejoramiento de las estrategias de acceso y permanencia escolar en el Distrito Capital.</t>
  </si>
  <si>
    <t>05003 Realizar las labores de  verificación, seguimiento y/o actualización de información del Banco de Oferentes y/o de la contratación de la prestación del servicio público educativo.</t>
  </si>
  <si>
    <t>1049-141</t>
  </si>
  <si>
    <t>02002 Realizar búsqueda activa de población desescolarizada</t>
  </si>
  <si>
    <t>Contribuir con esfuerzos técnicos y administrativos en la implementación de acciones que favorezcan el acceso y permanencia escolar de los niños, niñas, jóvenes y adultos que se encuentran por fuera del sistema educativo oficial, a través de la estrategia de búsqueda activa de población desescolarizada, espacios de aprendizaje con atención educativa flexible, acompañamiento a la gestión de la cobertura educativa y seguimiento a la permanencia.</t>
  </si>
  <si>
    <t>Convenio de Asociación Ley 489/1998 art. 96</t>
  </si>
  <si>
    <t>1049-142</t>
  </si>
  <si>
    <t>01002 Realizar diseño, implementación, seguimiento y evaluación de Planes de Cobertura Local y de  Ruta del Acceso y Permanencia Escolar.</t>
  </si>
  <si>
    <t>Realizar acompañamiento a la Secretaría de Educación en la implementación de herramientas para fortalecer el acceso y la permanencia escolar en el distrito a través de la socialización de la ruta de acceso y permanencia escolar, el acompañamiento a la administracion del servicio educativo, a los colegios de alta deserción y reprobación y la ejecución de acciones para el desarrollo de la política educativa rural de Bogotá para la población vulnerable.</t>
  </si>
  <si>
    <t>01003 Realizar acompañamiento y/o asistencia técnica a los establecimientos educativos con alta tasa de deserción escolar para fortalecer el acceso y la permanencia escolar</t>
  </si>
  <si>
    <t>03005 Acciones diferenciales para garantizar el acceso y la permanencia escolar de población diversa y vulnerable (población rural, víctima, discapacidad, grupos étnicos, entre otros)</t>
  </si>
  <si>
    <t>04003 Realizar acciones de acompañamiento e intercambio de buenas prácticas entre los colegios con administración del servicio educativo y colegios oficiales de menor desempeño de las respectivas localidades</t>
  </si>
  <si>
    <t>1049-143</t>
  </si>
  <si>
    <t>03007 Implementar estrategias o modelos flexibles, presenciales o virtuales para la atención de población en extraedad, vulnerable y/o diversa</t>
  </si>
  <si>
    <t>Implementar estrategias educativas flexibles para personas en extraedad jóvenes y adultas de especial protección constitucional y aquellas que por su condición requieren de metodologías específicas para garantizar la continuidad de su trayectoria educativa.</t>
  </si>
  <si>
    <t>1049-144</t>
  </si>
  <si>
    <t>Realizar el proceso de valoración pedagógica integral y acompañamiento a las direcciones locales de educación en el marco de la educación inclusiva, para favorecer el acceso de los estudiantes con discapacidad y con capacidades y talentos excepcionales a la oferta educativa oficial del distrito capital.</t>
  </si>
  <si>
    <t>1049-145</t>
  </si>
  <si>
    <t>03004 Realizar estrategias de alfabetización y acciones orientadas a fortalecer la educación de adultos con oferta educativa pertinente</t>
  </si>
  <si>
    <t>Contribuir con esfuerzos técnicos y administrativos en la implementación de acciones que favorezcan el acceso y permanencia en el sistema educativo de la población vinculada al sistema de responsabilidad penal .</t>
  </si>
  <si>
    <t>1049-146</t>
  </si>
  <si>
    <t xml:space="preserve">02004 Acompañamiento en implementación de los sistemas de información para la cobertura educativa </t>
  </si>
  <si>
    <t>Desarrollar e implementar los requerimientos funcionales que permitan actualizar y mejorar los sistemas de información SIMAT y SIMPADE para la modernización del proceso de matrícula y el seguimiento a la permanencia escolar.</t>
  </si>
  <si>
    <t>1049-147</t>
  </si>
  <si>
    <t>Contratar la interventoría técnica, administrativa, jurídica y financiera de los contratos para implementar estrategias educativas flexibles para personas en extraedad jóvenes y adultas de especial protección constitucional y aquellas que por su condición requieren de metodologías específicas para garantizar la continuidad de su trayectoria educativa.</t>
  </si>
  <si>
    <t>1049-148</t>
  </si>
  <si>
    <t xml:space="preserve">Construir la metodología de evaluación de impacto de la estrategia de Administración del Servicio Educativo </t>
  </si>
  <si>
    <t>1049-149</t>
  </si>
  <si>
    <t>01006 Realizar eventos de socializacion relacionados con la cobertura y las experiencias del acceso y la permanencia escolar</t>
  </si>
  <si>
    <t>80141902 
80141607</t>
  </si>
  <si>
    <t>Contratar la prestación de servicios de un operador logístico, para la planeación, organización, administración, producción, ejecución y demás acciones logísticas necesarias para la realización de los eventos programados por las dependencias de la Secretaría de Educación del Distrito, y aquellos eventos nacionales y/o internacionales en los que participe.</t>
  </si>
  <si>
    <t>1049-150</t>
  </si>
  <si>
    <t xml:space="preserve">80101504;80101510;80101511;80101603;80101604
</t>
  </si>
  <si>
    <t>Contratar la interventoría técnica, administrativa, jurídica, financiera y contable del contrato de prestación de servicio del operador logístico, para la planeación, organización, administración, producción, ejecución y demás acciones logísticas necesarias para la realización de los eventos programados por las dependencias de la secretaría de educación del distrito y aquellos eventos nacionales y/o internacionales en los que participe.</t>
  </si>
  <si>
    <t>1049-151</t>
  </si>
  <si>
    <t>03008 Entregar un Kit escolar gratuito a los estudiantes matriculados en las instituciones educativas oficiales del Distrito Capital, que por su condición socioeconómica o de vulnerabilidad lo requieren</t>
  </si>
  <si>
    <t>Adquisición de paquetes con útiles escolares para los estudiantes matriculados en el sistema educativo oficial del Distrito Capital.</t>
  </si>
  <si>
    <t>1050-01</t>
  </si>
  <si>
    <t>01 INFANCIA</t>
  </si>
  <si>
    <t>01001 Apoyar y desarrollar con profesionales y/o entidades los procesos de gestión, acompañamiento e implementación de las metas y objetivos del proyecto.</t>
  </si>
  <si>
    <t>Prestar servicios profesionales especializados para el desarrollo de acciones y procesos de planeación y seguimiento de los asuntos estratégicos que contribuyan al cumplimiento de la Política de calidad de la Subsecretaría de Calidad y Pertinencia, conforme al Proyecto 1050 " Educación inicial de calidad en el marco de la ruta de atención integral a la primera infancia.</t>
  </si>
  <si>
    <t>SUBSECRETARÍA DE CALIDAD Y PERTINENCIA</t>
  </si>
  <si>
    <t>DIRECCIÓN DE EDUCACIÓN DE PREESCOLAR Y BÁSICA</t>
  </si>
  <si>
    <t>NELSON GIOVANNI PARRA ARAUJO - OPERATIVO PROYECTO</t>
  </si>
  <si>
    <t>1050-2</t>
  </si>
  <si>
    <t>Prestar servicios profesionales especializados al Proyecto 1050 " Educación inicial de calidad en el marco de la ruta de atención integral a la primera infancia". Así como, aportar a la consolidación de una identidad visual y discursiva para la comunicación de la política “Calidad Educativa para Todos” en el marco de proyectos Educativos pertenecientes a la Subsecretaría de Calidad y Pertinencia.</t>
  </si>
  <si>
    <t>1050-03</t>
  </si>
  <si>
    <t>Prestar servicios profesionales especializados al Proyecto 1050 " Educación inicial de calidad en el marco de la ruta de atención integral a la primera infancia".  Así como, el acompañamiento, seguimiento e implementación de actividades que se desarrollen en torno al mejoramiento de la calidad educativa en las IED, en el marco de los proyectos de la Subsecretaria de Calidad y Pertinencia.</t>
  </si>
  <si>
    <t>1050-04</t>
  </si>
  <si>
    <t>Prestar servicios profesionales para el  acompañamiento a la Dirección de Educación de Preescolar y Básica en los procesos de gestion e implementación del  Proyecto 1050 “Educación inicial de calidad en el marco de la ruta de atención integral a la primera infancia”</t>
  </si>
  <si>
    <t>1050-05</t>
  </si>
  <si>
    <t>Prestar servicios profesionales para realizar el acompañamiento en la implementción, seguimiento y fortalecimiento  de los estandares de calidad del proyecto 1050 " Educación inicial de calidad en el marco de la ruta de atención integral a la primera infancia"en las instituciones educativas distritales en las localidades que le sean asignadas por la SED.</t>
  </si>
  <si>
    <t>1050-06</t>
  </si>
  <si>
    <t>Prestar los servicios profesionales para el seguimiento y acompañamiento técnico a los componentes de calidad de la atención integral a la primera infancia, con énfasis en el "Componente Pedagógico" del proyecto 1050 " Educación inicial de calidad en el marco de la ruta de atención integral a la primera infancia"</t>
  </si>
  <si>
    <t>1050-07</t>
  </si>
  <si>
    <t xml:space="preserve">Prestar los servicios profesionales para el seguimiento a los componentes  de calidad  y el acompañamiento técnico del equipo de implementación de los estandares de calidad del proyecto 1050  “Educación inicial de calidad en el marco de la ruta de atención integral a la primera infancia” </t>
  </si>
  <si>
    <t>1050-08</t>
  </si>
  <si>
    <t>Prestar servicios profesionales para realizar el acompañamiento en la implementación, seguimiento y fortalecimiento  de los estandares de calidad del proyecto 1050 " Educación inicial de calidad en el marco de la ruta de atención integral a la primera infancia"en las instituciones educativas distritales   en las localidades que le sean asignadas por la SED</t>
  </si>
  <si>
    <t>1050-09</t>
  </si>
  <si>
    <t>Prestar los servicios profesionales para el liderazgo de las acciones encaminadas al  seguimiento  del Componente de "Familia, Comunidad y Redes" del Proyecto 1050 “Educación inicial de calidad en el marco de la ruta de atención integral a la primera infancia”</t>
  </si>
  <si>
    <t>1050-10</t>
  </si>
  <si>
    <t xml:space="preserve">Prestar los servicios profesionales para apoyar a la  coordinacion del proyecto mediante el seguimiento  al proceso de armonización y gestión de los componentes de Calidad en Educación Inicial, en el marco del proyecto 1050 “Educación inicial de calidad en el marco de la ruta de atención integral a la primera infancia”  </t>
  </si>
  <si>
    <t>1050-11</t>
  </si>
  <si>
    <t>Prestar servicios profesionales para realizar el acompañamiento en la implementción, seguimiento y fortalecimiento  de los estandares de calidad del proyecto 1050 " Educación inicial de calidad en el marco de la ruta de atención integral a la primera infancia" en las instituciones educativas distritales   en las localidades que le sean asignadas por la SED</t>
  </si>
  <si>
    <t>1050-12</t>
  </si>
  <si>
    <t>Prestar servicios profesionales para realizar el acompañamiento en la implementción, seguimiento y fortalecimiento  de los estandares de calidad del proyecto 1050 " Educación inicial de calidad en el marco de la ruta de atención integral a la primera infancia"en las instituciones educativas distritales   en las localidades que le sean asignadas por la SED</t>
  </si>
  <si>
    <t>1050-13</t>
  </si>
  <si>
    <t>Prestar servicios profesionales para realizar la coordinación, planeación  y  seguimiento a las acciones y estrategias que permitan la ejecución de los componentes  del proyecto 1050 “Educación inicial de calidad en el marco de la ruta de atención integral a la primera infancia”</t>
  </si>
  <si>
    <t>1050-14</t>
  </si>
  <si>
    <t>Prestar los servicios profesionales para el fortalecimiento técnico de los equipos locales  del componente pedagógico del proyecto 1050 " Educación inicial de calidad en el marco de la ruta de atención integral a la primera infancia"  en la implementación de la línea técnica y curricular en las instituciones educativas distritales en las localidades que le sean asignadas por la SED</t>
  </si>
  <si>
    <t>1050-15</t>
  </si>
  <si>
    <t>Prestar los servicios profesionales desde el proyecto 1050 " Educación inicial de calidad en el marco de la ruta de atención integral a la primera infancia" para el liderazgo del proceso de  implementación, análisis y ajuste del Sistema de Valoración del Desarrollo Infantil.</t>
  </si>
  <si>
    <t>1050-16</t>
  </si>
  <si>
    <t>1050-17</t>
  </si>
  <si>
    <t>1050-18</t>
  </si>
  <si>
    <t>Prestar servicios profesionales para realizar el acompañamiento en la implementción, seguimiento y fortalecimiento  de los estandares de calidad del proyecto 1050 " Educación inicial de calidad en el marco de la ruta de atención integral a la primera infancia"en las instituciones educativas distritales   en las localidades en las localidades que le sean asignadas por la SED</t>
  </si>
  <si>
    <t>1050-19</t>
  </si>
  <si>
    <t xml:space="preserve">Prestar los servicios profesionales para el seguimiento  de las líneas de acción de la atención integral y el proceso pedagógico del Proyecto 1050 “Educación inicial de calidad en el marco de la ruta de atención integral a la primera infancia”  </t>
  </si>
  <si>
    <t>1050-20</t>
  </si>
  <si>
    <t>Prestar servicios profesionales para hacer acompañamiento pedagógico en los procesos de gestion e implementación del  Proyecto 1050 “Educación inicial de calidad en el marco de la ruta de atención integral a la primera infancia”</t>
  </si>
  <si>
    <t>1050-21</t>
  </si>
  <si>
    <t>1050-22</t>
  </si>
  <si>
    <t>1050-23</t>
  </si>
  <si>
    <t>1050-24</t>
  </si>
  <si>
    <t>Prestar los servicios profesionales desde el  proyecto 1050 " Educación inicial de calidad en el marco de la ruta de atención integral a la primera infancia" para el desarrollo de acciones del Componente familia, comunidad y redes y la articulación estratégica con el Sistema de monitoreo de estandares de calidad.</t>
  </si>
  <si>
    <t>1050-25</t>
  </si>
  <si>
    <t>Prestar los servicios profesionales para el liderazgo de acciones en el marco de la Ruta Integral de Atenciones para la primera infancia en el Distrito y la gestión institucional desde el Componente familia, comunidad y redes del proyecto 1050 " Educación inicial de calidad en el marco de la ruta de atención integral a la primera infancia"</t>
  </si>
  <si>
    <t>1050-26</t>
  </si>
  <si>
    <t>Prestar el servicio profesional  para el seguimiento, la  la  actualización y el análisis de información del proyecto 1050 " Educación inicial de calidad en el marco de la ruta de atención integral a la primera infancia"</t>
  </si>
  <si>
    <t>1050-27</t>
  </si>
  <si>
    <t>1050-28</t>
  </si>
  <si>
    <t>Prestar los servicios profesionales para el fortalecimiento técnico de los equipos locales  del componente pedagógico del proyecto 1050 " Educación inicial de calidad en el marco de la ruta de atención integral a la primera infancia"  en la implementación de la línea técnica y curricular en las instituciones educativas distritales de las localidades en las localidades que le sean asignadas por la SED</t>
  </si>
  <si>
    <t>1050-29</t>
  </si>
  <si>
    <t>1050-30</t>
  </si>
  <si>
    <t>1050-31</t>
  </si>
  <si>
    <t>Prestar los servicios profesionales para el seguimiento y acompañamiento técnico a los componentes de calidad de la atención integral a la primera infancia, con énfasis en el Componente familia, comunidad y redes del proyecto 1050 " Educación inicial de calidad en el marco de la ruta de atención integral a la primera infancia"</t>
  </si>
  <si>
    <t>1050-32</t>
  </si>
  <si>
    <t>Prestar servicios profesionales para la formulación, implementación, acompañamiento y seguimiento a la estrategia de Transiciones Efectivas y armónicas de los niños y las niñas de la Ciudad y a las acciones desarrolladas por la Mesa Distrital de Educación Inicial, en articulación con los sectores corresponsables en el Distrito Capital en el marco de la ruta de atención integral a la primera infancia</t>
  </si>
  <si>
    <t>1050-33</t>
  </si>
  <si>
    <t>Prestar los servicios profesionales desde el proyecto 1050 " Educación inicial de calidad en el marco de la ruta de atención integral a la primera infancia" para realizar acciones encaminadas al proceso de implementación y monitoreo del Sistema de Valoración del Desarrollo Infantil SVDI</t>
  </si>
  <si>
    <t>1050-34</t>
  </si>
  <si>
    <t xml:space="preserve">Prestar servicios profesionales para apoyar el seguimiento y  la implementación de la atención integral en el marco del Proyecto  1050 " Educación inicial de calidad en el marco de la ruta de atención integral a la primera infancia"
</t>
  </si>
  <si>
    <t>1050-35</t>
  </si>
  <si>
    <t xml:space="preserve">Prestar servicios profesionales para apoyar a la coordinación del proyecto en  los procesos relacionados con la ejecución presupuestal, administrativa y de contratación que se suscriban en el marco del proyecto 1050 “Educación inicial de calidad en el marco de la ruta de atención integral a la primera infancia”. 
</t>
  </si>
  <si>
    <t>1050-36</t>
  </si>
  <si>
    <t>01005 Garantizar la atención integral de los niños y niñas del ciclo inicial en el marco de la RIA, la articulación intersectorial de la Ciudad y la implementación de los estándares de calidad de la Educación Inicial en el marco de la atención integral</t>
  </si>
  <si>
    <t>Aportar al cumplimiento de condiciones de calidad de la educación inicial en el marco de la atención integral para los niños y niñas de primera infancia en colegios públicos de 11 localidades de Bogotá D.C., conforme a lo dispuesto en el Anexo Técnico 2018, el lineamiento pedagógico Curricular de Educación Inicial, así como en las disposiciones nacionales, a través de la articulación interinstitucional de las partes a nivel técnico y financiero.</t>
  </si>
  <si>
    <t>Convenio de Asociación</t>
  </si>
  <si>
    <t xml:space="preserve">02 CICLOS </t>
  </si>
  <si>
    <t>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t>
  </si>
  <si>
    <t>1050-37</t>
  </si>
  <si>
    <t>Aportar al cumplimiento de condiciones de calidad de la educación inicial en el marco de la atención integral para los niños y niñas de primera infancia en colegios públicos de 8 localidades de Bogotá D.C., conforme a lo dispuesto en el Anexo Técnico 2018, el lineamiento pedagógico Curricular de Educación Inicial, así como en las disposiciones nacionales, a través de la articulación interinstitucional de las partes a nivel técnico y financiero.</t>
  </si>
  <si>
    <t>1050-38</t>
  </si>
  <si>
    <t xml:space="preserve">DESARROLLAR ACTIVIDADES PARA EL RECONOCIMIENTO DOCENTE, Y ANALISIS, ESTUDIOS, SISTEMATIZACIÓN, INVESTIGACIÓN E INNOVACIÓN QUE PERMITA CONTRIBUIR CON EL FORTALECIMIENTO DE LAS ESTRATEGIAS RELACIONADAS CON LA ATENCIÓN INTEGRAL A LA PRIMERA INFANCIA Y CALIDAD EDUCATIVA PARA TODOS, DESDE UN ENFOQUE DIFERENCIAL, ENMARCADO EN EL PLAN DESARROLLO “BOGOTÁ MEJOR PARA TODOS”.
</t>
  </si>
  <si>
    <t>1050-39</t>
  </si>
  <si>
    <t>03 VALORACION INTEGRAL DEL DESARROLLO DE LA PRIMERA INFANCIA</t>
  </si>
  <si>
    <t xml:space="preserve">03001 Desarrollar, aplicar y disponer de herramientas de gestión que conduzcan a la valoración del desarrollo integral de los niños y niñas de primera infancia </t>
  </si>
  <si>
    <t>Aplicar el Sistema de Valoración del Desarrollo Infantil en una muestra seleccionada de instituciones educativas del Distrito Capital llevando a cabo el registro y la documentación.</t>
  </si>
  <si>
    <t>1052-1</t>
  </si>
  <si>
    <t>01 ALIMENTACIÓN ESCOLAR</t>
  </si>
  <si>
    <t>01001 Entregar desayunos, almuerzos y cenas escolares a los estudiantes matriculados en el sistema educativo oficial</t>
  </si>
  <si>
    <t>Contribuir a través de un servicio integral de desayunos y almuerzos escolares al acceso y la permanencia de niños, niñas, adolescentes y jóvenes matriculados en el sistema educativo oficial, y llevar a cabo acciones pedagógicas con la comunidad educativa de acuerdo, con los lineamientos técnicos y estándares establecidos, para la ejecución y el fortalecimiento del Programa de Alimentación Escolar – PAE.</t>
  </si>
  <si>
    <t>Publicación contratación régimen especial - Selección de comisionista</t>
  </si>
  <si>
    <t>Contrato ESAL Dec. 092/2017</t>
  </si>
  <si>
    <t>EDWIN GIOVANNY RODRIGUEZ GARCÍA</t>
  </si>
  <si>
    <t>DIRECCIÓN DE BIENESTAR ESTUDIANTIL</t>
  </si>
  <si>
    <t>MARIO CEBALLOS</t>
  </si>
  <si>
    <t>mceballosm@educacionbogota.gov.co</t>
  </si>
  <si>
    <t>1052-2</t>
  </si>
  <si>
    <t>1052 Bienestar estudiantil para todos</t>
  </si>
  <si>
    <t>Prestar el servicio de producción centralizado en planta, con el trasporte y entrega del complemento alimentario almuerzo, bajo la produccion cook and chill a las instituciones educativas del distrito que esten en jornada unica.</t>
  </si>
  <si>
    <t>1052-3</t>
  </si>
  <si>
    <t>01002 Entregar refrigerios escolares a los estudiantes matriculados en el sistema educativo oficial</t>
  </si>
  <si>
    <t xml:space="preserve"> 93131608, 90101601, 90101603, 90101604</t>
  </si>
  <si>
    <t>Acuerdo Marco para el suministro de alimentos para la operación del PAE por parte de la SED</t>
  </si>
  <si>
    <t>1052-4</t>
  </si>
  <si>
    <t>El objeto del Instrumento de Agregación de Demanda es establecer: (a) las condiciones para que la SED compre y los Proveedores vendan los alimentos para la operación del PAE al amparo del Instrumento de Agregación de Demanda; (b) las condiciones de entrega de los alimentos por parte de los Proveedores; (c) la forma como la SED se vincula al Instrumento de Agregación de Demanda; y (d) las condiciones para el pago de los alimentos por parte de la SED.</t>
  </si>
  <si>
    <t>1052-5</t>
  </si>
  <si>
    <t>90101603 
93131607 
93131608 
90101601 I
41103022 
78121502 
26101737 
93131607</t>
  </si>
  <si>
    <t>1052-6</t>
  </si>
  <si>
    <t>El objeto del Instrumento de Agregación de Demanda es establecer: (i) las condiciones para contratar el Servicio de Almacenamiento, Ensamble y Distribución de Refrigerios Escolares al amparo del Instrumento de Agregación de Demanda y la prestación del servicio por parte de los Proveedores; (ii) las condiciones en las cuales la SED se vincula al Instrumento de Agregación de Demanda y adquiere el servicio; y (iii) las condiciones para el pago del Servicio de Almacenamiento, Ensamble y Distribución.</t>
  </si>
  <si>
    <t>1052-7</t>
  </si>
  <si>
    <t>1052-8</t>
  </si>
  <si>
    <t>01003 Realizar la interventoría técnica, financiera, administrativa y jurídica a los contratos y convenios celebrados para la ejecución del programa de alimentación escolar</t>
  </si>
  <si>
    <t>Realizar la interventoría técnica, financiera, administrativa y jurídica a los contratos y convenios celebrados para la ejecución del programa de alimentación escolar</t>
  </si>
  <si>
    <t>1052-9</t>
  </si>
  <si>
    <t>01004 Prestar servicios en la Dirección de Bienestar Estudiantil para el apoyo en los temas relacionados con el programa de alimentación escolar</t>
  </si>
  <si>
    <t xml:space="preserve">Prestar servicios profesionales en los procesos de mejora continua de la Dirección de Bienestar Estudiantil </t>
  </si>
  <si>
    <t>1052-10</t>
  </si>
  <si>
    <t>Prestar servicios profesionales en la gestión de la Dirección de Bienestar Estudiantil, asesorando los temas relacionados con sistemas integrados de información, seguimiento a bases de datos y estructuración de herramientas informáticas requeridas para el uso y buen manejo de información.</t>
  </si>
  <si>
    <t>1052-11</t>
  </si>
  <si>
    <t>Prestar servicios profesionales en la gestion administrativa de la Dirección de Bienestar Estudiantil</t>
  </si>
  <si>
    <t>1052-12</t>
  </si>
  <si>
    <t xml:space="preserve">Prestar servicios profesionales apoyando la gestión juridica en los procesos, actuaciones y tramites que sean competencia de la Direcciòn de Bienestar Estudiantil </t>
  </si>
  <si>
    <t>1052-13</t>
  </si>
  <si>
    <t>Prestar servicios profesionales altamente calificados en materia de contratación pública con lo cual se facilite y soporte la toma de decisiones de las Direcciones de Bienestar Estudiantil y de Construcción y Conservación de Establecimientos Educativos, así como de la Subsecretaría de Acceso y Permanecía, mediante el análisis, preparación de conceptos jurídicos, revisión de documentos, actos, y demás propios del engranaje contractual</t>
  </si>
  <si>
    <t>1052-14</t>
  </si>
  <si>
    <t xml:space="preserve">Prestar servicios profesionales realizando análisis, seguimiento y control a la ejecución financiera y presupuestal en la Dirección de Bienestar Estudiantil. </t>
  </si>
  <si>
    <t>1052-15</t>
  </si>
  <si>
    <t xml:space="preserve">Prestar servicios profesionales realizando análisis, evaluación y planeación a la ejecución financiera y presupuestal en la Dirección de Bienestar Estudiantil. </t>
  </si>
  <si>
    <t>1052-16</t>
  </si>
  <si>
    <t xml:space="preserve">Prestar Servicios profesionales coordinando la gestión de planeación de la Dirección de Bienestar Estudiantil </t>
  </si>
  <si>
    <t>1052-17</t>
  </si>
  <si>
    <t xml:space="preserve">Prestar servicios profesionales de apoyo en la gestión de la coordinación del Programa de Alimentación Escolar de la Dirección de Bienestar Estudiantil, en el desarrollo de los procesos de programación de entrega y bases de suministro   </t>
  </si>
  <si>
    <t>1052-18</t>
  </si>
  <si>
    <t xml:space="preserve">Prestar servicios de apoyo a la gestión en la Dirección de Bienestar Estudiantil, en el desarrollo de los procesos documentales y administrativos de la coordinación del programa de  "Alimentación Escolar" </t>
  </si>
  <si>
    <t>1052-19</t>
  </si>
  <si>
    <t xml:space="preserve">prestar servicios profesionales de apoyo a la gestión de la coordinación del Programa de Alimentación Escolar de la Dirección de Bienestar Estudiantil, para el acompañamiento del diseño de herramientas de seguimiento y de nuevas modalidades de prestación del servicio de alimentación.   </t>
  </si>
  <si>
    <t>1052-20</t>
  </si>
  <si>
    <t>Prestar servicios profesionales en la gestión de la coordinación del programa de  "Alimentación Escolar" de la Dirección de Bienestar Estudiantil, en los procesos administrativos y de gestión territorial.</t>
  </si>
  <si>
    <t>1052-21</t>
  </si>
  <si>
    <t xml:space="preserve">Prestar servicios profesionales de apoyo a la gestión de la coordinación del programa de  "Alimentación Escolar" de la Dirección de Bienestar Estudiantil, para la consolidación, recolección y organización de la información y datos disponibles del Programa </t>
  </si>
  <si>
    <t>1052-22</t>
  </si>
  <si>
    <t>Prestar servicios profesionales en la gestión de la coordinación del programa de  Alimentación Escolar de la Dirección de Bienestar Estudiantil, liderando el desarrollo de los procesos administrativos y el seguimiento de los indicadores poblacionales y financieros</t>
  </si>
  <si>
    <t>1052-23</t>
  </si>
  <si>
    <t>Prestar los servicios profesionales, coordinando el Programa de Alimentacion Escolar en la Dirección de Bienestar Estudiantil.</t>
  </si>
  <si>
    <t>1052-24</t>
  </si>
  <si>
    <t>Prestar servicios profesionales liderando la gestión nutricional del Programa de Alimentacion Escolar, de la Dirección de Bienestar Estudiantil.</t>
  </si>
  <si>
    <t>1052-25</t>
  </si>
  <si>
    <t>Prestar servicios profesionales en la gestión nutricional y en trabajos interinstitucionales relacionados con los refrigerios del Programa de Alimentacion Escolar, de la Dirección de Bienestar Estudiantil.</t>
  </si>
  <si>
    <t>1052-26</t>
  </si>
  <si>
    <t>Prestar servicios profesionales en la gestión nutricional y en trabajos interinstitucionales relacionados con desayunos y almuerzos del Programa de Alimentacion Escolar, de la Dirección de Bienestar Estudiantil.</t>
  </si>
  <si>
    <t>1052-27</t>
  </si>
  <si>
    <t>1052-28</t>
  </si>
  <si>
    <t>1052-29</t>
  </si>
  <si>
    <t>Prestar servicios profesionales apoyando a la gestión de la Dirección de Bienestar Estudiantil</t>
  </si>
  <si>
    <t>1052-30</t>
  </si>
  <si>
    <t xml:space="preserve">85151605
</t>
  </si>
  <si>
    <t>Prestar servicios profesionales liderando la gestión de novedades del Programa de Alimentacion Escolar, de la Dirección de Bienestar Estudiantil.</t>
  </si>
  <si>
    <t>1052-31</t>
  </si>
  <si>
    <t>Prestar servicios de apoyo a la gestión de novedades del Programa de Alimentacion Escolar, de la Dirección de Bienestar Estudiantil.</t>
  </si>
  <si>
    <t>1052-32</t>
  </si>
  <si>
    <t>1052-33</t>
  </si>
  <si>
    <t>1052-34</t>
  </si>
  <si>
    <t>Prestar servicios profesionales liderando la gestión de adquisición de  alimentos y servicios de distribución del Programa de Alimentacion Escolar, de la Dirección de Bienestar Estudiantil.</t>
  </si>
  <si>
    <t>1052-35</t>
  </si>
  <si>
    <t>Prestar servicios profesionales en la gestión de la calidad y vigilancia sanitaria del Programa de Alimentacion Escolar, de la Dirección de Bienestar Estudiantil.</t>
  </si>
  <si>
    <t>1052-36</t>
  </si>
  <si>
    <t>Prestar servicios profesionales en la gestión de adquisición de  alimentos y servicios de distribución del Programa de Alimentacion Escolar, de la Dirección de Bienestar Estudiantil.</t>
  </si>
  <si>
    <t>1052-37</t>
  </si>
  <si>
    <t>1052-38</t>
  </si>
  <si>
    <t>1052-39</t>
  </si>
  <si>
    <t>1052-40</t>
  </si>
  <si>
    <t>1052-41</t>
  </si>
  <si>
    <t>Prestar servicios profesionales en la gestión de adquisición de  alimentos y servicios de distribución, facturación y liquidación de las ordenes de compra del Programa de Alimentacion Escolar, de la Dirección de Bienestar Estudiantil.</t>
  </si>
  <si>
    <t>1052-42</t>
  </si>
  <si>
    <t>1052-43</t>
  </si>
  <si>
    <t>1052-44</t>
  </si>
  <si>
    <t>Prestar servicios de apoyo a   la gestión de adquisición de  alimentos y servicios de distribución, facturación y liquidación de las ordenes de compra del Programa de Alimentacion Escolar, de la Dirección de Bienestar Estudiantil.</t>
  </si>
  <si>
    <t>1052-45</t>
  </si>
  <si>
    <t>1052-46</t>
  </si>
  <si>
    <t>Prestar servicios profesionales liderando la gestión de la calidad y vigilancia sanitaria del Programa de Alimentacion Escolar, de la Dirección de Bienestar Estudiantil.</t>
  </si>
  <si>
    <t>1052-47</t>
  </si>
  <si>
    <t>1052-48</t>
  </si>
  <si>
    <t>1052-49</t>
  </si>
  <si>
    <t xml:space="preserve">Prestar servicios profesionales en la gestión de calidad y vigilancia sanitaria del Programa de Alimentación Escolar de la Dirección de Bienestar Estudiantil en los  procesos relacionados con seguimiento y control microbiológico de los alimentos que componen las raciones de alimentación escolar. </t>
  </si>
  <si>
    <t>1052-50</t>
  </si>
  <si>
    <t>Prestar servicios profesionales en la gestión de la calidad del Programa de Alimentacion Escolar, de la Dirección de Bienestar Estudiantil.</t>
  </si>
  <si>
    <t>1052-51</t>
  </si>
  <si>
    <t>Prestar servicios profesionales liderando la gestión de apoyo a la supervisión del Programa de Alimentacion Escolar, de la Dirección de Bienestar Estudiantil.</t>
  </si>
  <si>
    <t>1052-52</t>
  </si>
  <si>
    <t>Prestar servicios profesionales en la gestión de apoyo a la supervisión del Programa de Alimentacion Escolar, de la Dirección de Bienestar Estudiantil.</t>
  </si>
  <si>
    <t>1052-53</t>
  </si>
  <si>
    <t>1052-54</t>
  </si>
  <si>
    <t>1052-55</t>
  </si>
  <si>
    <t>1052-56</t>
  </si>
  <si>
    <t>Prestar servicios profesionales liderando la gestión territorial del Programa de Alimentacion Escolar, de la Dirección de Bienestar Estudiantil.</t>
  </si>
  <si>
    <t>1052-57</t>
  </si>
  <si>
    <t xml:space="preserve">Prestar servicios de apoyo a la gestión territorial del Programa de Alimentación Escolar de la Dirección de Bienestar Estudiantil. </t>
  </si>
  <si>
    <t>1052-58</t>
  </si>
  <si>
    <t>1052-59</t>
  </si>
  <si>
    <t>1052-60</t>
  </si>
  <si>
    <t>1052-61</t>
  </si>
  <si>
    <t>1052-62</t>
  </si>
  <si>
    <t>1052-63</t>
  </si>
  <si>
    <t>1052-64</t>
  </si>
  <si>
    <t>1052-65</t>
  </si>
  <si>
    <t>1052-66</t>
  </si>
  <si>
    <t xml:space="preserve">Prestar servicios de apoyo a la gestión territorial del Programa de Alimentación Escolar de la Dirección de Bienestar Estudiantil, en la localidad de Sumapaz. </t>
  </si>
  <si>
    <t>1052-67</t>
  </si>
  <si>
    <t>Prestar servicios profesionales en los procesos relacionados con estudios del sector y de costos y de evaluación que se requieran en los Programas de la Dirección de Bienestar Estudiantil.</t>
  </si>
  <si>
    <t>1052-68</t>
  </si>
  <si>
    <t>1052-69</t>
  </si>
  <si>
    <t>Prestar servicios profesionales en los procesos relacionados con estudios del sector y de costos que se requieran en los Programas de la Dirección de Bienestar Estudiantil.</t>
  </si>
  <si>
    <t>1052-70</t>
  </si>
  <si>
    <t>Prestar servicios profesionales en la gestión de la evaluación de los Programas de la Dirección de Bienestar Estudiantil.</t>
  </si>
  <si>
    <t>1052-71</t>
  </si>
  <si>
    <t xml:space="preserve">Prestar servicios profesionales como grupo técnico evaluador de los procesos contractuales que adelante la  Dirección de Bienestar Estudiantil para el Programa de Alimentación Escolar </t>
  </si>
  <si>
    <t>1052-72</t>
  </si>
  <si>
    <t>1052-73</t>
  </si>
  <si>
    <t>1052-74</t>
  </si>
  <si>
    <t>1052-75</t>
  </si>
  <si>
    <t>1052-76</t>
  </si>
  <si>
    <t>1052-77</t>
  </si>
  <si>
    <t>1052-78</t>
  </si>
  <si>
    <t>1052-79</t>
  </si>
  <si>
    <t>1052-80</t>
  </si>
  <si>
    <t>1052-81</t>
  </si>
  <si>
    <t>1052-82</t>
  </si>
  <si>
    <t>1052-83</t>
  </si>
  <si>
    <t>01005 Llevar a cabo el seguimiento y la evaluación al programa de alimentación escolar.</t>
  </si>
  <si>
    <t xml:space="preserve">Realizar  la toma de peso y talla de los niños y niñas de los grados jardín y transición, matriculados en establecimientos educativos oificiales en las diferentes jornadas; </t>
  </si>
  <si>
    <t>1052-84</t>
  </si>
  <si>
    <t>Realizar una evaluación de impacto exante de la implementación de una minuta diferencial para el PAE.</t>
  </si>
  <si>
    <t>1052-85</t>
  </si>
  <si>
    <t xml:space="preserve">Llevar a cabo verificaciones de consumo de los complementos alimentarios que se entregan en el marco del PAE </t>
  </si>
  <si>
    <t>1052-86</t>
  </si>
  <si>
    <t xml:space="preserve">Llevar a cabo encuestas de aceptabilidad de los complementos alimentarios que se entregan en el marco del PAE </t>
  </si>
  <si>
    <t>1052-87</t>
  </si>
  <si>
    <t>01006 Diseñar, producir e implementar acciones pedagógicas para la generación de hábitos de vida saludable en los estudiantes matriculados en el sistema educativo oficial.</t>
  </si>
  <si>
    <t xml:space="preserve">Diseñar e implementar una metodología que permita incentivar la oferta y consumo de alimentos saludables en las Tiendas Escolares </t>
  </si>
  <si>
    <t>1052-88</t>
  </si>
  <si>
    <t>01007 Diseñar, formular y realizar el estudio de costos de los complementos alimentarios que entrega la Secretaría de Educación del Distrito, en las diferentes modalidades y el asociado a la Interventoría a dicha entrega.</t>
  </si>
  <si>
    <t>Diseñar, formular y realizar el estudio de costos y del sector del servicio integral de comedor escolar que entrega la Secretaría de Educación del Distrito.</t>
  </si>
  <si>
    <t>1052-89</t>
  </si>
  <si>
    <t>02 MOVILIDAD ESCOLAR</t>
  </si>
  <si>
    <t>02001 Suministrar el transporte a estudiantes beneficiados con el programa de Movilidad Escolar.</t>
  </si>
  <si>
    <t>Prestar el Servicio de Transporte Especial Escolar, con los vehículos que requiera la Secretaría de Educación del Distrito Capital.</t>
  </si>
  <si>
    <t>1052-90</t>
  </si>
  <si>
    <t>02002 Prestar servicios en la Dirección de Bienestar Estudiantil para el apoyo en los temas relacionados con el componente Movilidad Escolar</t>
  </si>
  <si>
    <t>1052-91</t>
  </si>
  <si>
    <t>Prestar servicios  profesionales en la gestión jurídica especialmente apoyando la gestion de supervisión del Programa de Movilidad Escolar de la Dirección de Bienestar Estudiantil.</t>
  </si>
  <si>
    <t>1052-92</t>
  </si>
  <si>
    <t>1052-93</t>
  </si>
  <si>
    <t>1052-94</t>
  </si>
  <si>
    <t xml:space="preserve">Prestar servicios de apoyo a la gestión administrativa de la Dirección de Bienestar Estudiantil </t>
  </si>
  <si>
    <t>1052-95</t>
  </si>
  <si>
    <t>Prestar Servicios profesionales en la gestion de planeación de la Dirección de Bienestar Estudiantil</t>
  </si>
  <si>
    <t>1052-96</t>
  </si>
  <si>
    <t xml:space="preserve">Prestar servicios profesionales en la gestión administrativa apoyando los temas relacionados con la gestión documental de la Dirección de Bienestar Estudiantil </t>
  </si>
  <si>
    <t>1052-97</t>
  </si>
  <si>
    <t xml:space="preserve">Prestar servicios de apoyo a la gestion  administrativa en lo relacionado con la gestión documental de la Dirección de Bienestar Estudiantil </t>
  </si>
  <si>
    <t>1052-98</t>
  </si>
  <si>
    <t>1052-99</t>
  </si>
  <si>
    <t>1052-100</t>
  </si>
  <si>
    <t>1052-101</t>
  </si>
  <si>
    <t>1052-102</t>
  </si>
  <si>
    <t>1052-103</t>
  </si>
  <si>
    <t>1052-104</t>
  </si>
  <si>
    <t>1052-105</t>
  </si>
  <si>
    <t>Prestar los servicios profesionales, coordinando el Programa de Movilidad  Escolar en la Dirección de Bienestar Estudiantil.</t>
  </si>
  <si>
    <t>1052-106</t>
  </si>
  <si>
    <t xml:space="preserve">Prestar servicios de apoyo a la gestión  en la Coordinación del Programa de Movilidad Escolar de  la Dirección de Bienestar Estudiantil, en el desarrollo de los procesos administrativos. </t>
  </si>
  <si>
    <t>1052-107</t>
  </si>
  <si>
    <t>Prestar servicios profesionales en la gestión de la coordinación del Programa de Movilidad Escolar de la Dirección de Bienestar Estudiantil, para el acompañamiento del diseño de herramientas de seguimiento especialmente en la modalidad de Al Colegio en Bici</t>
  </si>
  <si>
    <t>1052-108</t>
  </si>
  <si>
    <t>Prestar servicios de apoyo a la gestión de la coordinación del Programa de Movilidad Escolar de la Dirección de Bienestar Estudiantil, para el acompañamiento del diseño de herramientas de seguimiento especialmente en la modalidad de subsidios de transporte</t>
  </si>
  <si>
    <t>1052-109</t>
  </si>
  <si>
    <t>Prestar servicios apoyando la gestión de la estructuración técnica para la consecución de servicios al Programa de Movilidad Escolar de la Dirección de Bienestar Estudiantil</t>
  </si>
  <si>
    <t>1052-110</t>
  </si>
  <si>
    <t>Prestar servicios de apoyo a la gestión en la estructuración técnica para la consecución de servicios al Programa de Movilidad Escolar de la Dirección de Bienestar Estudiantil</t>
  </si>
  <si>
    <t>1052-111</t>
  </si>
  <si>
    <t>Prestar servicios profesionales liderando en gestión de la estructuración técnica para la consecución de servicios al Programa de Movilidad Escolar de la Dirección de Bienestar Estudiantil</t>
  </si>
  <si>
    <t>1052-112</t>
  </si>
  <si>
    <t xml:space="preserve">Prestar Servicios profesionales de apoyo en la estructuración técnica para la consecución de servicios al Programa de Movilidad Escolar especialmente en la modalidad de Al Colegio en Bici de la Dirección de Bienestar Estudiantil </t>
  </si>
  <si>
    <t>1052-113</t>
  </si>
  <si>
    <t>Prestar servicios de apoyo a la gestión  de calidad del Programa de Movilidad Escolar especialmente en la modalidad de Al Colegio en Bici de la Dirección de Bienestar Estudiantil</t>
  </si>
  <si>
    <t>1052-114</t>
  </si>
  <si>
    <t>Prestar servicios profesionales liderando la gestión de calidad del Programa de Movilidad Escolar de la Dirección de Bienestar Estudiantil</t>
  </si>
  <si>
    <t>1052-115</t>
  </si>
  <si>
    <t>Prestar servicios profesionales apoyando la gestión de calidad del Programa de Movilidad Escolar de la Dirección de Bienestar Estudiantil</t>
  </si>
  <si>
    <t>1052-116</t>
  </si>
  <si>
    <t>Prestar servicios de apoyo a la gestión de calidad del programa de movilidad escolar de la dirección de bienestar estudiantil, en especial en la modalidad de al colegio en bici.</t>
  </si>
  <si>
    <t>1052-117</t>
  </si>
  <si>
    <t>1052-118</t>
  </si>
  <si>
    <t>1052-119</t>
  </si>
  <si>
    <t>1052-120</t>
  </si>
  <si>
    <t>1052-121</t>
  </si>
  <si>
    <t>1052-122</t>
  </si>
  <si>
    <t>1052-123</t>
  </si>
  <si>
    <t>1052-124</t>
  </si>
  <si>
    <t>1052-125</t>
  </si>
  <si>
    <t>1052-126</t>
  </si>
  <si>
    <t xml:space="preserve">Prestar servicios profesionales en la Subsecretaría de Acceso y Permanencia y en las Direcciones de Bienestar Estudiantil y de Construcción y Conservación de Establecimientos Educativos, implementando estrategias de comunicación de los proyectos y programas que en ella se adelanten </t>
  </si>
  <si>
    <t>1052-127</t>
  </si>
  <si>
    <t xml:space="preserve">Prestar servicios profesionales en la gestion de novedades del Programa de Movilidad Escolar de la Dirección de Bienestar Estudiantil </t>
  </si>
  <si>
    <t>1052-128</t>
  </si>
  <si>
    <t>1052-129</t>
  </si>
  <si>
    <t>Prestar servicios profesionales apoyando la gestión pedagógica de la coordinación del programa de Movilidad Escolar, especialmente de la modalidad de al Colegio en Bici y planes de movilidad escolar de la Dirección de Bienestar Estudiantil.</t>
  </si>
  <si>
    <t>1052-130</t>
  </si>
  <si>
    <t>1052-131</t>
  </si>
  <si>
    <t>1052-132</t>
  </si>
  <si>
    <t>1052-133</t>
  </si>
  <si>
    <t>1052-134</t>
  </si>
  <si>
    <t>1052-135</t>
  </si>
  <si>
    <t>1052-136</t>
  </si>
  <si>
    <t>1052-137</t>
  </si>
  <si>
    <t>Prestar servicios profesionales liderando la gestión pedagógica de la coordinación del programa de Movilidad Escolar, especialmente de la modalidad de Al Colegio en Bici y planes de movilidad escolar de la Dirección de Bienestar Estudiantil.</t>
  </si>
  <si>
    <t>1052-138</t>
  </si>
  <si>
    <t xml:space="preserve">Prestar Servicios profesionales liderando la gestión de  planeación de la operación de las modalidades del Programa de Movilidad Escolar, especialmente en la modalidad de rutas escolares de la Dirección de Bienestar Estudiantil </t>
  </si>
  <si>
    <t>1052-139</t>
  </si>
  <si>
    <t xml:space="preserve">Prestar Servicios profesionales en la gestión de  planeación de la operación de las modalidades del Programa de Movilidad Escolar, especialmente en la modalidad de rutas escolares de la Dirección de Bienestar Estudiantil </t>
  </si>
  <si>
    <t>1052-140</t>
  </si>
  <si>
    <t xml:space="preserve">Prestar servicios profesionales liderando la planeacion de la operación de modalidades del Programa de Movilidad Escolar de la Dirección de Bienestar Estudiantil, especialmente de Al Colegio en Bici </t>
  </si>
  <si>
    <t>1052-141</t>
  </si>
  <si>
    <t>Prestar servicios profesionales liderando la gestion de la planeacion de la operación de las modalidades del Programa de Movilidad Escolar en especial de subsidio de transporte de la Dirección de Bienestar Estudiantil.</t>
  </si>
  <si>
    <t>1052-142</t>
  </si>
  <si>
    <t xml:space="preserve">Prestar servicios profesionales apoyando a la gestión de planeación en la captura y análisis de información en territorio sobre el programa de movilidad escolar especialmente en la modalidad de Al Colegio en Bici de la Dirección de Bienestar Estudiantil </t>
  </si>
  <si>
    <t>1052-143</t>
  </si>
  <si>
    <t xml:space="preserve">Prestar servicios profesionales apoyando a la gestión de planeación en la implementación de lineamientos en el trabajo comunitario desde el programa de movilidad escolar especialmente en la modalidad de Al Colegio en Bici de la Dirección de Bienestar Estudiantil </t>
  </si>
  <si>
    <t>1052-144</t>
  </si>
  <si>
    <t>Prestar servicios profesionales en la gestión de apoyo a la supervisión en el Programa de Movilidad Escolar de la Dirección de Bienestar Estudiantil.</t>
  </si>
  <si>
    <t>1052-145</t>
  </si>
  <si>
    <t>1052-146</t>
  </si>
  <si>
    <t>1052-147</t>
  </si>
  <si>
    <t>1052-148</t>
  </si>
  <si>
    <t>1052-149</t>
  </si>
  <si>
    <t>Prestar servicios de apoyo a la gestión territorial del Programa de Movilidad Escolar de la Dirección de Bienestar Estudiantil.</t>
  </si>
  <si>
    <t>1052-150</t>
  </si>
  <si>
    <t xml:space="preserve">Prestar servicios profesionales apoyando la  gestión territorial del Programa de  Movilidad Escolar de la Dirección de Bienestar Estudiantil.  </t>
  </si>
  <si>
    <t>1052-151</t>
  </si>
  <si>
    <t>1052-152</t>
  </si>
  <si>
    <t>1052-153</t>
  </si>
  <si>
    <t>1052-154</t>
  </si>
  <si>
    <t>1052-155</t>
  </si>
  <si>
    <t>1052-156</t>
  </si>
  <si>
    <t>1052-157</t>
  </si>
  <si>
    <t>1052-158</t>
  </si>
  <si>
    <t>1052-159</t>
  </si>
  <si>
    <t>1052-160</t>
  </si>
  <si>
    <t>1052-161</t>
  </si>
  <si>
    <t>1052-162</t>
  </si>
  <si>
    <t>1052-163</t>
  </si>
  <si>
    <t>1052-164</t>
  </si>
  <si>
    <t>1052-165</t>
  </si>
  <si>
    <t>1052-166</t>
  </si>
  <si>
    <t>1052-167</t>
  </si>
  <si>
    <t>1052-168</t>
  </si>
  <si>
    <t>1052-169</t>
  </si>
  <si>
    <t>1052-170</t>
  </si>
  <si>
    <t>1052-171</t>
  </si>
  <si>
    <t>1052-172</t>
  </si>
  <si>
    <t>1052-173</t>
  </si>
  <si>
    <t>1052-174</t>
  </si>
  <si>
    <t>1052-175</t>
  </si>
  <si>
    <t>1052-176</t>
  </si>
  <si>
    <t>02003 Supervisión, Interventoría, control y acompañamiento en lo técnico, administrativo jurídico y financiero para la prestación del servicio de Movilidad Escolar a los estudiantes matriculados en el sistema oficial.</t>
  </si>
  <si>
    <t>80101504/80101603</t>
  </si>
  <si>
    <t>Contratar la interventoría integral, técnica, financiera, ambiental, jurídica y administrativa a los contratos de prestación de servicio de transporte  especial escolar, con los vehículos que requiera la Secretaría de Educación del Distrito.</t>
  </si>
  <si>
    <t>CCE-04</t>
  </si>
  <si>
    <t>1052-177</t>
  </si>
  <si>
    <t>Contratar la auditoria administrativa, técnica, legal y financiera para la verificación, evaluación, identificación y control de los puntos críticos en los procedimientos implementados para la asignación y entrega del beneficio de movilidad escolar en la modalidad de subsidios de transporte escolar</t>
  </si>
  <si>
    <t>1052-178</t>
  </si>
  <si>
    <t>02005 Fomentar el uso de medios alternativos de transporte escolar, a través de estrategias administrativas, pedagógicas, promoción y suscripción de convenios, promoviendo una cultura de uso de la bicicleta como medio de transporte. </t>
  </si>
  <si>
    <t>Determinar los componentes de ejecución a cargo de las partes para la ejecución de las actividades tendientes a la continuidad, ampliación, posicionamiento y permanente ejecución del proyecto ¨al colegio en bici¨ y los demás proyectos cuyo objeto sea incentivar el uso de la bicicleta como medio de transporte de los estudiantes a los colegios del distrito capital, y que contribuyan a desarrollar de manera conjunta, coordinada y asociada, las metas formuladas en el convenio interadministrativo no.  4169 del 29 de diciembre de 2016, celebrado entre las secretarías de movilidad y educación del distrito.</t>
  </si>
  <si>
    <r>
      <t>2.715.184.507</t>
    </r>
    <r>
      <rPr>
        <sz val="10"/>
        <rFont val="Segoe UI"/>
        <family val="2"/>
      </rPr>
      <t> </t>
    </r>
  </si>
  <si>
    <t>1052-179</t>
  </si>
  <si>
    <t xml:space="preserve"> 55121729
 80101500 </t>
  </si>
  <si>
    <t>Realizar un estudio comparativo prospectivo definiendo las actividades más relevantes en la cadena de valor de la modalidad “Al Colegio en Bici”- ACB, así como la construcción de una batería de indicadores para cada fase o momento del ACB y realizar la primera toma de información, utilizando los instrumentos requeridos, a la población de estudiantes participantes de la modalidad, sus padres de familia y rectores de los colegios distritales donde opera la modalidad “Al Colegio en Bici”.</t>
  </si>
  <si>
    <t>1052-180</t>
  </si>
  <si>
    <t>03 PROMOCIÓN DEL BIENESTAR</t>
  </si>
  <si>
    <t>03001 Amparar al 100% de los estudiantes del Sistema de matrícula oficial en caso de accidentes escolares.</t>
  </si>
  <si>
    <t>Contribuir al acceso efectivo de una adecuada y oportuna atención en salud, en caso de accidentes escolares de los estudiantes que hagan parte de la matricula oficial del Distrito, amparando los copagos, cuotas moderadoras y cuotas de recuperación que se generen en el proceso de dicha atención.</t>
  </si>
  <si>
    <t>1052-181</t>
  </si>
  <si>
    <t>03002 Diseñar, producir, implementar y evaluar estrategias pedagógicas y comunicativas para la implementación de acciones pedagógicas en gestión del riesgo y promoción del bienestar estudiantil en Colegios Oficiales</t>
  </si>
  <si>
    <t xml:space="preserve">86101710
 60105610
85151506
60100000
85151605
85151704
60106209
81141604
81141606
80101510 
</t>
  </si>
  <si>
    <t>Convenio de Cooperación con Organismo Internacional</t>
  </si>
  <si>
    <t>1052-182</t>
  </si>
  <si>
    <t>03004 Prestar servicios en la Dirección de Bienestar  Estudiantil para el apoyo en los temas relacionados con el componente de Promoción del Bienestar</t>
  </si>
  <si>
    <t>1052-183</t>
  </si>
  <si>
    <t>Prestar servicios profesionales en la gestión de la planeación de la Dirección de Bienestar Estudiantil, principalmente en los temas relacionados con la evaluación de los programas y estrategias que se ejecutan.   </t>
  </si>
  <si>
    <t>1052-184</t>
  </si>
  <si>
    <t xml:space="preserve">Prestar servicios profesionales coordinando la gestión administrativa de la Dirección de Bienestar Estudiantil </t>
  </si>
  <si>
    <t>1052-185</t>
  </si>
  <si>
    <t>1052-186</t>
  </si>
  <si>
    <t>1052-187</t>
  </si>
  <si>
    <t>Prestar servicios profesionales coordinando la gestión juridica de la Dirección de Bienestar Estudiantil</t>
  </si>
  <si>
    <t>1052-188</t>
  </si>
  <si>
    <t>1052-189</t>
  </si>
  <si>
    <t>1052-190</t>
  </si>
  <si>
    <t>1052-191</t>
  </si>
  <si>
    <t>Prestar servicios profesionales coordinando la gestión financiera de la Dirección de Bienestar Estudiantil</t>
  </si>
  <si>
    <t>1052-192</t>
  </si>
  <si>
    <t>1052-193</t>
  </si>
  <si>
    <t xml:space="preserve">Prestar servicios profesionales coordinando la estrategia integrada de Promoción del Bienestar Estudiantil de la Dirección de Bienestar Estudiantil </t>
  </si>
  <si>
    <t>1052-194</t>
  </si>
  <si>
    <t xml:space="preserve">Prestar servicios profesionales apoyando a la gestión de planeación de la estrategia integrada de Promoción del Bienestar de la Dirección de Bienestar Estudiantil </t>
  </si>
  <si>
    <t>1052-195</t>
  </si>
  <si>
    <t xml:space="preserve">Prestar servicios profesionales apoyando a la coordinación de la estrategia integral de Promoción del Bienestar de la Dirección de Bienestar Estudiantil </t>
  </si>
  <si>
    <t>1052-196</t>
  </si>
  <si>
    <t xml:space="preserve">Prestar servicios de apoyo a la coordinación de la estrategia integral de Promoción del Bienestar de la Dirección de Bienestar Estudiantil </t>
  </si>
  <si>
    <t>1052-197</t>
  </si>
  <si>
    <t>Prestar servicios profesionales liderando la gestión territorial de la Estrategia Integrada de Promoción del Bienestar de la Dirección de Bienestar Estudiantil</t>
  </si>
  <si>
    <t>1052-198</t>
  </si>
  <si>
    <t xml:space="preserve">Prestar servicios profesionales liderando la gestión de calidad de los servicios de la Estrategia Integral de promocion del bienestar de la Dirección de Bienestar Estudiantil  </t>
  </si>
  <si>
    <t>1052-199</t>
  </si>
  <si>
    <t xml:space="preserve">Prestar servicios profesionales apoyando la gestión de calidad de los servicios de la Estrategia Integral de promoción del bienestar de la Dirección de Bienestar Estudiantil </t>
  </si>
  <si>
    <t>1052-200</t>
  </si>
  <si>
    <t>Prestar servicios de apoyo a la gestión de calidad de los servicios de la Estrategia Integral de promoción del bienestar de la Dirección de Bienestar Estudiantil</t>
  </si>
  <si>
    <t>1052-201</t>
  </si>
  <si>
    <t>1052-202</t>
  </si>
  <si>
    <t xml:space="preserve">Prestar servicios profesionales liderando la gestión de bienes y servicios, y en especial las acciones de promoción de estilos de vida saludable en la Estrategia Integrada de la Promoción del Bienestar de la Dirección de Bienestar Estudiantil </t>
  </si>
  <si>
    <t>1052-203</t>
  </si>
  <si>
    <t xml:space="preserve">Prestar servicios profesionales en la gestión de las acciones de promoción de estilos de vida saludable en la Estrategia Integrada de la Promoción del Bienestar de la Dirección de Bienestar Estudiantil </t>
  </si>
  <si>
    <t>1052-204</t>
  </si>
  <si>
    <t xml:space="preserve">Prestar servicios profesionales en la gestion de bienes y servicios para el aseguramiento de los estudiantes en la Estrategia Integrada de la Promoción del Bienestar de la Dirección de Bienestar Estudiantil   </t>
  </si>
  <si>
    <t>1052-205</t>
  </si>
  <si>
    <t>Prestar servicios profesionales liderando la gestión del riesgo y la prevención de la accidentalidad en la Estrategia Integrada de la Promoción del Bienestar de la Dirección de Bienestar Estudiantil.</t>
  </si>
  <si>
    <t>1052-206</t>
  </si>
  <si>
    <t>Prestar servicios profesionales liderando la gestión de las estrategias para la implementación, seguimiento y monitoreo de planes de movilidad escolar en el marco de la Estrategia Integrada de la Promoción del Bienestar de la Dirección de Bienestar Estudiantil.</t>
  </si>
  <si>
    <t>1052-207</t>
  </si>
  <si>
    <t>Prestar servicios profesionales liderando la gestión de las estrategias para la elaboración e implementación de planes de movilidad escolar  en marco de  la Estrategia Integrada de la Promoción del Bienestar de la Dirección de Bienestar Estudiantil.</t>
  </si>
  <si>
    <t>1052-208</t>
  </si>
  <si>
    <t>Prestar servicios profesionales apoyando en la gestión de calidad de los servicios de la Estrategia Integrada de Promoción del Bienestar de la Dirección de Bienestar Estudiantil</t>
  </si>
  <si>
    <t>1052-209</t>
  </si>
  <si>
    <t xml:space="preserve">Prestar servicios de apoyo en la gestion de bienes y servicios para el aseguramiento de los estudiantes en la Estrategia Integrada de la Promoción del Bienestar de la Dirección de Bienestar Estudiantil   </t>
  </si>
  <si>
    <t>1052-210</t>
  </si>
  <si>
    <t>1052-211</t>
  </si>
  <si>
    <t>1052-212</t>
  </si>
  <si>
    <t>Prestar servicios profesionales apoyando la gestión de bienes y servicios, y en especial las acciones de promoción de estilos de vida saludable en la Estrategia Integrada de la Promoción del Bienestar de la Dirección de Bienestar Estudiantil</t>
  </si>
  <si>
    <t>1052-213</t>
  </si>
  <si>
    <t>1052-214</t>
  </si>
  <si>
    <t>Prestar servicios profesionales apoyando en la gestión de bienes y servicios de los Planes Integrales de Bienestar Estudiantil de la Estrategia Integrada de la Promoción del Bienestar de la Dirección de Bienestar Estudiantil</t>
  </si>
  <si>
    <t>1052-215</t>
  </si>
  <si>
    <t>Prestar servicios profesionales apoyando en la gestión de las estrategias para la elaboración e implementación de planes de movilidad escolar en marco de  la Estrategia Integrada de la Promoción del Bienestar de la Dirección de Bienestar Estudiantil.</t>
  </si>
  <si>
    <t>1052-216</t>
  </si>
  <si>
    <t>1052-217</t>
  </si>
  <si>
    <t>Prestar servicios profesionales apoyando en la gestión de las estrategias para la implementación, seguimiento y monitoreo de planes de movilidad escolar en el marco de la Estrategia Integrada de la Promoción del Bienestar de la Dirección de Bienestar Estudiantil.</t>
  </si>
  <si>
    <t>1052-218</t>
  </si>
  <si>
    <t>1052-219</t>
  </si>
  <si>
    <t>1052-220</t>
  </si>
  <si>
    <t>1052-221</t>
  </si>
  <si>
    <t>1052-222</t>
  </si>
  <si>
    <t>1052-223</t>
  </si>
  <si>
    <t>1052-224</t>
  </si>
  <si>
    <t>1052-225</t>
  </si>
  <si>
    <t>1052-226</t>
  </si>
  <si>
    <t>1052-227</t>
  </si>
  <si>
    <t>1052-228</t>
  </si>
  <si>
    <t>1052-229</t>
  </si>
  <si>
    <t>1052-230</t>
  </si>
  <si>
    <t>1052-231</t>
  </si>
  <si>
    <t>1052-232</t>
  </si>
  <si>
    <t>1052-233</t>
  </si>
  <si>
    <t xml:space="preserve">Prestar servicios profesionales con el fin de apoyar la gestión administrativa de la Dirección de Bienestar Estudiantil </t>
  </si>
  <si>
    <t>1052-234</t>
  </si>
  <si>
    <t xml:space="preserve">Prestar servicios profesionales liderando los procesos de mejora continua de la Dirección de Bienestar Estudiantil </t>
  </si>
  <si>
    <t>1052-235</t>
  </si>
  <si>
    <t xml:space="preserve">Prestar servicios profesionales apoyando los procesos de mejora continua de la Dirección de Bienestar Estudiantil </t>
  </si>
  <si>
    <t>1052-236</t>
  </si>
  <si>
    <t>Prestar servicios profesionales para la Dirección de Bienestar Estudiantil, realizando el análisis y seguimiento del presupuesto asignado a la Subsecretaria de Acceso y Permanencia y elaborar ejercicios comparativos que permitan valorar la evolución de acuerdo a las metas del Plan de Desarrollo y a las prioridades de la Secretaria de Educación.</t>
  </si>
  <si>
    <t>1052-237</t>
  </si>
  <si>
    <t xml:space="preserve">Prestar servicios profesionales liderando la  gestion de novedades del Programa de Movilidad Escolar de la Dirección de Bienestar Estudiantil </t>
  </si>
  <si>
    <t>1052-238</t>
  </si>
  <si>
    <t>Prestar servicios profesionales asesorando en la preparación de documentos tecnicos del Programa de Alimentación Escolar y de la Estrategia Integral de Promoción del Bienestar.</t>
  </si>
  <si>
    <t>1053-1</t>
  </si>
  <si>
    <t>01  Atención Educativa Integral desde el enfoque diferencial</t>
  </si>
  <si>
    <t>01001 Desarrollar capacidades locales e institucionales  para la atención integral bajo el enfoque diferencial, de estudiantes con discapacidad</t>
  </si>
  <si>
    <t>Prestar Servicios Profesionales Especializados, para adelantar la gestión misional y administrativa de la Línea de Acción Discapacidad del Proyecto 1053 “Oportunidades de aprendizaje desde el enfoque diferencial”, mediante la  orientación y acompañamiento técnico a las Instituciones Educativas Distritales bajo los lineamientos de la Educación Inclusiva para estudiantes con discapacidad.</t>
  </si>
  <si>
    <t xml:space="preserve">IVÁN DARÍO GÓMEZ CATAÑO </t>
  </si>
  <si>
    <t>Subsecretario de Calidad y Pertinencia</t>
  </si>
  <si>
    <t>DIANA PATRICIA MARTíNEZ GALLEGO</t>
  </si>
  <si>
    <t>Directora de Inclusión e Integración de Poblaciones</t>
  </si>
  <si>
    <t>LEUDYS SONALI CAMARGO CORREA</t>
  </si>
  <si>
    <t>lcamargo@educacion.gov.co</t>
  </si>
  <si>
    <t>1053-2</t>
  </si>
  <si>
    <t>Prestar Servicios Profesionales, para adelantar la gestión misional y administrativa de la Línea de Acción Discapacidad del Proyecto 1053 “Oportunidades de aprendizaje desde el enfoque diferencial". Con énfasis en discapacidad intelectual – Autismo.</t>
  </si>
  <si>
    <t>1053-3</t>
  </si>
  <si>
    <t>1053-4</t>
  </si>
  <si>
    <t>1053-5</t>
  </si>
  <si>
    <t>Prestar Servicios Profesionales Especializados,  para liderar la gestión misional y administrativa de la Línea de Acción Discapacidad del Proyecto 1053 “Oportunidades de aprendizaje desde el enfoque diferencial”, mediante la formulación y definición de los lineamientos de la Educación Inclusiva para estudiantes con discapacidad, al igual que la orientación y acompañamiento técnico a las Instituciones Educativas Distritales.</t>
  </si>
  <si>
    <t>1053-6</t>
  </si>
  <si>
    <t>1053-7</t>
  </si>
  <si>
    <t>1053-8</t>
  </si>
  <si>
    <t>Prestar el apoyo profesional para estructurar, implementar y evaluar  estrategias e instrumentos de mediación, potenciación y desarrollo de relaciones sociales asertivas, flexibilidad mental y comportamental así como propuestas de adaptación o flexibilización curricular, para estudiantes con autismo y Trastorno Generalizado del Desarrollo – TGD.</t>
  </si>
  <si>
    <t>1053-9</t>
  </si>
  <si>
    <t xml:space="preserve">Prestar servicios de interpretación a docentes y estudiantes con discapacidad auditiva usuarios de lengua de señas colombiana de las instituciones educativas distritales, dentro del proyecto 1053 "Oportunidades de aprendizaje desde el enfoque diferencial", en el marco de la educación inclusiva" </t>
  </si>
  <si>
    <t>1053-10</t>
  </si>
  <si>
    <t>Desarrollar acciones que contribuyan a la formulación de una Política de Educación Inclusiva; el diagnóstico de la implementación del Decreto 470 de 2007 y; la formación de docentes de apoyo pedagógico y familias para la atención educativa de estudiantes con discapacidad y el acompañamiento de aulas de apoyo especializado acorde con el plan de desarrollo “Bogotá mejor para todos”, articulando esfuerzos técnicos, administrativos y financieros.</t>
  </si>
  <si>
    <t>1053-11</t>
  </si>
  <si>
    <t>01003 Desarrollar capacidades locales e institucionales  para la atención integral bajo el enfoque diferencial, de estudiantes con  talentos y/o capacidades  excepcionales</t>
  </si>
  <si>
    <t>Prestar servicios profesionales especializados, a la Dirección de Inclusión e integración de Poblaciones,  dentro del proyecto 1053: "Oportunidades de aprendizaje desde el enfoque diferencial", en la línea de capacidades y/o talentos excepcionales.</t>
  </si>
  <si>
    <t>1053-12</t>
  </si>
  <si>
    <t>1053-13</t>
  </si>
  <si>
    <t>86141501; 86121700</t>
  </si>
  <si>
    <t>Realizar el diseño de la ruta de atención integral diferencial y la construcción de lineamientos y orientaciones pedagógicas dirigidas a la atención de niños, niñas, adolescentes y jóvenes con capacidades y/o talentos excepcionales que fortalezca la gestión institucional y garantice su participación efectiva en el contexto escolar,  a partir de la identificación de los modelos, estrategias y practicas pedagógicas implementadas en 50 Instituciones educativas del distrito, y la caracterización de los estudiantes matriculados en el sistema educativo oficial.</t>
  </si>
  <si>
    <t>1053-14</t>
  </si>
  <si>
    <t>01005 Desarrollar las acciones necesarias para garantizar la operación de la Secretaría Técnica Distrital de Discapacidad (STDD)</t>
  </si>
  <si>
    <t>Prestar apoyo profesional especializado para la coordinación de la Secretaría Técnica Distrital de Discapacidad y las instancias operativas del Sistema Distrital de Discapacidad</t>
  </si>
  <si>
    <t>1053-15</t>
  </si>
  <si>
    <t>Prestar apoyo profesional a la Secretaría Técnica Distrital de Discapacidad, dentro  del proyecto 1053: “Oportunidades de aprendizaje desde el enfoque diferencial” brindando asistencia técnica y operativa requerida por las instancias del Sistema Distrital de Discapacidad para el adecuado desarrollo de sus actividades.</t>
  </si>
  <si>
    <t>1053-16</t>
  </si>
  <si>
    <t>Prestar servicios de interpretación y guía interpretación a la población con discapacidad auditiva y sordoceguera de conformidad con el funcionamiento de las instancias operativas del Sistema Distrital de Discapacidad y brindar asistencia técnica y operativa derivada de las anteriores instancias</t>
  </si>
  <si>
    <t>1053-17</t>
  </si>
  <si>
    <t>Prestar  servicios  profesionales a la Dirección de Inclusión e Integración de Poblaciones,   para la operación de la Secretaría Técnica Distrital de Discapacidad brindando asistencia técnica y operativa requerida por las instancias del Sistema Distrital de Discapacidad, para el adecuado desarrollo de sus actividades </t>
  </si>
  <si>
    <t>1053-18</t>
  </si>
  <si>
    <t>Prestar apoyo  profesional a la Secretaría Técnica Distrital de Discapacidad  brindando asistencia técnica y operativa requerida por las instancias del Sistema Distrital de Discapacidad para el adecuado desarrollo de sus actividades</t>
  </si>
  <si>
    <t>1053-19</t>
  </si>
  <si>
    <t>Prestar apoyo profesional a la Secretaria Técnica Distrital de Discapacidad brindando asistencia técnica y operativa requerida por las instancias del Sistema Distrital de Discapacidad para el adecuado desarrollo de sus actividades.</t>
  </si>
  <si>
    <t>1053-20</t>
  </si>
  <si>
    <t xml:space="preserve">01008 
Desarrollar capacidades locales e institucionales para la atención integral bajo el enfoque diferencial, en la linea de educación intercultural y grupos étnicos 
</t>
  </si>
  <si>
    <t>Brindar apoyo a las instituciones educativas del Distrito para el desarrollo de estrategias y acciones afirmativas en beneficio de grupos indígenas.</t>
  </si>
  <si>
    <t>1053-21</t>
  </si>
  <si>
    <t>1053-22</t>
  </si>
  <si>
    <t>1053-23</t>
  </si>
  <si>
    <t>1053-24</t>
  </si>
  <si>
    <t>1053-25</t>
  </si>
  <si>
    <t>1053-26</t>
  </si>
  <si>
    <t>1053-27</t>
  </si>
  <si>
    <t xml:space="preserve">Prestar servicio profesional especializado para impulsar acciones orientadas a la implementación, seguimiento y evaluación de estrategias de fortalecimiento de procesos educativos con énfasis en grupos étnicos para la inclusión educativa con enfoque diferencial, en cumplimiento de las actividades del proyecto 1053 " Oportunidades de aprendizaje desde el  enfoque diferencial". </t>
  </si>
  <si>
    <t>1053-28</t>
  </si>
  <si>
    <t xml:space="preserve"> Prestar servicio profesional especializado para impulsar acciones orientadas al seguimiento y evaluación de estrategias de fortalecimiento de la cátedra de estudios afrocolombianos y la educación intercultural, en cumplimiento de las actividades del proyecto 1053 "Oportunidades de aprendizaje desde el enfoque diferencial.
</t>
  </si>
  <si>
    <t>1053-29</t>
  </si>
  <si>
    <t>Prestar servicios profesionales  dentro del proyecto 1053 "Oportunidades de aprendizaje desde el enfoque diferencial" para el desarrollo de acciones de fortalecimiento  de la cátedra de estudios afrocolombianos y de la educación intercultural en el sistema educativo distrital oficial</t>
  </si>
  <si>
    <t>1053-30</t>
  </si>
  <si>
    <t>Prestar servicio profesional especializado dentro del proyecto 1053 "Oportunidades de aprendizaje desde el enfoque diferencial", para el desarrollo de acciones de fortalecimiento  de la educación intercultural  con pueblos indígenas en el sistema educativo distrital oficial</t>
  </si>
  <si>
    <t>1053-31</t>
  </si>
  <si>
    <t>Prestar servicio profesional especializado dentro del proyecto 1053 "Oportunidades de aprendizaje desde el enfoque diferencial", para el desarrollo de acciones de fortalecimiento de la cátedra de estudios afrocolombianos y la educación intercultural en el sistema educativo distrital oficial.</t>
  </si>
  <si>
    <t>1053-32</t>
  </si>
  <si>
    <t>Prestar servicio profesional especializado dentro del proyecto 1053 "Oportunidades de aprendizaje desde el enfoque diferencial", para el desarrollo de acciones de fortalecimiento  de la educación intercultural  con pueblos indígenas en el sistema educativo distrital oficial.</t>
  </si>
  <si>
    <t>1053-33</t>
  </si>
  <si>
    <t>1053-34</t>
  </si>
  <si>
    <t>Brindar apoyo a las instituciones educativas del Distrito para el desarrollo de estrategias y acciones afirmativas en beneficio del pueblo afrocolombiano y Raizal</t>
  </si>
  <si>
    <t>1053-35</t>
  </si>
  <si>
    <t>Brindar apoyo cultural a las instituciones educativas del Distrito para el desarrollo de estrategias y acciones afirmativas en beneficio de la comunidad ROM</t>
  </si>
  <si>
    <t>1053-36</t>
  </si>
  <si>
    <t>1053-37</t>
  </si>
  <si>
    <t>1053-38</t>
  </si>
  <si>
    <t>Prestar servicios profesionales en cumplimiento de las actividades del Proyecto 1053 “Oportunidades de aprendizaje desde el enfoque diferencial”, en la línea de acción de educación intercultural y grupos étnicos para la  implementación y seguimiento de estrategias de fortalecimiento de la cátedra de estudios afrocolombianos y la ruta de prevención y atención de casos de racismo y discriminación racial.</t>
  </si>
  <si>
    <t>1053-39</t>
  </si>
  <si>
    <t>1053-40</t>
  </si>
  <si>
    <t>1053-41</t>
  </si>
  <si>
    <t>1053-42</t>
  </si>
  <si>
    <t>1053-43</t>
  </si>
  <si>
    <t>Desarrollar procesos pedagógicos con miembros de comunidades indígenas presentes en la ciudad e instituciones educativas distritales, para fortalecer la atención educativa a personas indígenas en el sistema educativo distrital.</t>
  </si>
  <si>
    <t>1053-44</t>
  </si>
  <si>
    <t xml:space="preserve">Desarrollar procesos de fortalecimiento de la Cátedra de Estudios Afrocolombianos y de la atención con enfoque diferencial en instituciones educativas distritales, con la participación de las comunidades educativas y de las comunidades afrocolombianas. 
</t>
  </si>
  <si>
    <t>1053-45</t>
  </si>
  <si>
    <t>01010 Desarrollar capacidades locales e institucionales  para la atención integral bajo el enfoque diferencial, de estudiantes según su condición social y orientación sexual</t>
  </si>
  <si>
    <t>Prestar servicios profesionales  dentro del proyecto 1053 "Oportunidades de aprendizaje desde el  enfoque diferencial" para la implementación y seguimiento de las Políticas Públicas Distritales de: Mujeres  y Equidad de Género  y Garantía plena de derechos de las personas de los sectores LGBTI en el Distrito Capital.</t>
  </si>
  <si>
    <t>1053-46</t>
  </si>
  <si>
    <t>1053-47</t>
  </si>
  <si>
    <t>1053-48</t>
  </si>
  <si>
    <t>1053-49</t>
  </si>
  <si>
    <t>1053-50</t>
  </si>
  <si>
    <t>01012 Desarrollar capacidades locales e institucionales  para la atención integral bajo el enfoque diferencial de cuidado y autocuidado</t>
  </si>
  <si>
    <t>Prestar servicios profesionales especializados dentro del proyecto 1053: "Oportunidades de aprendizaje desde el enfoque diferencial" con el fin de liderar técnicamente  el desarrollo  de procesos necesarios para la planeación, ejecución y evaluación de actividades y estrategias para el desarrollo de la Educación para la Sexualidad de la Secretaría de Educación Distrital,  en articulación con el programa distrital de Prevención de la Maternidad y Paternidad Temprana desde los enfoques de género, de derechos y diferencial.</t>
  </si>
  <si>
    <t>1053-51</t>
  </si>
  <si>
    <t>Prestar servicios profesionales dentro del proyecto 1053 "Oportunidades de aprendizaje desde el enfoque diferencial" en el marco de los proyectos de educación para la sexualidad de las instituciones educativas oficiales articulados al programa distrital de maternidad y paternidad temprana desde los enfoques de género, de derechos y diferencial. </t>
  </si>
  <si>
    <t>1053-52</t>
  </si>
  <si>
    <t>1053-53</t>
  </si>
  <si>
    <t xml:space="preserve">Desarrollar y ejecutar la estrategia de Educación para la Sexualidad y de Movilización de Grupos Semilla en Derechos Sexuales y Derechos Reproductivos, de acuerdo con el marco legal y los lineamientos y metodologías contenidos en los documentos elaborados por la Secretaría de Educación Distrital de Bogotá, con el fin de avanzar en el fortalecimiento de los Planes de Educación Sexual (PES), en los colegios distritales de Bogotá.
</t>
  </si>
  <si>
    <t>1053-54</t>
  </si>
  <si>
    <t>86101710;86121504</t>
  </si>
  <si>
    <t>Desarrollar y ejecutar un Programa de Educación para la Sexualidad, con el fin de fortalecer las relaciones entre los niños y niñas de básica primaria, sus familias y la Escuela, mediante el desarrollo de capacidades en los educadores para potenciar el cuidado y autocuidado, como facilitadores del proceso de formación en los colegios distritales de Bogotá.</t>
  </si>
  <si>
    <t>1053-55</t>
  </si>
  <si>
    <t>Desarrollar actividades para el reconocimiento docente, y análisis, estudios, sistematización, investigación e innovación que permita contribuir con el fortalecimiento de las estrategias relacionadas con la atención integral a la primera infancia y calidad educativa para todos, desde un enfoque diferencial, enmarcado en el plan desarrollo “Bogotá mejor para todos.</t>
  </si>
  <si>
    <t>1053-56</t>
  </si>
  <si>
    <t>01015 Desarrollar capacidades locales e institucionales  para la atención integral bajo el enfoque diferencial, de estudiantes  víctimas del conflicto armado</t>
  </si>
  <si>
    <t>Prestar servicio profesional especializado para impulsar acciones orientadas a la implementación y seguimiento de los procesos de atención educativa a personas víctimas del conflicto armado en cumplimiento de las actividades dentro del proyecto 1053 " Oportunidades de aprendizaje desde el enfoque diferencial</t>
  </si>
  <si>
    <t>1053-57</t>
  </si>
  <si>
    <t>1053-58</t>
  </si>
  <si>
    <t>Prestar servicios profesionales para impulsar acciones orientadas a la implementación y seguimiento de los procesos de atención educativa a personas víctimas del conflicto armado en cumplimiento de las actividades dentro del proyecto 1053 "Oportunidades de aprendizaje desde el enfoque diferencial</t>
  </si>
  <si>
    <t>1053-59</t>
  </si>
  <si>
    <t>1053-60</t>
  </si>
  <si>
    <t>Prestar servicios profesionales especializados para liderar las acciones orientadas a la implementación, seguimiento y evaluación de estrategias de fortalecimiento de procesos educativos con énfasis en víctimas del conflicto armado, en cumplimiento de las actividades del proyecto 1053 " Oportunidades de aprendizaje desde el enfoque diferencial</t>
  </si>
  <si>
    <t>1053-61</t>
  </si>
  <si>
    <t xml:space="preserve">Desarrollar estrategias pedagógicas para la atención diferencial a estudiantes víctimas del conflicto armado en las Instituciones Educativas Distritales, con el fin de garantizar el goce efectivo de sus derechos, con énfasis en la construcción de memoria histórica, procesos de reconciliación y construcción de paz en y desde la escuela. </t>
  </si>
  <si>
    <t>1053-62</t>
  </si>
  <si>
    <t>01017 Prestar apoyo profesional y/o técnico a la gestión de la Dirección de Inclusión e Integración de Poblaciones  para   el cumplimiento de las politicas públicas poblacionales</t>
  </si>
  <si>
    <t>Prestar servicios profesionales especializados dentro  de las actividades del proyecto 1053 " Oportunidades de aprendizaje desde el enfoque diferencial"  para realizar apoyo jurídico en la revisión de actos administrativos,  elaboración y seguimiento de documentos de gestión administrativa y de contratación relacionados con la Dirección de Inclusión e Integración de Poblaciones que permita el cumplimiento de las politicas públicas poblacionales.</t>
  </si>
  <si>
    <t>1053-63</t>
  </si>
  <si>
    <t>Prestar servicios profesionales  a la Dirección de Inclusión e Integración de Poblaciones, dentro  de las actividades del proyecto 1053 " Oportunidades de aprendizaje desde el enfoque diferencial"  para articular su  gestión administrativa y técnica en desarrrollo de las políticas públicas poblacionales</t>
  </si>
  <si>
    <t>1053-64</t>
  </si>
  <si>
    <t>Prestar servicios de apoyo a la gestión administrativa de  la Dirección de Inclusión e Integración de Poblaciones en el desarrollo de las actividades derivadas de la ejecución del Proyecto 1053 "Oportunidades de aprendizaje desde el enfoque diferencial" , y demás que por competencia le sean asignadas a dicha dependencia, en especial las tareas relacionadas con la preparación y organización de documentos, informes, reportes y diligenciamiento de formatos que permita el cumplimiento de las politicas públicas poblacionales.</t>
  </si>
  <si>
    <t>1053-65</t>
  </si>
  <si>
    <t>Prestar servicios profesionales especializados  a la Direcciòn de inclusiòn e Integraciòn de Poblaciones, dentro del  proyecto 1053 " Oportunidades de aprendizaje desde el enfoque diferencial” para  la revisión de la ejecución de convenios y contratos relacionados que permita el cumplimiento de las politicas públicas poblacionales</t>
  </si>
  <si>
    <t>1053-66</t>
  </si>
  <si>
    <t>1053-67</t>
  </si>
  <si>
    <t>Prestar servicios  de apoyo a la gestión de  la Dirección de Inclusión e Integración de Poblaciones en el desarrollo de las actividades derivadas de la ejecución del Proyecto 1053 "Oportunidades de aprendizaje desde el enfoque diferencial", en lo atinente a las tareas relacionadas con la ejecución  de convenios  y contratos que permita el cumplimiento de las politicas públicas poblacionales.</t>
  </si>
  <si>
    <t>1053-68</t>
  </si>
  <si>
    <t>Prestar servicios de apoyo profesional en actividades de seguimiento y gestión presupuestal, financiera y contractual a los procesos del proyecto de inversión 1053 " Oportunidades de aprendizaje desde el enfoque diferencial ".</t>
  </si>
  <si>
    <t>1053-69</t>
  </si>
  <si>
    <t>Prestar servicios profesionales especializados dentro  de las actividades del proyecto 1053 " Oportunidades de aprendizaje desde el enfoque diferencial"  para la actualización de los procesos, procedimientos y sistemas de información y de datos que faciliten  las actividades a cargo de  la Dirección de Inclusión e Integración de Poblaciones, en desarrollo de las políticas públicas poblacionales</t>
  </si>
  <si>
    <t>1053-70</t>
  </si>
  <si>
    <t xml:space="preserve">Prestar servicio de profesionales dentro de las actividades del proyecto 1053 " Oportunidades de aprendizaje desde el enfoque diferencial"   para la actualización de los sistemas de información y de datos que faciliten las actividades a cargo de la Dirección de Inclusión e Integración de Poblaciones, en desarrollo de las políticas públicas poblacionales. </t>
  </si>
  <si>
    <t>1053-71</t>
  </si>
  <si>
    <t>1053-72</t>
  </si>
  <si>
    <t>01018 Desarrollar capacidades locales e institucionales  para la atención integral bajo el enfoque diferencial, de estudiantes con trastornos de aprendizaje</t>
  </si>
  <si>
    <t>Prestar servicios profesionales especializados para el acompañamiento de las actividades del proyecto 1053 " Oportunidades de aprendizaje desde el enfoque diferencial” en la revisión de las orientaciones técnicas, administrativas y pedagógicas, para la atención de estudiantes con trastornos del aprendizaje de las instituciones educativas oficiales distritales.</t>
  </si>
  <si>
    <t>1053-73</t>
  </si>
  <si>
    <t>1053-74</t>
  </si>
  <si>
    <t>Prestar servicios profesionales para el acompañamiento de las actividades del proyecto 1053 " Oportunidades de aprendizaje desde el enfoque diferencial” en la revisión de las orientaciones técnicas, administrativas y pedagógicas, para la atención de estudiantes con trastornos del aprendizaje de las instituciones educativas oficiales distritales.</t>
  </si>
  <si>
    <t>1053-75</t>
  </si>
  <si>
    <t>1053-76</t>
  </si>
  <si>
    <t>1053-77</t>
  </si>
  <si>
    <t xml:space="preserve">01020 Desarrollar capacidades locales e institucionales  para la atención integral bajo el enfoque diferencial, de estudiantes en riesgo de trabajo infantil </t>
  </si>
  <si>
    <t>Prestar servicios profesionales para el desarrollo de las actividades del proyecto 1053 " Oportunidades  de aprendizaje desde el enfoque diferencial" para el seguimiento y acompañamiento en el proceso de caracterización de los tipos de trabajo que realizan los niños, niñas y adolescentes vinculados a instituciones educativas oficiales distritales e identificados en dinámicas de trabajo infantil con el fin de implementar la estrategia para el abordaje del trabajo infantil desde la Escuela.</t>
  </si>
  <si>
    <t>1053-78</t>
  </si>
  <si>
    <t>Ejecutar e implementar la estrategia para abordar el trabajo infantil desde la Escuela, Suma de Sueños” en Instituciones Educativas Distritales de Bogotá, a través de la identificación de estudiantes trabajadores o en riesgo de estarlo, la caracterización y el análisis  de los tipos de trabajo que los mismos realizan y el acompañamiento y seguimiento a las IED.</t>
  </si>
  <si>
    <t>1053-79</t>
  </si>
  <si>
    <t>01021 Desarrollar capacidades locales e institucionales  para la atención integral bajo el enfoque diferencial, de estudiantes en riesgo de trata de personas</t>
  </si>
  <si>
    <t>Prestar servicios profesionales  a la Dirección de Inclusión e integración de Poblaciones,  dentro del Proyecto 1053:  "Oportunidades de aprendizaje desde el enfoque diferencial", en la línea de trata de personas.</t>
  </si>
  <si>
    <t>1053-80</t>
  </si>
  <si>
    <t>02 Modelos Educativos Flexibles</t>
  </si>
  <si>
    <t>02001 Desarrollar capacidades locales e institucionales  para la atención integral bajo el enfoque diferencial, de estudiantes  hospitalizados e incapacitados</t>
  </si>
  <si>
    <t>Prestar servicios profesionales en el marco del proyecto 1053 " Oportunidades de aprendizaje desde el enfoque diferencial",  para realizar para realizar acompañamiento y seguimiento a las acciones de los modelos educativos flexibles para estudiantes vinculados al programa "Aulas Hospitalarias"</t>
  </si>
  <si>
    <t>1053-81</t>
  </si>
  <si>
    <t>1053-82</t>
  </si>
  <si>
    <t xml:space="preserve">02003 Desarrollar capacidades locales e institucionales  para la atención integral bajo el enfoque diferencial, para la educación de jóvenes y adultos </t>
  </si>
  <si>
    <t xml:space="preserve">Prestar servicios profesionales  dentro del proyecto  1053 " Oportunidades de aprendizaje desde el enfoque diferencial"  para realizar acompañamiento y seguimiento a las acciones de los modelos educativos flexibles para adolescentes en extraedad , jóvenes y adultos. </t>
  </si>
  <si>
    <t>1053-83</t>
  </si>
  <si>
    <t>1053-84</t>
  </si>
  <si>
    <t>1053-85</t>
  </si>
  <si>
    <t>02005 Desarrollar capacidades locales e institucionales  para la atención integral bajo el enfoque diferencial, de estudiantes  en extraedad</t>
  </si>
  <si>
    <t xml:space="preserve">Prestar servicios profesionales especializados al proyecto 1053 " Oportunidades de aprendizaje desde el enfoque diferencial"  para realizar acompañamiento y seguimiento a las acciones para la atención de  la población en extraedad. </t>
  </si>
  <si>
    <t>1053-86</t>
  </si>
  <si>
    <t>1053-87</t>
  </si>
  <si>
    <t>1053-88</t>
  </si>
  <si>
    <t>02007 Desarrollar capacidades locales e institucionales  para la atención integral bajo el enfoque diferencial, de estudiantes en conflicto con la  ley penal</t>
  </si>
  <si>
    <t>Prestar servicios profesionales dentro del proyecto 1053 "Oportunidades de aprendizaje desde el enfoque diferencial" en el marco de los proyectos de educación para la sexualidad de las instituciones educativas oficiales articulados al programa distrital de maternidad y paternidad temprana desde los enfoques de género, de derechos y diferencial.</t>
  </si>
  <si>
    <t>1053-89</t>
  </si>
  <si>
    <t>Prestar servicios de apoyo y acompañamiento a estudiantes con discapacidad de las Instituciones Educativas Distritales, en la ejecución de las actividades básicas cotidianas que contribuyan a su participación, bienestar, independencia y seguridad durante su permanencia en el ámbito escolar, en el marco de la Educación Inclusiva.</t>
  </si>
  <si>
    <t>1053-90</t>
  </si>
  <si>
    <t>1053-91</t>
  </si>
  <si>
    <t>1053-92</t>
  </si>
  <si>
    <t>1053-93</t>
  </si>
  <si>
    <t>1053-94</t>
  </si>
  <si>
    <t>1053-95</t>
  </si>
  <si>
    <t>1053-96</t>
  </si>
  <si>
    <t>1053-97</t>
  </si>
  <si>
    <t>1053-98</t>
  </si>
  <si>
    <t>1053-99</t>
  </si>
  <si>
    <t>1053-100</t>
  </si>
  <si>
    <t>1053-101</t>
  </si>
  <si>
    <t>1053-102</t>
  </si>
  <si>
    <t>1053-103</t>
  </si>
  <si>
    <t>1053-104</t>
  </si>
  <si>
    <t>1053-105</t>
  </si>
  <si>
    <t>1053-106</t>
  </si>
  <si>
    <t>1053-107</t>
  </si>
  <si>
    <t>1053-108</t>
  </si>
  <si>
    <t>1053-109</t>
  </si>
  <si>
    <t>1053-110</t>
  </si>
  <si>
    <t>1053-111</t>
  </si>
  <si>
    <t>1053-112</t>
  </si>
  <si>
    <t>1053-113</t>
  </si>
  <si>
    <t>1053-114</t>
  </si>
  <si>
    <t>1053-115</t>
  </si>
  <si>
    <t>1053-116</t>
  </si>
  <si>
    <t>1053-117</t>
  </si>
  <si>
    <t>1053-118</t>
  </si>
  <si>
    <t>1053-119</t>
  </si>
  <si>
    <t>1053-120</t>
  </si>
  <si>
    <t>1053-121</t>
  </si>
  <si>
    <t>1053-122</t>
  </si>
  <si>
    <t>1053-123</t>
  </si>
  <si>
    <t>1053-124</t>
  </si>
  <si>
    <t>1053-125</t>
  </si>
  <si>
    <t>1053-126</t>
  </si>
  <si>
    <t>1053-127</t>
  </si>
  <si>
    <t>1053-128</t>
  </si>
  <si>
    <t>1053-129</t>
  </si>
  <si>
    <t>1053-130</t>
  </si>
  <si>
    <t>1053-131</t>
  </si>
  <si>
    <t>1053-132</t>
  </si>
  <si>
    <t>1053-133</t>
  </si>
  <si>
    <t>1053-134</t>
  </si>
  <si>
    <t>1053-135</t>
  </si>
  <si>
    <t>1053-136</t>
  </si>
  <si>
    <t>1053-137</t>
  </si>
  <si>
    <t>1053-138</t>
  </si>
  <si>
    <t>1053-139</t>
  </si>
  <si>
    <t>1053-140</t>
  </si>
  <si>
    <t>1053-141</t>
  </si>
  <si>
    <t>1053-142</t>
  </si>
  <si>
    <t>1053-143</t>
  </si>
  <si>
    <t>1053-144</t>
  </si>
  <si>
    <t>1053-145</t>
  </si>
  <si>
    <t>1053-146</t>
  </si>
  <si>
    <t>1053-147</t>
  </si>
  <si>
    <t>1053-148</t>
  </si>
  <si>
    <t>1053-149</t>
  </si>
  <si>
    <t>1053-150</t>
  </si>
  <si>
    <t>1053-151</t>
  </si>
  <si>
    <t>1053-152</t>
  </si>
  <si>
    <t>1053-153</t>
  </si>
  <si>
    <t>1053-154</t>
  </si>
  <si>
    <t>1053-155</t>
  </si>
  <si>
    <t>1053-156</t>
  </si>
  <si>
    <t>1053-157</t>
  </si>
  <si>
    <t>1053-158</t>
  </si>
  <si>
    <t>1053-159</t>
  </si>
  <si>
    <t>1053-160</t>
  </si>
  <si>
    <t>1053-161</t>
  </si>
  <si>
    <t>1053-162</t>
  </si>
  <si>
    <t>1053-163</t>
  </si>
  <si>
    <t>1053-164</t>
  </si>
  <si>
    <t>1053-165</t>
  </si>
  <si>
    <t>1053-166</t>
  </si>
  <si>
    <t>1053-167</t>
  </si>
  <si>
    <t>1053-168</t>
  </si>
  <si>
    <t>1053-169</t>
  </si>
  <si>
    <t>1053-170</t>
  </si>
  <si>
    <t>1053-171</t>
  </si>
  <si>
    <t>1053-172</t>
  </si>
  <si>
    <t>1053-173</t>
  </si>
  <si>
    <t>1053-174</t>
  </si>
  <si>
    <t>1053-175</t>
  </si>
  <si>
    <t>1053-176</t>
  </si>
  <si>
    <t>1053-177</t>
  </si>
  <si>
    <t>1053-178</t>
  </si>
  <si>
    <t>1053-179</t>
  </si>
  <si>
    <t>Brindar los apoyos comunicativos que requieren las y los estudiantes con discapacidad auditiva y los docentes sordos, durante su permanencia en el ámbito escolar, en el marco de la Educación Inclusiva.</t>
  </si>
  <si>
    <t>1053-180</t>
  </si>
  <si>
    <t>1053-181</t>
  </si>
  <si>
    <t>1053-182</t>
  </si>
  <si>
    <t>1053-183</t>
  </si>
  <si>
    <t>1053-184</t>
  </si>
  <si>
    <t>1053-185</t>
  </si>
  <si>
    <t>1053-186</t>
  </si>
  <si>
    <t>1053-187</t>
  </si>
  <si>
    <t>1053-188</t>
  </si>
  <si>
    <t>1053-189</t>
  </si>
  <si>
    <t>1053-190</t>
  </si>
  <si>
    <t>1053-191</t>
  </si>
  <si>
    <t>1053-192</t>
  </si>
  <si>
    <t>1053-193</t>
  </si>
  <si>
    <t>1053-194</t>
  </si>
  <si>
    <t>1053-195</t>
  </si>
  <si>
    <t>1053-196</t>
  </si>
  <si>
    <t>1053-197</t>
  </si>
  <si>
    <t>1053-198</t>
  </si>
  <si>
    <t>1053-199</t>
  </si>
  <si>
    <t>1053-200</t>
  </si>
  <si>
    <t>1053-201</t>
  </si>
  <si>
    <t>1053-202</t>
  </si>
  <si>
    <t>1053-203</t>
  </si>
  <si>
    <t>1053-204</t>
  </si>
  <si>
    <t>1053-205</t>
  </si>
  <si>
    <t>1053-206</t>
  </si>
  <si>
    <t>1053-207</t>
  </si>
  <si>
    <t>1053-208</t>
  </si>
  <si>
    <t>1053-209</t>
  </si>
  <si>
    <t>1053-210</t>
  </si>
  <si>
    <t>1053-211</t>
  </si>
  <si>
    <t>1053-212</t>
  </si>
  <si>
    <t>1053-213</t>
  </si>
  <si>
    <t>1053-214</t>
  </si>
  <si>
    <t>1053-215</t>
  </si>
  <si>
    <t>1053-216</t>
  </si>
  <si>
    <t>1053-217</t>
  </si>
  <si>
    <t>1053-218</t>
  </si>
  <si>
    <t>1053-219</t>
  </si>
  <si>
    <t>1053-220</t>
  </si>
  <si>
    <t>1053-221</t>
  </si>
  <si>
    <t>1053-222</t>
  </si>
  <si>
    <t>1053-223</t>
  </si>
  <si>
    <t>1053-224</t>
  </si>
  <si>
    <t>1053-225</t>
  </si>
  <si>
    <t>1053-226</t>
  </si>
  <si>
    <t>1053-227</t>
  </si>
  <si>
    <t>1053-228</t>
  </si>
  <si>
    <t>1053-229</t>
  </si>
  <si>
    <t>1053-230</t>
  </si>
  <si>
    <t>1053-231</t>
  </si>
  <si>
    <t>1053-232</t>
  </si>
  <si>
    <t>1053-233</t>
  </si>
  <si>
    <t>1053-234</t>
  </si>
  <si>
    <t>1053-235</t>
  </si>
  <si>
    <t>1053-236</t>
  </si>
  <si>
    <t>1053-237</t>
  </si>
  <si>
    <t>1053-238</t>
  </si>
  <si>
    <t>1053-239</t>
  </si>
  <si>
    <t>1053-240</t>
  </si>
  <si>
    <t>1053-241</t>
  </si>
  <si>
    <t>1053-242</t>
  </si>
  <si>
    <t>1053-243</t>
  </si>
  <si>
    <t>1053-244</t>
  </si>
  <si>
    <t>1053-245</t>
  </si>
  <si>
    <t>1053-246</t>
  </si>
  <si>
    <t>1053-247</t>
  </si>
  <si>
    <t>1053-248</t>
  </si>
  <si>
    <t>1053-249</t>
  </si>
  <si>
    <t>1053-250</t>
  </si>
  <si>
    <t>1053-251</t>
  </si>
  <si>
    <t>1053-252</t>
  </si>
  <si>
    <t>1053-253</t>
  </si>
  <si>
    <t>1053-254</t>
  </si>
  <si>
    <t>1053-255</t>
  </si>
  <si>
    <t>1053-256</t>
  </si>
  <si>
    <t>1053-257</t>
  </si>
  <si>
    <t>1053-258</t>
  </si>
  <si>
    <t>1053-259</t>
  </si>
  <si>
    <t>1053-260</t>
  </si>
  <si>
    <t>1053-261</t>
  </si>
  <si>
    <t>1053-262</t>
  </si>
  <si>
    <t>1053-263</t>
  </si>
  <si>
    <t>1053-264</t>
  </si>
  <si>
    <t>Brindar los apoyos comunicativos que requieren las y los estudiantes con sordoceguera, durante su permanencia en el ámbito escolar, en el marco de la Educación Inclusiva, a traves de guia interpretes.</t>
  </si>
  <si>
    <t>1053-265</t>
  </si>
  <si>
    <t>1053-266</t>
  </si>
  <si>
    <t>1053-267</t>
  </si>
  <si>
    <t>1053-268</t>
  </si>
  <si>
    <t>1053-269</t>
  </si>
  <si>
    <t>Brindar los apoyos comunicativos para las y los estudiantes con discapacidad auditiva, durante su permanencia en el ámbito escolar, en el marco de la Educación Inclusiva, a través de modelos lingüísticos, que contribuyan en el fortalecimiento, desarrollo y enriquecimiento de la lengua de señas colombiana.</t>
  </si>
  <si>
    <t>1053-270</t>
  </si>
  <si>
    <t>1053-271</t>
  </si>
  <si>
    <t>1053-272</t>
  </si>
  <si>
    <t>1053-273</t>
  </si>
  <si>
    <t>1053-274</t>
  </si>
  <si>
    <t>1053-275</t>
  </si>
  <si>
    <t>1053-276</t>
  </si>
  <si>
    <t>1053-277</t>
  </si>
  <si>
    <t>1053-278</t>
  </si>
  <si>
    <t>1053-279</t>
  </si>
  <si>
    <t>1053-280</t>
  </si>
  <si>
    <t>1053-281</t>
  </si>
  <si>
    <t>1053-282</t>
  </si>
  <si>
    <t>1053-283</t>
  </si>
  <si>
    <t>1053-284</t>
  </si>
  <si>
    <t>1053-285</t>
  </si>
  <si>
    <t>1053-286</t>
  </si>
  <si>
    <t>1053-287</t>
  </si>
  <si>
    <t>1053-288</t>
  </si>
  <si>
    <t>1053-289</t>
  </si>
  <si>
    <t>1053-290</t>
  </si>
  <si>
    <t>1053-291</t>
  </si>
  <si>
    <t>1053-292</t>
  </si>
  <si>
    <t>1053-293</t>
  </si>
  <si>
    <t>1053-294</t>
  </si>
  <si>
    <t>1053-295</t>
  </si>
  <si>
    <t>1053-296</t>
  </si>
  <si>
    <t>1053-297</t>
  </si>
  <si>
    <t>1053-298</t>
  </si>
  <si>
    <t>Brindar los apoyos pedagógicos y comunicativos, que requieren las y los estudiantes con discapacidad múltiple, a través del servicio de mediación, durante su permanencia en el ámbito escolar, en el marco de la Educación Inclusiva.</t>
  </si>
  <si>
    <t>1053-299</t>
  </si>
  <si>
    <t>1053-300</t>
  </si>
  <si>
    <t>1053-301</t>
  </si>
  <si>
    <t>1053-302</t>
  </si>
  <si>
    <t>1053-303</t>
  </si>
  <si>
    <t>1053-304</t>
  </si>
  <si>
    <t>1053-305</t>
  </si>
  <si>
    <t>1053-306</t>
  </si>
  <si>
    <t>1053-307</t>
  </si>
  <si>
    <t>1053-308</t>
  </si>
  <si>
    <t>1053-309</t>
  </si>
  <si>
    <t>1053-310</t>
  </si>
  <si>
    <t>1053-311</t>
  </si>
  <si>
    <t>1053-312</t>
  </si>
  <si>
    <t>1053-313</t>
  </si>
  <si>
    <t>1053-314</t>
  </si>
  <si>
    <t>1053-315</t>
  </si>
  <si>
    <t>1053-316</t>
  </si>
  <si>
    <t>1053-317</t>
  </si>
  <si>
    <t>1053-318</t>
  </si>
  <si>
    <t>1053-319</t>
  </si>
  <si>
    <t xml:space="preserve">Desarrollar la estrategia para la prevención de la comisión y participación de los adolescentes y jóvenes del programa distrital “Volver a la Escuela” en actividades delictivas en la ciudad de Bogotá, e implementar acciones que incidan directamente en la reducción de comportamientos violentos y contribuyan en la mejoría de la toma de sus decisiones. </t>
  </si>
  <si>
    <t>1053-320</t>
  </si>
  <si>
    <t>Desarrollar la Estrategia Metodológica de Educación Inclusiva Aula Refugio con el propósito de garantizar el derecho a la educación de mujeres víctimas, acogidas bajo medida de protección judicial en Casas Refugio de la Secretaria de la Mujer, desde un enfoque diferencial con perspectivas de género y derechos, que permita facilitar su permanencia y promoción en el sistema de educación formal para contribuir a la construcción y reconstrucción de sus proyectos de vida.</t>
  </si>
  <si>
    <t>1053-321</t>
  </si>
  <si>
    <t>Brindar los apoyos comunicativos y pedagógicos requeridos para la garantía y el goce efectivo del derecho a la educación y permanencia escolar de estudiantes con discapacidad múltiple de base sensorial y sordoceguera matriculados en Instituciones Educativas Distritales.</t>
  </si>
  <si>
    <t>1053-322</t>
  </si>
  <si>
    <t>Prestar servicios profesionales  a la Dirección de Inclusión e Integración de Poblaciones, dentro  de las actividades del proyecto 1053 " Oportunidades de aprendizaje desde el enfoque diferencial"  para apoyar técnica y administrativamente las diferentes acciones de las políticas públicas poblacionales.</t>
  </si>
  <si>
    <t>1053-323</t>
  </si>
  <si>
    <t>1053 Oportunidades de aprendizaje desde el enfoque diferencial</t>
  </si>
  <si>
    <t>Desarrollar actividades para el fortalecimiento del programa distrtial para la prevención de la maternidad y paternidad tempranas, enmarcado en el plan desarrollo “Bogotá mejor para todos.</t>
  </si>
  <si>
    <t xml:space="preserve">Consultoria </t>
  </si>
  <si>
    <t>1053-324</t>
  </si>
  <si>
    <t>1055-1</t>
  </si>
  <si>
    <t>1055 Modernización de la gestión institucional</t>
  </si>
  <si>
    <t>01 Modernización de los Procesos</t>
  </si>
  <si>
    <t>01001 Apoyo profesional para dirigir y coordinar las acciones a desarrollar en el proyecto de inversión "Modernización de la gestión institucional".</t>
  </si>
  <si>
    <t>PRESTAR SERVICIOS PROFESIONALES ESPECIALIZADOS PARA DIRIGIR Y COORDINAR LAS ACCIONES A DESARROLLAR DENTRO DEL PROYECTO DE MODERNIZACIÓN DE LA GESTIÓN INSTITUCIONAL</t>
  </si>
  <si>
    <t>KARINA RICAURTE FARFÁN</t>
  </si>
  <si>
    <t>SUBSECRETARÍA DE GESTION INSTITUCIONAL</t>
  </si>
  <si>
    <t>JOSÉ RICARDO GUALTEROS UVA</t>
  </si>
  <si>
    <t>jgualteros@educacionbogota.gov.co</t>
  </si>
  <si>
    <t>1055-2</t>
  </si>
  <si>
    <t>01002 Contar con el personal requerido para impulsar y promover el fortalecimiento de la transparencia en la SED</t>
  </si>
  <si>
    <t>PRESTAR SERVICIOS PROFESIONALES ESPECIALIZADOS PARA IMPULSAR Y PROMOVER EL FORTALECIMIENTO DE LA TRANSPARENCIA EN LA SED.</t>
  </si>
  <si>
    <t>1055-3</t>
  </si>
  <si>
    <t>01003 Apoyo profesional y técnico para el desarrollo de las acciones tendientes a mejorar los procesos internos de la SED tales como: Sistema Integrado de Gestión, POA , PIGA, Gestión Documental y Archivo.</t>
  </si>
  <si>
    <t>APOYO PROFESIONAL A LA OFICINA ASESORA DE PLANEACIÓN EN EL ALISTAMIENTO, PROGRAMACIÓN, SEGUIMIENTO Y MEJORAMIENTO DE LAS ACTIVIDADES OPERATIVAS PARA EL LOGRO DE LA GESTIÓN DE LOS NIVELES INSTITUCIONAL, LOCAL Y CENTRAL DE LA SECRETARÍA DE EDUCACIÓN DEL DISTRITO. ALINEADO A LAS DIRECTRICES DEL SISTEMA INTEGRADO DE GESTIÓN DE LA SED, COMO ESTRATEGIA PARA LOS PROCESOS DE MODERNIZACIÓN DE LA ENTIDAD.</t>
  </si>
  <si>
    <t>1055-4</t>
  </si>
  <si>
    <t>APOYO PROFESIONAL A LA OFICINA ASESORA DE PLANEACIÓN EN LA FASE DE IMPLEMENTACIÓN DEL SISTEMA INTEGRADO DE GESTIÓN DE LA SECRETARÍA DE EDUCACIÓN DEL DISTRITO Y SU SOSTENIBILIDAD, EN ESPECIAL EN LOS PROCESOS DE SOCIALIZACIÓN Y SENSIBILIZACIÓN REQUERIDOS</t>
  </si>
  <si>
    <t>1055-5</t>
  </si>
  <si>
    <t>APOYO PROFESIONAL A LA OFICINA ASESORA DE PLANEACIÓN EN LA FASE DE IMPLEMENTACIÓN DEL SISTEMA INTEGRADO DE GESTIÓN DE LA SECRETARÍA DE EDUCACIÓN DEL DISTRITO Y SU SOSTENIBILIDAD, EN ESPECIAL EN LA ELABORACIÓN DE LOS DOCUMENTOS GENERALES DEL SIG.</t>
  </si>
  <si>
    <t>1055-6</t>
  </si>
  <si>
    <t>APOYO PROFESIONAL A LA OFICINA ASESORA DE PLANEACIÓN EN LA FASE DE IMPLEMENTACIÓN DEL SISTEMA INTEGRADO DE GESTIÓN DE LA SECRETARÍA DE EDUCACIÓN DEL DISTRITO Y SU SOSTENIBILIDAD, EN ESPECIAL EN LA ADMINISTRACIÓN DEL APLICATIVO ISOLUCION</t>
  </si>
  <si>
    <t>1055-7</t>
  </si>
  <si>
    <t>APOYO PROFESIONAL A LA OFICINA ASESORA DE PLANEACIÓN EN LA IMPLEMENTACIÓN Y SOSTENIBILIDAD DEL SUBSISTEMA DE GESTIÓN AMBIENTAL DE LA ENTIDAD, Y EL SEGUIMIENTO A LA IMPLEMENTACIÓN DEL PIGA, COMO ESTRATEGIAS DE MODERNIZACIÓN DE LA GESTIÓN DE LA SECRETARÍA DE EDUCACIÓN DEL DISTRITO.</t>
  </si>
  <si>
    <t>1055-8</t>
  </si>
  <si>
    <t>APOYO PROFESIONAL A LA OFICINA ASESORA DE PLANEACIÓN EN LA IMPLEMENTACIÓN Y SOSTENIBILIDAD DEL SUBSISTEMA DE GESTIÓN AMBIENTAL DE LA ENTIDAD, Y EL SEGUIMIENTO A LA IMPLEMENTACIÓN DEL PIGA EN EL NIVEL LOCAL, COMO ESTRATEGIAS DE MODERNIZACIÓN DE LA GESTIÓN DE LA SECRETARÍA DE EDUCACIÓN DEL DISTRITO.</t>
  </si>
  <si>
    <t>1055-9</t>
  </si>
  <si>
    <t>APOYO PROFESIONAL A LA OFICINA ASESORA DE PLANEACIÓN EN LA IMPLEMENTACIÓN Y SOSTENIBILIDAD DEL SUBSISTEMA DE GESTIÓN AMBIENTAL DE LA ENTIDAD, Y EL SEGUIMIENTO A LA IMPLEMENTACIÓN DEL PIGA EN EL NIVEL LOCAL, COMO ESTRATEGIAS DE MODERNIZACIÓN DE LA GESTIÓN DE LA SECRETARÍA DE EDUCACIÓN DEL DISTRITO, EN ESPECIAL EL APOYO EN EL FUNCIONAMIENTO DEL MÓDULO AMBIENTAL DEL APLICATIVO ISOLUCION.</t>
  </si>
  <si>
    <t>1055-10</t>
  </si>
  <si>
    <t>PRESTAR SERVICIOS PROFESIONALES A LA DIRECCIÓN DE SERVICIOS ADMINISTRATIVOS EN LAS ACTIVIDADES DE GESTIÓN DOCUMENTAL Y ARCHIVO.</t>
  </si>
  <si>
    <t>1055-11</t>
  </si>
  <si>
    <t>PRESTAR SERVICIOS PROFESIONALES A LA DIRECCIÓN DE SERVICIOS ADMINISTRATIVOS EN LAS ACTIVIDADES RELACIONADAS CON LA GESTIÓN DOCUMENTAL EN LA SECRETARIA DE EDUCACIÓN DEL DISTRITO.</t>
  </si>
  <si>
    <t>1055-12</t>
  </si>
  <si>
    <t>PRESTAR SERVICIOS PROFESIONALES A LA DIRECCIÓN DE SERVICIOS ADMINISTRATIVOS, EN LOS PROCESOS CONTRACTUALES, ADMINISTRATIVOS, Y DEMÁS TRÁMITES QUE SE REQUIERAN PARA APOYAR LAS ACTIVIDADES DE LOGÍSTICA DE GESTIÓN DOCUMENTAL DE LA ENTIDAD.</t>
  </si>
  <si>
    <t>1055-13</t>
  </si>
  <si>
    <t>1055-14</t>
  </si>
  <si>
    <t>01004 Actualización de procesos del nivel central, local e institucional.</t>
  </si>
  <si>
    <t>IMPLEMENTAR EL DISEÑO Y/O REDISEÑO DE LOS PROCESOS ESTRATÉGICOS, MISIONALES Y DE APOYO DEL NIVEL CENTRAL, ACORDE CON EL DIRECCIONAMIENTO ESTRATÉGICO DE LA SED.</t>
  </si>
  <si>
    <t>1055-15</t>
  </si>
  <si>
    <t>01005 Garantizar los procesos de mejoramiento de la gestión documental y archivo en la SED.</t>
  </si>
  <si>
    <t>GARANTIZAR LA MOVILIDAD Y CUSTODIA DE LOS DOCUMENTOS DE ARCHIVO MEDIANTE EL SERVICIO DE TRANSPORTE PARA LA CONSULTA DE EXPEDIENTES DOCUMENTALES EN LA SED.</t>
  </si>
  <si>
    <t>1055-16</t>
  </si>
  <si>
    <t>IMPLEMENTACIÓN DEL SISTEMA INTEGRADO DE CONSERVACIÓN PARA EL ARCHIVO DE LA SED.</t>
  </si>
  <si>
    <t>1055-17</t>
  </si>
  <si>
    <t xml:space="preserve">
REALIZAR EL LEVANTAMIENTO Y ACTUALIZACIÓN DEL INVENTARIO DOCUMENTAL QUE REPOSA EN LOS ARCHIVOS DE LA SECRETARÍA DE EDUCACIÓN DISTRITAL
</t>
  </si>
  <si>
    <t>1055-18</t>
  </si>
  <si>
    <t>IMPLEMENTACIÓN DEL PROGRAMA DE GESTIÓN DOCUMENTAL PARA LOS COLEGIOS DEL DISTRITO</t>
  </si>
  <si>
    <t>1055-19</t>
  </si>
  <si>
    <t>02 Comunicación Organizacional</t>
  </si>
  <si>
    <t>02007 Desarrollar y aplicar métodos para medir el impacto de la comunicación y los proyectos prioritarios de la SED.</t>
  </si>
  <si>
    <t>93141506; 86101705</t>
  </si>
  <si>
    <t>02008 Fortalecimiento de la cultura organizacional de la SED.</t>
  </si>
  <si>
    <t>1055-20</t>
  </si>
  <si>
    <t>03 Gestión de Servicio a la Ciudadania</t>
  </si>
  <si>
    <t>03011 Apoyo profesional, técnico y asistencial para el mejoramiento de la gestión del Servicio al Ciudadano</t>
  </si>
  <si>
    <t>PRESTAR SERVICIOS  PROFESIONALES A LA OFICINA DE SERVICIO AL CIUDADANO EN LA CONSTRUCCIÓN, DESARROLLO Y SOCIALIZACIÓN DE LA BASE DEL CONOCIMIENTO, DESDE Y HACIA LOS NIVELES Y CANALES DE ATENCIÓN DE LA SED, QUE PERMITAN CONSOLIDAR LA INFORMACIÓN Y LA ADMINISTRACIÓN DE LAS NECESIDADES DE LOS USUARIOS.</t>
  </si>
  <si>
    <t>1055-21</t>
  </si>
  <si>
    <t xml:space="preserve">
PRESTAR   SERVICIOS PROFESIONALES  A LA OFICINA DE SERVICIO AL CIUDADANO DE LA SED, EN EL ACOMPAÑAMIENTO Y SEGUIMIENTO AL CUMPLIMIENTO DE LOS INDICADORES DE SERVICIO AL CIUDADANO DE LA ENTIDAD EN LAS DIRECCIONES LOCALES DE EDUCACIÓN Y SERVIR DE ENLACE PARA LA GESTIÓN DE LOS REQUERIMIENTOS QUE ENTRE LOS DOS NIVELES SE PRESENTEN. EN ARAS DE GARANTIZAR UN APOYO OPORTUNO Y EFICIENTE, QUE GARANTICE LA CALIDAD EN LA PRESTACIÓN DEL SERVICIO EN EL TERRITORIO.</t>
  </si>
  <si>
    <t>1055-22</t>
  </si>
  <si>
    <t>PRESTAR APOYO TÉCNICO PARA EL MEJORAMIENTO EN LA PRESTACIÓN DEL SERVICIO AL CIUDADANO EN LOS DIFERENTES CANALES DE ATENCIÓN QUE PRESTA LA SECRETARÍA DE EDUCACIÓN DEL DISTRITO Y SEGUIMIENTO EN LA ATENCIÓN DEL SERVICIO QUE SE PRESTA DESDE LAS VENTANILLAS DE LA OFICINA DE SERVICIO AL CIUDADANO DEL NIVEL CENTRAL A LOS CIUDADANOS.</t>
  </si>
  <si>
    <t>1055-23</t>
  </si>
  <si>
    <t>PRESTAR APOYO TÉCNICO A LA OFICINA DE SERVICIO AL CIUDADANO EN LA SOCIALIZACIÓN, ACOMPAÑAMIENTO E IMPLEMETACIÓN DEL SISTEMA INTEGRADO DE SEVICIO A LA CIUDADANÍA EN LOS COLEGIOS DEL DISTRITO.  DE LA MISMA FORMA, SE ACOMPAÑARA A LA SED DESDE EL TERRITORIO, ACERCA DE LOS TRÁMITES Y SERVICIOS EN LOS DIFERENTES CANALES DE ATENCIÓN Y ACOMPAÑAMIENTO EN EL PROCESO DE NOTIFICACIÓN DE LOS ACTOS ADMINSITRATIVOS DE LA ENTIDAD.</t>
  </si>
  <si>
    <t>1055-24</t>
  </si>
  <si>
    <t>PRESTAR APOYO TÉCNICO A LA OFICINA DE SERVICIO AL CIUDADANO EN LA SOCIALIZACIÓN, ACOMPAÑAMIENTO E IMPLEMETACIÓN DEL SISTEMA INTEGRADO DE SEVICIO A LA CIUDADANÍA EN LOS COLEGIOS DEL DISTRITO.  DE LA MISMA FORMA, DEBERÁ ACOMPAÑAR A LA SED DESDE EL TERRITORIO, ACERCA DE LOS TRÁMITES Y SERVICIOS EN LOS DIFERENTES CANALES DE ATENCIÓN.</t>
  </si>
  <si>
    <t>1055-25</t>
  </si>
  <si>
    <t>1055-26</t>
  </si>
  <si>
    <t>PRESTAR SERVICIOS PROFESIONALES EN EL SEGUIMIENTO DEL PROCESO DE IMPLEMENTACIÓN DEL SISTEMA INTEGRADO DE SERVICIO A LA CIUDADANÍA EN LAS INSTITUCIONES EDUCATIVAS DISTRITALES, CON EL FIN DE GARANTIZAR LA SOSTENIBILIDAD DEL PROYECTO SISAC 360.</t>
  </si>
  <si>
    <t>1055-27</t>
  </si>
  <si>
    <t xml:space="preserve">PRESTAR SERVICIOS PROFESIONALES A LA OFICINA DE SERVICIO AL CIUDADANO EN LA CONSTRUCCIÓN E IMPLEMENTACIÓN DE LA ESTRATEGIA DE EXPERIENCIA DE SERVICIO ENFOCADA EN CADA SEGMENTO Y DESARROLLO DE LA OFERTA DE VALOR CON EL FIN DE SATISFACER LAS NECESIDADES Y REQUERIMIENTOS DE LOS USUARIOS, SEGÚN EL PERFIL Y PRIORIDADES DE SERVICIO. 
</t>
  </si>
  <si>
    <t>1055-28</t>
  </si>
  <si>
    <t>PRESTAR SERVICIOS PROFESIONALES A LA OFICINA DE SERVICIO AL CIUDADANO  EN EL PROCESO DE SEGUIMIENTO, PLANEACIÓN OPERATIVA Y FINANCIERAEN EL MARCO DEL PLAN SECTORIAL DE EDUCACIÓN, REALIZANDO EL CONTROL Y SEGUIMIENTO DE LOS COMPONENTES DE LOS PROGRAMAS Y PROYECTOS DESARROLLADOS DE CARA AL CIUDADANO Y LOS ENTES DE CONTROL.</t>
  </si>
  <si>
    <t>1055-29</t>
  </si>
  <si>
    <t>PRESTAR SERVICIOS PROFESIONALES  PARA APOYAR EN LA ESTRUCTURACIÓN Y APLICACIÓN DE LOS ESTÁNDARES DE MEDICIÓN DE CALIDAD Y LA SATISFACCIÓN DE LOS USUARIOS EN LOS CANALES DE ATENCIÓN DE LA ENTIDAD.</t>
  </si>
  <si>
    <t>1055-30</t>
  </si>
  <si>
    <t xml:space="preserve">PRESTAR APOYO TÉCNICO A LA OFICINA DE SERVICIO AL CIUDADANO EN LA SOCIALIZACIÓN, ACOMPAÑAMIENTO E IMPLEMETACIÓN DEL SISTEMA INTEGRADO DE SEVICIO A LA CIUDADANÍA EN LOS COLEGIOS DEL DISTRITO.  DE LA MISMA FORMA, SE ACOMPAÑARA A LA SED DESDE EL TERRITORIO, ACERCA DE LOS TRÁMITES Y SERVICIOS EN LOS DIFERENTES CANALES DE ATENCIÓN Y ACOMPAÑAMIENTO EN EL PROCESO DE NOTIFICACIÓN DE LOS ACTOS ADMINSITRATIVOS DE LA ENTIDAD.
</t>
  </si>
  <si>
    <t>1055-31</t>
  </si>
  <si>
    <t>PRESTAR SERVICIOS PROFESIONALES PARA APOYAR JURÍDICAMENTE A LA OFICINA DE SERVICIO AL CIUDADANO, EN LA ETAPA PRECONTRACTUAL, CONTRACTUAL Y LIQUIDACIÓN DE LOS CONTRATOS Y CONVENIOS A CARGO DEL MENCIONADO DESPACHO; DE IGUAL MANERA, EN EL MEJORAMIENTO DE LA PRESTACIÓN DEL SERVICIO DE LA SED Y EN LA RESPUESTAS QUE LE SEAN ASIGNADAS POR EL SISTEMA SIGA Y SDQS EN LAS QUE SE REQUIERA  ACOMPAÑAMIENTO JURÍDICO.</t>
  </si>
  <si>
    <t>75,216,613</t>
  </si>
  <si>
    <t>1055-32</t>
  </si>
  <si>
    <t>03012 Fortalecer la calidad de la experiencia de servicio a la ciudadanía en todos los canales de atención de la Secretaria de Educación del Distrito.</t>
  </si>
  <si>
    <t>CONTRATAR EL SERVICIO DEL CENTRO DE CONTACTO, CON EL FIN DE SATISFACER LAS NECESIDADES DE INFORMACIÓN, TRÁMITES Y COMUNICACIÓN DE LA SECRETARÍA DE EDUCACIÓN DISTRITAL; QUE PERMITA FORTALECER LOS CANALES QUE SE TIENEN CON EL PÚBLICO INTERNO Y EXTERNO ATENDIDO EN EL MARCO DE LA POLÍTICA INSTITUCIONAL DE SERVICIO A LA CIUDADANÍA.</t>
  </si>
  <si>
    <r>
      <t xml:space="preserve">83111507; </t>
    </r>
    <r>
      <rPr>
        <sz val="12"/>
        <color rgb="FFFF0000"/>
        <rFont val="Arial"/>
        <family val="2"/>
      </rPr>
      <t>83161707</t>
    </r>
    <r>
      <rPr>
        <sz val="12"/>
        <rFont val="Arial"/>
        <family val="2"/>
      </rPr>
      <t>; 43231501</t>
    </r>
  </si>
  <si>
    <t>1056-1</t>
  </si>
  <si>
    <t>01 JORNADA UNICA</t>
  </si>
  <si>
    <t>01001 Conformar un equipo profesional y técnico que coordina, orienta y apoya el desarrollo de la ampliación del tiempo escolar - Jornada Única</t>
  </si>
  <si>
    <t>Prestar servicios profesionales especializados para coordinar los procesos de formación pedagógica, acompañamiento y orientación al centro de interés de Coros ¡Canta, Bogotá Canta!, en el marco de la apuesta de ampliación del tiempo escolar hacia la jornada única, en desarrollo del Proyecto 1056 “Mejoramiento de la calidad educativa a través de jornada única y uso del tiempo escolar”</t>
  </si>
  <si>
    <t>1056-2</t>
  </si>
  <si>
    <t>Prestar servicios profesionales para acompañar y apoyar juridicamente el desarrollo, ejecución  y seguimiento de la ampliación del tiempo escolar hacia la jornada única, así como a las demás apuestas que de manera integral se lideran desde la Subsecretaria de Calidad y Pertinencia, para una Ciudad Educadora.</t>
  </si>
  <si>
    <t>1056-3</t>
  </si>
  <si>
    <t>Prestar servicios profesionales a la Dirección de Educación Preescolar y Básica para planear, coordinar y hacer seguimiento en el marco de la apuesta de ampliación del tiempo escolar hacia la jornada única, en desarrollo del Proyecto 1056 “Mejoramiento de la calidad educativa a través de jornada única y uso del tiempo escolar”.</t>
  </si>
  <si>
    <t>1056-4</t>
  </si>
  <si>
    <t>Prestar servicios profesionales especializados para apoyar la gestión, seguimiento y control de los indicadores, presupuesto y metas de la ampliación del tiempo escolar hacia la jornada única, así como a las demás apuestas que de manera integral se lideran desde la Subsecretaria de Calidad y Pertinencia, para una Ciudad Educadora.</t>
  </si>
  <si>
    <t>1056-5</t>
  </si>
  <si>
    <t>Prestar servicios profesionales especializados a la Subsecretaría de Calidad y Pertinencia, en el acompañamiento e implementación de las orientaciones pedagógicas en educación ambiental a los colegios oficiales del distrito, con especial énfasis en la apuesta de ampliación del tiempo escolar hacia la jornada única, y en coordinación con las estrategias lideradas desde la Dirección de Educación Preescolar y Básica.</t>
  </si>
  <si>
    <t>1056-6</t>
  </si>
  <si>
    <t>Prestar servicios profesionales para  acompañar y apoyar los procesos jurídicos, desarrollados en la apuesta de ampliación del tiempo escolar hacia la jornada única, así como a las demás apuestas que de manera integral se lideran desde la Subsecretaria de Calidad y Pertinencia, para una Ciudad Educadora.</t>
  </si>
  <si>
    <t>1056-7</t>
  </si>
  <si>
    <t>Prestar servicios profesionales especializados a la Subsecretaría de Calidad y Pertinencia para apoyar y acompañar los procesos, acciones y estrategias de implementación a desarrollar en la apuesta de ampliación del tiempo escolar hacia la jornada única, así como a las demás apuestas que de manera integral se lideran desde la Subsecretaria de Calidad y Pertinencia, para una Ciudad Educadora.</t>
  </si>
  <si>
    <t>1056-8</t>
  </si>
  <si>
    <t>Prestar servicios profesionales para apoyar los procesos jurídicos desarrollados en el marco de la ampliación del tiempo escolar hacia la jornada única, así como a las demás apuestas que de manera integral se lideran desde la Dirección de Educación Preescolar y Básica.</t>
  </si>
  <si>
    <t>1056-9</t>
  </si>
  <si>
    <t>Prestar servicios profesionales para apoyar a la Dirección de Educación Preescolar y Básica en el análisis, operación y seguimiento sobre el cumplimiento del objeto y las obligaciones de los convenios o contratos suscritos en el marco de la ampliación del tiempo escolar hacia la jornada única.</t>
  </si>
  <si>
    <t>1056-10</t>
  </si>
  <si>
    <t>Prestar servicios profesionales especalizados para coordinar el seguimiento, análisis y operación de los procesos relacionados con la ejecución presupuestal, contratación y metas de la ampliación del tiempo escolar hacia la jornada única, así como a las demás apuestas que de manera integral se lideran desde la Dirección de Educación Preescolar y Básica.</t>
  </si>
  <si>
    <t>1056-11</t>
  </si>
  <si>
    <t>Prestar servicios profesionales para apoyar los procesos y acciones de implementación en la apuesta de ampliación del tiempo escolar hacia la jornada única, particularmente en lo relacionado con la articulación con temas de matrícula liderados por la Dirección de Cobertura de la SED.</t>
  </si>
  <si>
    <t>1056-12</t>
  </si>
  <si>
    <t xml:space="preserve">Prestar servicios profesionales especializados para la coordinación de temas pedagógicos y de organización escolar en los colegios oficiales del Distrito que se encuentran en el marco del proyecto de inversión 1056 y asi contribuir a la eficiente ampliación del tiempo escolar hacia la jornada única. </t>
  </si>
  <si>
    <t>1056-13</t>
  </si>
  <si>
    <t xml:space="preserve">Prestar servicios profesionales especializados para apoyar la planeación y desarrollo de procesos encaminados a articular los operadores de los convenios o contratos suscritos en el marco del proyecto de inversión 1056 y asi contribuir a la eficiente ampliación del tiempo escolar hacia la jornada única. </t>
  </si>
  <si>
    <t>1056-14</t>
  </si>
  <si>
    <t>Prestar servicios profesionales para apoyar a la Dirección de educación preescolar y básica, de la Secretaría de Educacion Distrital, en la articulación y consolidación de las estrategias de asistencia técnica de fortalecimiento institucional a desarrollar en los establecimientos educativos del distrito que se encuentran en el marco del proyecto de inversión 1056.</t>
  </si>
  <si>
    <t>1056-15</t>
  </si>
  <si>
    <t xml:space="preserve">Prestar servicios profesionales especializados para apoyar los procesos y acciones a nivel pedagógico, que se desarrollan en el marco de la ampliación del tiempo escolar hacia la jornada única.   </t>
  </si>
  <si>
    <t>1056-16</t>
  </si>
  <si>
    <t>Prestar servicios profesionales para apoyar los procesos y acciones de implementación en la apuesta de ampliación del tiempo escolar hacia la jornada única, particularmente en lo relacionado con la articulación con temas de alimentación y movilidad escolar liderados por la Dirección de Bienestar Institucional de la SED</t>
  </si>
  <si>
    <t>1056-17</t>
  </si>
  <si>
    <t>02 USO DEL TIEMPO ESCOLAR</t>
  </si>
  <si>
    <t>02002 Conformar un equipo profesional y técnico que coordina, orienta y apoya el desarrollo de la ampliación del tiempo escolar - Uso del tiempo escolar</t>
  </si>
  <si>
    <t>Prestar servicios profesionales para apoyar jurídicamente a la Dirección de Educación Preescolar y Básica, en materia de contratación pública en todas las etapas de los procesos contractuales que se adelanten en dicha Dirección, mediante el análisis, revisión de documentos, actos y demás propios del engranaje contractual, especialmente en relación con las apuestas de ampliación y uso del tiempo escolar.</t>
  </si>
  <si>
    <t>1056-18</t>
  </si>
  <si>
    <t>Prestar servicios profesionales para apoyar el seguimiento, análisis y operación de los procesos relacionados con la ejecución presupuestal, contratación y seguimiento a los convenios y/o contratos que se suscriban en el marco de las estrategias de ampliación y uso del tiempo escolar, así como en su articulación junto con las demás apuestas lideradas por la Dirección de Educación Preescolar y Básica.</t>
  </si>
  <si>
    <t>1056-19</t>
  </si>
  <si>
    <t>Prestar servicios profesionales para realizar  el seguimiento al cumplimiento de los procesos de aseguramiento y control en el marco de la ampliación y uso del tiempo escolar, en desarrollo del Proyecto 1056 “Mejoramiento de la calidad educativa a través de jornada única y uso del tiempo escolar”, así como a las demás apuestas que de manera integral se lideran desde la Subsecretaria de Calidad y Pertinencia, para una Ciudad Educadora.</t>
  </si>
  <si>
    <t>1056-20</t>
  </si>
  <si>
    <t>Prestar apoyo profesional en la gestión de procesos y estrategias desarrolladas por la Dirección de Educación Preescolar y Básica, en coherencia con la organización de ciclos de desarrollo en el marco de la ampliación y uso del tiempo escolar, en desarrollo del Proyecto 1056 “Mejoramiento de la calidad educativa a través de jornada única y uso del tiempo escolar”</t>
  </si>
  <si>
    <t>1056-21</t>
  </si>
  <si>
    <t>Prestar servicios profesionales encaminados al fortalecimiento, consolidación y gestión de actividades y procesos que se encuentran en el marco de la ampliacion y uso del tiempo escolar, en desarrollo del Proyecto 1056 “Mejoramiento de la calidad educativa a través de jornada única y uso del tiempo escolar”</t>
  </si>
  <si>
    <t>1056-22</t>
  </si>
  <si>
    <t>Prestar servicios profesionales para apoyar la implementación pedagógica y metodológica de los Centros de Interés de Ciudadanía y convivencia, que se encuentran en el marco de la ampliación y uso del tiempo escolar, en desarrollo del Proyecto 1056 “Mejoramiento de la calidad educativa a través de jornada única y uso del tiempo escolar”</t>
  </si>
  <si>
    <t>1056-23</t>
  </si>
  <si>
    <t>1056-24</t>
  </si>
  <si>
    <t>Prestar servicios profesionales a la Dirección de Educación Preescolar y Básica en la implementación de las estrategias para el mejoramiento de la calidad educativa y el desarrollo integral de las y los estudiantes del distrito, a través de la ampliación y uso del tiempo escolar, en desarrollo del Proyecto 1056 “Mejoramiento de la calidad educativa a través de jornada única y uso del tiempo escolar”</t>
  </si>
  <si>
    <t>1056-25</t>
  </si>
  <si>
    <t>Prestar servicios profesionales para apoyar la coordinación de la estrategia metodológica Escuelas de Formación Integral en ajedrez, que se encuentra en el marco de la ampliación y uso del tiempo escolar, en desarrollo del Proyecto 1056 “Mejoramiento de la calidad educativa a través de jornada única y uso del tiempo escolar”</t>
  </si>
  <si>
    <t>1056-26</t>
  </si>
  <si>
    <t>Prestar servicios profesionales especializados para apoyar y gestionar los procesos de seguimiento, operación y evaluación que se desarrollan en los Centros de interés de Bilingüismo, y Ciencia y Tecnología, en el marco de la ampliación y uso del tiempo escolar.</t>
  </si>
  <si>
    <t>1056-27</t>
  </si>
  <si>
    <t>Prestar servicios profesionales para coordinar la estrategia metodológica Escuelas de Formación Integral en ajedrez, que se encuentra en el marco de la ampliación y uso del tiempo escolar, en desarrollo del Proyecto 1056 “Mejoramiento de la calidad educativa a través de jornada única y uso del tiempo escolar”</t>
  </si>
  <si>
    <t>1056-28</t>
  </si>
  <si>
    <t>Prestar servicios profesionales para apoyar el desarrollo de los procesos encaminados a articular los operadores de los convenios o contratos suscritos en el marco de la ampliación y uso del tiempo escolar, en desarrollo del Proyecto 1056 “Mejoramiento de la calidad educativa a través de jornada única y uso del tiempo escolar”</t>
  </si>
  <si>
    <t>1056-29</t>
  </si>
  <si>
    <t>Prestar servicios profesionales para coordinar actividades relacionadas con el diseño, desarrollo, análisis y socialización de las herramientas y los sistemas de información requeridos para la adecuada planeación, ejecución y seguimiento en el marco de la ampliación y uso del tiempo escolar, del Proyecto 1056 "Mejoramiento de calidad educativa a través de la estrategia de ampliación de la jornada escolar"</t>
  </si>
  <si>
    <t>1056-30</t>
  </si>
  <si>
    <t>Prestar servicios profesionales para la Coordinación de la estrategia metodológica Escuelas Deportivas de Formación Integral, que se encuentra en el marco de la ampliación y uso del tiempo escolar, en desarrollo del Proyecto 1056 “Mejoramiento de la calidad educativa a través de jornada única y uso del tiempo escolar”</t>
  </si>
  <si>
    <t>1056-31</t>
  </si>
  <si>
    <t>Prestar servicios profesionales para apoyar la coordinación de la estrategia metodológica Escuelas Deportivas de Formación Integral, que se encuentra en el marco de la ampliación y uso del tiempo escolar, en desarrollo del Proyecto 1056 “Mejoramiento de la calidad educativa a través de jornada única y uso del tiempo escolar”</t>
  </si>
  <si>
    <t>1056-32</t>
  </si>
  <si>
    <t>Prestar servicios profesionales para apoyar los procesos de formación pedagógica en los ambientes de aprendizaje de coros de los colegios oficiales del distrito, que se encuentra en el marco de la ampliación y uso del tiempo escolar, en desarrollo del Proyecto 1056 “Mejoramiento de la calidad educativa a través de jornada única y uso del tiempo escolar”</t>
  </si>
  <si>
    <t>1056-33</t>
  </si>
  <si>
    <t>Prestar servicios profesionales para apoyar los procesos de formación pedagógica en los ambientes de aprendizaje de coros de los colegios oficiales del Distrito, que se encuentra en el marco de la ampliación y uso del tiempo escolar, en desarrollo del Proyecto 1056 “Mejoramiento de la calidad educativa a través de jornada única y uso del tiempo escolar”</t>
  </si>
  <si>
    <t>1056-34</t>
  </si>
  <si>
    <t xml:space="preserve">Prestar servicios profesionales para apoyar la implementación pedagógica y metodológica de los Centros de Interés de Ciudadanía y convivencia, conforme a los lineamientos de ampliacion del tiempo escolar hacia la jornada única.  </t>
  </si>
  <si>
    <t>1056-35</t>
  </si>
  <si>
    <t>Prestar servicios profesionales de supervisión técnica y pedagógica de los procesos formativos artísticos y culturales que se encuentra en el marco de la ampliación y uso del tiempo escolar, en desarrollo del Proyecto 1056 “Mejoramiento de la calidad educativa a través de jornada única y uso del tiempo escolar”</t>
  </si>
  <si>
    <t>1056-36</t>
  </si>
  <si>
    <t>Prestar servicios profesionales a la Dirección de Educación Preescolar y Básica, con el fin apoyar la  implementación y seguimiento a las herramientas de gestión de procesos definidas en la entidad, así como la consolidación de respuesta a requerimientos en la materia, con especial énfasis en  ampliación y uso del tiempo escolar en desarrollo del Proyecto 1056 “Mejoramiento de la calidad educativa a través de jornada única y uso del tiempo escolar”</t>
  </si>
  <si>
    <t>1056-37</t>
  </si>
  <si>
    <t>Prestar servicios profesionales para apoyar y gestionar los procesos de seguimiento, operación y evaluación que se desarrollan en los Centros de interés de Bilingüismo, y Ciencia y Tecnología, en el marco de la ampliación y uso del tiempo escolar.</t>
  </si>
  <si>
    <t>1056-38</t>
  </si>
  <si>
    <t>Prestar servicios profesionales al proyecto 1056, para apoyar y acompañar los procesos, acciones y estrategias de implementación a desarrollar en la apuesta de ampliación y uso del tiempo escolar, así como a las demás apuestas que de manera integral se lideran desde la Dirección de Educación Preescolar y Básica</t>
  </si>
  <si>
    <t>1056-39</t>
  </si>
  <si>
    <t>Prestar servicios profesionales para coordinar actividades relacionadas con el diseño, desarrollo, análisis y socialización de las herramientas y los sistemas de información requeridos para la adecuada planeación, ejecución y seguimiento de las estrategias de ampliación y uso del tiempo escolar, así como a las demás apuestas que de manera integral se lideran desde la Direccion de Educacion Preescolar y Básica.</t>
  </si>
  <si>
    <t>1056-40</t>
  </si>
  <si>
    <t>Prestar servicios profesionales para la  coordinación de la estrategia metodológica Escuelas Artísticas de Formación Integral, que se encuentra en el marco de la ampliación y uso del tiempo escolar, en desarrollo del Proyecto 1056 “Mejoramiento de la calidad educativa a través de jornada única y uso del tiempo escolar”</t>
  </si>
  <si>
    <t>1056-41</t>
  </si>
  <si>
    <t>Prestar Servicios de apoyo en las actividades relacionadas con la gestión administrativa, operativa, documental y de correspondencia en el centro de interés de coros de Canta Bogotá Canta que se encuentra en el marco de la ampliación y uso del tiempo escolar, en desarrollo del Proyecto 1056 “Mejoramiento de la calidad educativa a través de jornada única y uso del tiempo escolar”</t>
  </si>
  <si>
    <t>1056-42</t>
  </si>
  <si>
    <t>Prestar servicios profesionales para apoyar actividades relacionadas con el diseño, desarrollo, análisis y socialización de las herramientas y los sistemas de información requeridos para la adecuada planeación, ejecución y seguimiento de la ampliación y uso del tiempo escolar, así como a las demás apuestas que de manera integral se lideran desde la Dirección de Educacion Preescolar y Básica.</t>
  </si>
  <si>
    <t>1056-43</t>
  </si>
  <si>
    <t xml:space="preserve">Prestar servicios profesionales para apoyar las acciones de planeación y seguimiento a los procesos que desde la Dirección de Educación Preescolar y Básica enmarcan la implementación del Proyecto 1056 “Mejoramiento de la calidad educativa a través de la jornada única y uso del tiempo escolar”. </t>
  </si>
  <si>
    <t>1056-44</t>
  </si>
  <si>
    <t>Prestar servicios de apoyo a la gestión, en las actividades y procesos relacionadas con el levantamiento de inventarios, organización, ordenación, clasificación, selección natural, foliación, digitación, embalaje y transferencias de la documentación que se requieren en el marco de la ampliación y uso del tiempo escolar, y en general en la consolidación de apuestas lideradas desde la Direccion de Educacion Preescolar y Básica.</t>
  </si>
  <si>
    <t>1056-45</t>
  </si>
  <si>
    <t>Prestar servicios profesionales especializados para apoyar el análisis del seguimiento a la ejecución del plan de acción, metas, e instrumentos estratégicos que se encuentran en el marco de la ampliación y uso del tiempo escolar, así como a las demás apuestas que de manera integral se lideran desde la Direccion de Educacion Preescolar y Básica.</t>
  </si>
  <si>
    <t>1056-46</t>
  </si>
  <si>
    <t>01002 Garantizar los escenarios, organizaciones, personas externas u otro tipo de recursos que se requieran para implementar la Jornada Única en ambientes de aprendizajes seguros en una ciudad Educadora</t>
  </si>
  <si>
    <t>Contribuir al mejoramiento de la calidad educativa y fortalecer las competencias  y saberes esenciales para la vida de los estudiantes del sistema educativo distrital mediante el desarrollo, ejecución y seguimiento  de estrategias pedagógicas vinculadas a la  Jornada Única y Uso del Tiempo Escolar (Jornada Extendida), como estrategias que potencialicen el desarrollo humano integral  de los niños, niñas y jóvenes de las Instituciones Educativas Distritales, apoyando las diferentes acciones con los medios o recursos necesarios para su cumplimiento, así como el disfrute de la ciudad como escenario educadora.</t>
  </si>
  <si>
    <t>02001 Garantizar los escenarios, organizaciones, personas externas u otro tipo de recursos que se requieran para implementar el Uso del Tiempo Escolar en ambientes de aprendizajes seguros en una ciudad Educadora</t>
  </si>
  <si>
    <t>1056-47</t>
  </si>
  <si>
    <t xml:space="preserve">Mejorar la calidad educativa y fortalecer las competencias ciudadanas, socioemocionales, comunicativas y cognitivas de los estudiantes del sistema educativo distrital mediante el desarrollo, ejecución y seguimiento  de estrategias pedagógicas vinculadas a la  Jornada Única y Uso del Tiempo Escolar (Jornada Extendida), como estrategias que permitan la apropiación de los saberes esenciales para la vida en los procesos educativos de los niños, niñas y jóvenes de las Instituciones Educativas Distritales, apoyando las diferentes acciones con los medios o recursos necesarios para su cumplimiento. </t>
  </si>
  <si>
    <t>1056-48</t>
  </si>
  <si>
    <t>Mejorar la calidad educativa y fortalecer las competencias ciudadanas, socioemocionales, comunicativas y cognitivas de los estudiantes del sistema educativo distrital mediante el desarrollo de estrategias pedagógicas vinculadas a los centros de interés en astronomía en el marco de la apuesta de ampliación y uso del tiempo escolar hacia la jornada única, en desarrollo del Proyecto 1056 “Mejoramiento de la calidad educativa a través de jornada única y uso del tiempo escolar”</t>
  </si>
  <si>
    <t>1056-49</t>
  </si>
  <si>
    <t>Fortalecer las competencias cognitivas, comunicativas, socioemocionales y ciudadanas en los estudiantes del Sistema Educativo Oficial a través de la apropiación de los saberes y la formación en procesos deportivos y artísticos que permitan la estructuración, desarrollo y fortalecimiento desde las apuestas de ampliación y uso del tiempo escolar como proyecto 1056 “Mejoramiento de la calidad educativa a través de la jornada única y uso del tiempo escolar”.</t>
  </si>
  <si>
    <t>1056-50</t>
  </si>
  <si>
    <t>Fortalecer las competencias cognitivas, comunicativas, socioemocionales y ciudadanas en los estudiantes del Sistema Educativo Oficial a través de la apropiación de los saberes y la formación en procesos deportivos, en el marco de la Jornada Única y Uso del Tiempo Escolar.</t>
  </si>
  <si>
    <t>1056-51</t>
  </si>
  <si>
    <t>Mejorar la calidad educativa y fortalecer las competencias básicas y de desarrollo humano en los estudiantes del Sistema Educativo Oficial, a través de la articulación administrativa, pedagógica, técnica, logística y financiera interinstitucional, que permita la apropiación de los saberes y la formación en procesos artísticos de los niños, niñas y jóvenes,  en el marco de la Jornada Única y Uso del Tiempo Escolar.</t>
  </si>
  <si>
    <t>Mejorar la calidad educativa y fortalecer las competencias básicas y de desarrollo humano en los estudiantes del Sistema Educativo Oficial, a través de la articulación administrativa, pedagógica, técnica, logística y financiera interinstitucional, que permita la apropiación de los saberes y la formación en procesos artísticos de los niños, niñas y jóvenes, en el marco de la Jornada Única y Uso del Tiempo Escolar.</t>
  </si>
  <si>
    <t>1056-52</t>
  </si>
  <si>
    <t>Mejorar la calidad educativa y fortalecer las competencias básicas y de desarrollo humano en los estudiantes del Sistema Educativo Oficial, a través de la articulación administrativa, pedagógica, técnica, logística y financiera interinstitucional, que permita la apropiación de los saberes y la formación en procesos de investigacion en ciencia y tecnologia  de los niños, niñas y jóvenes, en el marco de la Jornada Única y Uso del Tiempo Escolar.</t>
  </si>
  <si>
    <t>Convenio de Cooperación Especial de Ciencia y Tecnología</t>
  </si>
  <si>
    <t>1056-53</t>
  </si>
  <si>
    <t>86121500 
86121504</t>
  </si>
  <si>
    <t>Brindar asistencia técnica para el desarrollo de estrategias que contribuyan al seguimiento, evaluación e implementación de acciones, que permitan el fortalecimiento y el mejoramiento de la calidad educativa como aporte a las decisiones de política pública del sector educativo de Bogotá.</t>
  </si>
  <si>
    <t>1056-54</t>
  </si>
  <si>
    <t>Prestar servicios profesionales para la realización de acciones de comunicación y gestión de la movilización social que se requieren en el marco de la ampliación y uso  del tiempo escolar, en desarrollo del Proyecto 1056 “Mejoramiento de la calidad educativa a través de jornada única y uso del tiempo escolar”</t>
  </si>
  <si>
    <t>1056-55</t>
  </si>
  <si>
    <t xml:space="preserve">Prestar servicios de apoyo a la gestión, para brindar acompañamiento jurídico a la Dirección de Educación Preescolar y Básica en la gestión de los procesos y acciones desarrolladas con especial énfasis en la apuesta de ampliación del tiempo escolar hacia la jornada única, en el marco de la implementación del proyecto 1056 “Mejoramiento de la calidad educativa a través de la jornada única y uso del tiempo escolar”. 
</t>
  </si>
  <si>
    <t>1056-56</t>
  </si>
  <si>
    <t xml:space="preserve">Prestar servicios profesionales para apoyar la coordinación de la estrategia metodológica Escuelas Deportivas de Formación Integral, que se encuentra en el marco de la apuesta de ampliación del tiempo escolar hacia la jornada única, en desarrollo del Proyecto 1056 “Mejoramiento de la calidad educativa a través de jornada única y uso del tiempo escolar” 
</t>
  </si>
  <si>
    <t>1057-1</t>
  </si>
  <si>
    <t>01 Uso y apropiación de Tecnologías de la Información y las comunicaciones (TIC) y de los medios educativos</t>
  </si>
  <si>
    <t>01001 Fortalecer y acompañar a los colegios en la implementación de estrategias que aporten al mejoramiento de los ambientes de aprendizaje y del conocimiento, promiviendo  el desarrollo de las capacidades en el uso inteligente de las TIC.</t>
  </si>
  <si>
    <t xml:space="preserve">80101507;86101710;86141703  
</t>
  </si>
  <si>
    <t>Fortalecer y acompañar a las instituciones educativas distritales, llevando a cabo estrategias que aporten al mejoramiento de los ambientes de aprendizaje y de conocimiento, a través del desarrollo de las capacidades en el uso inteligente de las TIC, con actividades dirigidas a los directivos docentes, docentes y estudiantes en el marco de la red de innovación de maestros y las competencias para el ciudadano de hoy.</t>
  </si>
  <si>
    <t>IVÁN DARÍO GOMÉZ CASTAÑO</t>
  </si>
  <si>
    <t>Subsecretaria de Calidad y Pertinencia</t>
  </si>
  <si>
    <t>DIANA MARIA SILVA LIZARAZO</t>
  </si>
  <si>
    <t>Direccion de Ciencias Tecnologías y Medios Educativos.</t>
  </si>
  <si>
    <t xml:space="preserve">ZULMA MIREYA CORREDOR CAMARGO </t>
  </si>
  <si>
    <t>Tel.3241000 ext.2409</t>
  </si>
  <si>
    <t>zcorredor@educacionbogota.gov.co</t>
  </si>
  <si>
    <t>1057-2</t>
  </si>
  <si>
    <t xml:space="preserve">Institucionalizar el uso del Portal Red Académica en 200 Colegios Oficiales del Distrito, implementando un esquema de acompañamiento en sitio, una malla de contenidos educativos digitales e integrando el desarrollo de un curso virtual masivo a través del Moodle. </t>
  </si>
  <si>
    <t>1057-3</t>
  </si>
  <si>
    <t>01002 Conformar un equipo profesional y técnico para el seguimiento y desarrollo de los programas y procesos del proyecto de inversión competencias para el ciudadano de hoy.</t>
  </si>
  <si>
    <t>Prestar servicios profesionales y apoyar en la coordinación, seguimiento técnico y evaluación de la estrategia pedagógica y digital del Portal Red Académica dentro del componente del Uso y apropiación de las tecnologías de la Información TIC, en articulación con el proyecto de inversión Competencias para el ciudadano de hoy y dentro del marco de los proyectos y programas, apoyando la supervisión de contratos o convenios relacionados con dicho Portal</t>
  </si>
  <si>
    <t>1057-4</t>
  </si>
  <si>
    <t>81111504;81111501;81112216</t>
  </si>
  <si>
    <t>Prestar apoyo técnico en la operación y sostenimiento del Portal Educativo Red Académica para su correcto funcionamiento y articulación con las estrategias de la DCTME.</t>
  </si>
  <si>
    <t>1057-5</t>
  </si>
  <si>
    <t>Prestar apoyo profesional para la coordinación y seguimiento de los programas y procesos en el uso y apropiación de TIC dentro del marco del proyecto de inversión Competencias para el ciudadano de hoy</t>
  </si>
  <si>
    <t>1057-6</t>
  </si>
  <si>
    <t>Prestar servicios profesionales y apoyar en la elaboración y promoción de contenidos educativos y editoriales para el posicionamiento del Portal Educativo Red Académica, en articulación con las estrategias de la DCTME.</t>
  </si>
  <si>
    <t>1057-7</t>
  </si>
  <si>
    <t>Prestar apoyo profesionales en la gestión administrativa, presupuestal y financiera en la atención de  los procesos y programas del proyecto de  inversión 1057 "Competencias para el ciudadano de hoy"</t>
  </si>
  <si>
    <t>1057-8</t>
  </si>
  <si>
    <t>Prestar servicios profesionales para apoyar a la Dirección de Ciencias, Tecnologías y Medios Educativos en el acompañamiento  y  trámite jurídico de acuerdo con los procesos contractuales y acciones diseñadas  en el marco de la implementación del proyecto de inversión 1057 “Competencias para el ciudadano de hoy”. Así como, de los proyectos pertenecientes a la Subsecretaría de Calidad y Pertinencia.</t>
  </si>
  <si>
    <t>1057-9</t>
  </si>
  <si>
    <t>Prestar apoyo asistencial y técnico en actividades de atención y acompañamiento a las IED, organización documental y bases de datos de los programas y procesos en el uso y apropiación de TIC en el marco del proyecto de inversión Competencias Para el Ciudadano de Hoy.</t>
  </si>
  <si>
    <t>1057-10</t>
  </si>
  <si>
    <t>Prestar servicios profesionales y apoyar en  la coordinación, planeación, seguimiento y control de la ejecución a cargo del componente Uso y apropiación de Tecnologías de la Información y las comunicaciones (TIC) y de los medios educativos</t>
  </si>
  <si>
    <t>1057-11</t>
  </si>
  <si>
    <t>02 Lectoescritura y Fortalecimiento de Bibliotecas Escolares</t>
  </si>
  <si>
    <t>02003 Garantizar la financiación, apoyo logístico para la participación de la IED en actividades culturales y académicas de Lectoescritura y Fortalecimiento de Bibliotecas Escolares.</t>
  </si>
  <si>
    <t>"Contribuir a la realización y participación en las actividades culturales de la 31ª  Edición de la Feria Internacional del libro de Bogotá"</t>
  </si>
  <si>
    <t>1057-12</t>
  </si>
  <si>
    <t>02001 Implementar el plan distrital de lectura y escritura,  generando acciones que permitan mejorar los procesos de lectoescritura a través del aprovechamiento y fortalecimiento de las bibliotecas escolares y de ambientes de aprendizaje e investigación.</t>
  </si>
  <si>
    <t>86101710;86141703</t>
  </si>
  <si>
    <t>Implementar los sistemas de gestión e información bibliotecaria "Llave del Saber" integrado con Koha y el fortalecimiento del catálogo de las bibliotecas escolares, garantizando la efectiva operación y el soporte técnico remoto para las unidades de información en operación y las nuevas que se incorporen a la Dirección de Ciencias tecnologías y medios educativos que cuenten con el acceso a internet.</t>
  </si>
  <si>
    <t>1057-13</t>
  </si>
  <si>
    <t>02002 Conformar un equipo profesional y técnico para el seguimiento y desarrollo de los programas y procesos del proyecto de inversión competencias para el ciudadano de hoy - Lectoescritura y Fortalecimiento de Bibliotecas</t>
  </si>
  <si>
    <t>Prestar servicios profesionales y apoyar  la coordinación del Plan Distrital de Lectura y Escritura “Leer es volar” del proyecto 1057 “Competencias para el ciudadano de hoy” en el componente de Lectoescritura y Fortalecimiento de Bibliotecas Escolares</t>
  </si>
  <si>
    <t>1057-14</t>
  </si>
  <si>
    <t>Prestar apoyo profesional al seguimiento y la coordinación de los procesos y actividades de la red de bibliotecas escolares del distrito, en el marco del componente de lectoescritura y fortalecimiento de las bibliotecas escolares, de la Dirección de Ciencias Tecnologías y Medios Educativos.</t>
  </si>
  <si>
    <t>1057-15</t>
  </si>
  <si>
    <t>Prestar apoyo profesional al seguimiento y la coordinación de los procesos y actividades del Plan de Fortalecimiento de la Lectoescritura, en el marco del componente de lectoescritura y fortalecimiento de las bibliotecas escolares, de la Dirección de Ciencias Tecnologías y Medios Educativos.</t>
  </si>
  <si>
    <t>1057-16</t>
  </si>
  <si>
    <t>Prestar apoyo profesional al seguimiento de los procesos y actividades del componente de lectoescritura y fortalecimiento de las bibliotecas escolares del proyecto de inversión "Competencias para el ciudadano de hoy".</t>
  </si>
  <si>
    <t>1057-17</t>
  </si>
  <si>
    <t>Prestar  apoyo profesional a la Dirección de Ciencias Tecnologías y Medios Educativos, para el seguimiento de los procesos, tramites y actividades de lectoescritura y fortalecimiento de Bibliotecas Escolares de los componentes del proyecto de  inversión 1057 "Competencias para el ciudadano de hoy"</t>
  </si>
  <si>
    <t>1057-18</t>
  </si>
  <si>
    <t>03 Fortalecimiento de Inglés como Segunda Lengua</t>
  </si>
  <si>
    <t xml:space="preserve">03001 Acompañar y apoyar el fortalecimiento de los programas de aprendizaje del inglés como una segunda lengua mediante la articulación de planes de estudio, uso de medios educativos y ambientes de aprendizaje. </t>
  </si>
  <si>
    <t>1057-19</t>
  </si>
  <si>
    <t>Fortalecer y acompañar los colegios focalizados por la SED en los procesos de enseñanza y aprendizaje de inglés en el marco del “Plan Distrital de Segunda Lengua”.</t>
  </si>
  <si>
    <t>1057-20</t>
  </si>
  <si>
    <t>03002 Conformar un equipo profesional y técnico para el seguimiento y desarrollo de los programas y procesos del proyecto de inversión competencias para el ciudadano de hoy - Fortalecimiento de Inglés como Segunda Lengua</t>
  </si>
  <si>
    <t>Prestar servicios profesionales para la coordinación y seguimiento en el desarrollo de los programas y procesos acadèmicos del componente de fortalecimiento de Inglés como segunda lengua, del proyecto de inversión "Competencias para el ciudadano de hoy de la Direccion de Ciencias, Tecnologias y Medios Educativos</t>
  </si>
  <si>
    <t>1057-21</t>
  </si>
  <si>
    <t xml:space="preserve">Prestar servicios profesionales y apoyar academicamente  al Plan Distrital de Segunda Lengua en el desarrollo y seguimiento de acciones pedagógicas de los programas para el fortalecimiento de la segunda lengua en los colegios oficiales del Distrito .  </t>
  </si>
  <si>
    <t>1057-22</t>
  </si>
  <si>
    <t xml:space="preserve">Prestar servicios profesionales y apoyar la implementeación y seguimiento del programac de fortalecimiento de inglés como Lengua extranjera en las Instituciones Educativa Distritales.  </t>
  </si>
  <si>
    <t>1057-23</t>
  </si>
  <si>
    <t xml:space="preserve">Prestar servicios profesionales que conlleven a la implementacion y seguimiento  del programa de fortaleciemento de la segunda lengua en los colegios oficiales del Distrito .  </t>
  </si>
  <si>
    <t>1057-24</t>
  </si>
  <si>
    <t>1057-25</t>
  </si>
  <si>
    <t>Desarrollar acciones conjuntas para la definición, implementación y puesta en marcha del modelo de biblioteca público escolar, en las bibliotecas a las que haya lugar, según las concertaciones que se realicen entre la SCRD y la SED.</t>
  </si>
  <si>
    <t>Publicación contratación régimen especial - Banco multilateral y organismos multilaterales</t>
  </si>
  <si>
    <t>1058-1</t>
  </si>
  <si>
    <t>01 FORTALECIMIENTO DE  LAS CAPACIDADES DE LOS DIRECTORES LOCALES (DILES) Y DIRECTIVOS DOCENTES</t>
  </si>
  <si>
    <t>01005 Apoyo profesional y técnico para las estrategias encaminadas a la construcción de una ciudad educadora, por el reencuentro, la reconciliación y la paz, con especial énfasis en el fortalecimiento de las capacidades de los DILES y directivos docentes</t>
  </si>
  <si>
    <t>Prestar servicios profesionales a la Dirección General de Educación y Colegios Distritales para apoyar la planeación, coordinación, articulación, ejecución y seguimiento de las acciones orientadas al fortalecimiento de las capacidades de los Directores Locales de Educación y Directivos Docentes, en el marco del proyecto de inversión 1058 "Participación Ciudadana para el Reencuentro, la Reconciliación y la Paz".</t>
  </si>
  <si>
    <t>Jorge Enrique Celis Giraldo</t>
  </si>
  <si>
    <t>Subsecretaría de Integración Interinstitucional</t>
  </si>
  <si>
    <t>Jenny Milena Pinzon Farfan (SII)</t>
  </si>
  <si>
    <t>jpinzonf@educacionbogota.gov.co</t>
  </si>
  <si>
    <t>1058-2</t>
  </si>
  <si>
    <t>Prestar servicios profesionales a la Dirección General de Educación y Colegios Distritales para apoyar y acompañar a los Directores Locales de Educación y Directivos Docentes, en la implementación de estrategias que propendan por el fortalecimiento de sus capacidades y la optimización de los resultados de la gestión, a partir del reconocimiento de su contexto.</t>
  </si>
  <si>
    <t>1058-3</t>
  </si>
  <si>
    <t>Prestar servicios profesionales especializados que apoyen desde la línea técnica y gestión territorial, la generación de estrategias, su estructuración, desarrollo y seguimiento para el proceso de fortalecimiento de la capacidad institucional de los Directores Locales de Educación, en el marco del proyecto de inversión 1058 "Participación Ciudadana para el Reencuentro, la Reconciliación y la Paz".</t>
  </si>
  <si>
    <t>1058-4</t>
  </si>
  <si>
    <t>Prestar servicios profesionales a la Dirección General de Educación y Colegios Distritales para apoyar la ejecución y seguimiento de los procesos relacionados con la articulación institucional y la desconcetración de la política educativa, en el marco del fortalecimiento de las capacidades de los DILES y Directivos Docentes</t>
  </si>
  <si>
    <t>1058-5</t>
  </si>
  <si>
    <t>Prestar servicios profesionales a la Dirección General de Educación y Colegios Distritales para apoyar técnicamente en la planeación, estructuración, desarrollo y seguimiento de los procesos de formación en liderazgo educativo de los Directivos Docentes en el marco del proyecto de inversión 1058 "Participación ciudadana para el reencuentro, la reconciliación y la paz".</t>
  </si>
  <si>
    <t>1058-6</t>
  </si>
  <si>
    <t>Prestar servicios profesionales para apoyar a la Dirección General de Educación y Colegios Distritales en los procesos de la gestión y articulación institucional e interinstitucional en aras de fortalecer las capacidades de los Directores Locales de Educación y Directivos Docentes en el marco de la ejecución del proyecto de inversion 1058 "Participación ciudadana para el reencuentro, la reconciliación y la paz".</t>
  </si>
  <si>
    <t>1058-7</t>
  </si>
  <si>
    <t>Prestar servicios profesionales como abogado para apoyar a la Dirección General de Educación y Colegios Distritales y a las Direcciones Locales de Educación en la ejecución y seguimiento de las actividades jurídicas que se adelantan en el nivel central y local, como parte de las estrategias para el fortalecimiento de las capacidades de los DILES y Directivos Docentes.</t>
  </si>
  <si>
    <t>1058-8</t>
  </si>
  <si>
    <t>Prestar servicios profesionales especializados que apoyen en la gestión educativa, la estructuración, el desarrollo y seguimiento del proceso de fortalecimiento de la capacidad institucional de los Directores Locales de Educación, en el marco del proyecto de inversión 1058 "Participación Ciudadana para el Reencuentro, la Reconciliación y la Paz".</t>
  </si>
  <si>
    <t>1058-9</t>
  </si>
  <si>
    <t>Prestar servicios profesionales para apoyar a la Dirección General de Educación y Colegios Distritales y a las Direcciones Locales de Educación en el desarrollo, seguimiento y articulación de las estrategias encaminadas a la construcción de una ciudad educadora, por el reencuentro, la reconciliación y la paz, en el marco del Fortalecimiento de las capacidades de los DILES y Directivos Docentes, en la localidad que le sea asignada.</t>
  </si>
  <si>
    <t>1058-10</t>
  </si>
  <si>
    <t>1058-11</t>
  </si>
  <si>
    <t>1058-12</t>
  </si>
  <si>
    <t>1058-13</t>
  </si>
  <si>
    <t>1058-14</t>
  </si>
  <si>
    <t>1058-15</t>
  </si>
  <si>
    <t>1058-16</t>
  </si>
  <si>
    <t>1058-17</t>
  </si>
  <si>
    <t>1058-18</t>
  </si>
  <si>
    <t>1058-19</t>
  </si>
  <si>
    <t>1058-20</t>
  </si>
  <si>
    <t>1058-21</t>
  </si>
  <si>
    <t>1058-22</t>
  </si>
  <si>
    <t>1058-23</t>
  </si>
  <si>
    <t>1058-24</t>
  </si>
  <si>
    <t>1058-25</t>
  </si>
  <si>
    <t>1058-26</t>
  </si>
  <si>
    <t>1058-27</t>
  </si>
  <si>
    <t>1058-28</t>
  </si>
  <si>
    <t>03 CONSOLIDACIÓN DEL OBSERVATORIO DE CONVIVENCIA ESCOLAR</t>
  </si>
  <si>
    <t>03010 Apoyo profesional y técnico para las estrategias para la construcción de una ciudad educadora, por el reencuentro, la reconciliación y la paz, con énfasis en la consolidación del Observatorio y el Sistema Distrital de Convivencia Escolar</t>
  </si>
  <si>
    <t>Prestar servicios profesionales a la Dirección General de Educación y de Colegios Distritales para apoyar la ejecución y seguimiento de las acciones orientadas a la consolidacion del Observatorio de Convivencia Escolar en el marco del proyecto de inversión 1058 "Participación Ciudadana para el Reencuentro, la Reconciliación y la Paz".</t>
  </si>
  <si>
    <t>1058-29</t>
  </si>
  <si>
    <t>Prestar servicios profesionales a la Dirección General de Educación y de Colegios Distritales para apoyar administrativamente la planeación y el desarrollo de las actividades relacionadas con el Observatorio de Convivencia Escolar en el marco del proyecto de inversión 1058 "Participación Ciudadana para el Reencuentro, la Reconciliación y la Paz".</t>
  </si>
  <si>
    <t>1058-30</t>
  </si>
  <si>
    <t>Prestar servicios profesionales a la Dirección General de Educación y de Colegios Distritales en el analisis y generación de reportes estadísticos en el marco de la consolidacion del Observatorio de Convivencia Escolar.</t>
  </si>
  <si>
    <t>1058-31</t>
  </si>
  <si>
    <t>Prestar servicios profesionales especializados a la Subsecretaría de Integración Interinstitucional para apoyar la planeación, coordinación, articulación y ejecución de las acciones del proyecto de inversión 1058 "Participación Ciudadana para el Reencuentro, la Reconciliación y la Paz", especialmente orientadas al funcionamiento del Sistema Distrital de Convivencia Escolar que integra el Observatorio de Convivencia Escolar y a la implementación de estrategias para la convivencia escolar, como integradores de la apuesta de Ciudad Educadora.</t>
  </si>
  <si>
    <t>05 FORTALECIMIENTO DE  LOS PLANES DE CONVIVENCIA HACIA EL REENCUENTRO, LA RECONCILIACIÓN Y LA PAZ.</t>
  </si>
  <si>
    <t>05015 Apoyo profesional y técnico para las estrategias para la construcción de una ciudad educadora, por el reencuentro, la reconciliación y la paz, con énfasis en el fortalecimiento de los planes de convivencia y la implementación de la cátedra de paz</t>
  </si>
  <si>
    <t>1058-32</t>
  </si>
  <si>
    <t>Prestar servicios profesionales especializados a la Subsecretaría de Integración Interinstitucional para apoyar la planeación, coordinación, articulación y ejecución de las acciones orientadas a la consolidación del Observatorio de Convivencia Escolar y del Sistema Distrital de Convivencia Escolar, en el marco del proyecto de inversión 1058 "Participación Ciudadana para el Reencuentro, la Reconciliación y la Paz".</t>
  </si>
  <si>
    <t>1058-33</t>
  </si>
  <si>
    <t>Prestar servicios profesionales a la Dirección General de Educación y de Colegios Distritales para apoyar las actividades de coordinación y consolidación de información, en el marco de la consolidación del Observatorio de Convivencia Escolar, en el marco del proyecto de inversión 1058 "Participación ciudadana para el reencuentro, la reconciliación y la paz".</t>
  </si>
  <si>
    <t>1058-34</t>
  </si>
  <si>
    <t>Prestar servicios profesionales a la Dirección General de Educación y Colegios Distritales para apoyar el análisis de la información, el tratamiento y gestión de los casos reportados en el Sistema de alertas, en aras de apoyar el proceso de consolidación del Observatorio de Convivencia Escolar.</t>
  </si>
  <si>
    <t>1058-35</t>
  </si>
  <si>
    <t>Prestar  servicios profesionales a la Dirección General de Educación y de Colegios Distritales para la administración del Sistema de Alertas, el análisis de datos, procesamiento, reporte y gestión de la información registrada en el mismo en aras de apoyar el proceso de consolidación del Observatorio de Convivencia Escolar.</t>
  </si>
  <si>
    <t>1058-36</t>
  </si>
  <si>
    <t>Prestar servicios profesionales a la Dirección General de Educación y de Colegios Distritales apoyando las rutas y protocolos, así como el seguimiento con las entidades garantes de derechos, de los casos reportados en el  Sistema de Alertas con los integrantes de la comunidad educativa, en aras de apoyar el proceso de consolidación del Observatorio de Convivencia Escolar.</t>
  </si>
  <si>
    <t>1058-37</t>
  </si>
  <si>
    <t>Prestar servicios profesionales a la Dirección General de Educación y de Colegios Distritales como ingeniero de soporte para la actualización e implementación de las soluciones necesarias para el adecuado funcionamiento del Sistema de Alertas, en aras de apoyar el proceso de consolidación del Observatorio de Convivencia Escolar.</t>
  </si>
  <si>
    <t>1058-38</t>
  </si>
  <si>
    <t>04 MEJORAMIENTO DE ENTORNOS ESCOLARES</t>
  </si>
  <si>
    <t>04013 Apoyo profesional y técnico para las estrategias para la construcción de una ciudad educadora, por el reencuentro, la reconciliación y la paz, con énfasis en el mejoramiento de entornos escolares</t>
  </si>
  <si>
    <t>Prestar servicios profesionales especializados para apoyar la planeación, coordinación, articulación, ejecución, seguimiento y evaluación de las acciones previstas en el componente de Mejoramiento de los Entornos Escolares, en el marco del proyecto de inversión 1058 "Participación Ciudadana para el Reencuentro, la Reconciliación y la Paz".</t>
  </si>
  <si>
    <t>1058-39</t>
  </si>
  <si>
    <t>Prestar servicios profesionales en el apoyo técnico a la planeación, contratación, implementación, seguimiento y evaluación de los programas y procesos que se adelanten en el marco del componente de Mejoramiento de los Entornos Escolares, con énfasis en la gestion de la estrategia de fortalecimiento de las competencias socio-emocionales y ciudadanas</t>
  </si>
  <si>
    <t>1058-40</t>
  </si>
  <si>
    <t>Prestar servicios profesionales en el apoyo técnico a la planeación, contratación, implementación, seguimiento y evaluación de los programas y procesos que se adelanten en el marco del componente de Entornos Escolares,  con énfasis en las intervenciones artístico pedagógicas.</t>
  </si>
  <si>
    <t>1058-41</t>
  </si>
  <si>
    <t>Prestar servicios profesionales en el apoyo técnico a la planeación, contratación, implementación, seguimiento y evaluación de los programas y procesos que se adelanten en el marco del componente de Entornos Escolares, con especial énfasis en la estrategia de prevención del consumo de sustancias psicoactivas.</t>
  </si>
  <si>
    <t>1058-42</t>
  </si>
  <si>
    <t xml:space="preserve">Prestar servicios profesionales en el apoyo técnico a la planeación, articulación, implementación, ejecución, seguimiento y evaluación de los programas y procesos que se adelanten en el marco del componente de Entornos Escolares, en especial las estrategias intersectoriales con las Entidades del Orden Distrital y Nacional. </t>
  </si>
  <si>
    <t>1058-43</t>
  </si>
  <si>
    <t>Prestar servicios profesionales para apoyar desde lo técnico el acompañamiento a la implementación de las intervenciones ejecutadas en el marco del componente de Mejoramiento de los Entornos Escolares, con especial énfasis en las intervenciones artistico pedagógicas</t>
  </si>
  <si>
    <t>1058-44</t>
  </si>
  <si>
    <t xml:space="preserve">Prestar servicios profesionales en el apoyo técnico a la planeación, articulación, implementación, seguimiento y evaluación de los programas que se adelanten en el marco del componente de Mejoramiento de los Entornos Escolares y especialmente en la estrategia intersectorial de seguridad y vigilancia. </t>
  </si>
  <si>
    <t>1058-45</t>
  </si>
  <si>
    <t>Prestar servicios profesionales para apoyar el desarrollo de la estrategia intersectorial e interinstitucional para el desarrollo del componente de Mejoramiento de Entornos Escolares, así como en las articulación con otras estrategias de la apuesta desde el Proyecto 1058 "Participación Ciudadana para el Reencuentro, la Reconciliación y la Paz".</t>
  </si>
  <si>
    <t>1058-46</t>
  </si>
  <si>
    <t xml:space="preserve">Prestar servicios profesionales a la Subsecretaría de integración Interinstitucional para el apoyo en las actividades de comunicación, articulación y gestión administrativa del Proyecto 1058 "Participación Ciudadana para el Reencuentro, la Reconciliación y la Paz", con énfasis en el componente de Mejoramiento de los Entornos Escolares. </t>
  </si>
  <si>
    <t>1058-47</t>
  </si>
  <si>
    <t>Prestar servicios profesionales para apoyar la planeación, ejecución y seguimiento de las actividades realizadas en el marco del plan de acción de la política pública para la atención y prevención del consumo y la vinculación de la oferta de sustancias psicoactivas en Bogotá, desde el componente Mejoramiento de Entornos Escolares.</t>
  </si>
  <si>
    <t>1058-48</t>
  </si>
  <si>
    <t>Prestar servicios profesionales a la Dirección de Participación y Relaciones Interinstitucionales para apoyar la planeación, coordinación, articulación, seguimiento y ejecución de las acciones orientadas al fortalecimiento de la convivencia escolar, con énfasis en los planes de convivencia y la implementación de la cátedra de paz con enfoque de cultura ciudadana, en el marco del proyecto de inversión 1058 "Participación Ciudadana para el Reencuentro, la Reconciliación y la Paz".</t>
  </si>
  <si>
    <t>1058-49</t>
  </si>
  <si>
    <t>Prestar servicios profesionales a la Dirección de Participación y de Relaciones Interinstitucionales para apoyar en campo el desarrollo y seguimiento de las acciones orientadas al fortalecimiento de la convivencia escolar, en las Instituciones educativas que le sean asignadas, con énfasis en los planes de convivencia y la implementación de la cátedra de paz con enfoque de cultura ciudadana, en el marco del proyecto de inversión 1058 "Participación Ciudadana para el Reencuentro, la Reconciliación y la Paz".</t>
  </si>
  <si>
    <t>1058-50</t>
  </si>
  <si>
    <t>Prestar servicios profesionales a la Dirección de Participación y Relaciones Interinstitucionales para apoyar técnicamente en la planeación, estructuración, desarrollo y seguimiento al proceso de implementación de la cátedra de paz con enfoque de cultura ciudadana, educación en derechos humanos y la ruta metodológica para el fortalecimiento de las competencias socio emocionales para la convivencia, en el marco del proyecto de inversión 1058 "Participación Ciudadana para el Reencuentro, la Reconciliación y la Paz".</t>
  </si>
  <si>
    <t>1058-51</t>
  </si>
  <si>
    <t>Prestar servicios profesionales a la Dirección de Participación y Relaciones Interinstitucionales para apoyar técnicamente en la planeación, estructuración, desarrollo y seguimiento al proceso de fortalecimiento de los planes de convivencia, así como a la actualización, difusión y aplicación de las rutas de atención integral, en el marco del proyecto de inversión 1058 "Participación Ciudadana para el Reencuentro, la Reconciliación y la Paz".</t>
  </si>
  <si>
    <t>1058-52</t>
  </si>
  <si>
    <t>1058-53</t>
  </si>
  <si>
    <t>1058-54</t>
  </si>
  <si>
    <t>Prestar servicios profesionales para brindar acompañamiento desde lo pedagógico en las acciones para la convivencia y el fortalecimiento institucional del sector educativo en el marco del proyecto de inversión 1058 Participación ciudadana para el reencuentro, reconciliación y la paz.</t>
  </si>
  <si>
    <t>1058-55</t>
  </si>
  <si>
    <t>Prestar servicios profesionales a la Dirección de Participación y Relaciones Interinstitucionales para apoyar en la ejecución y seguimiento a la gestión administrativa y documental relacionada con las estrategias adelantadas por la dirección y en especial en lo referente al fortalecimiento de los planes de convivencia, la educación en derechos humanos y la implementación de la cátedra de paz con enfoque de cultura ciudadana.</t>
  </si>
  <si>
    <t>1058-56</t>
  </si>
  <si>
    <t>Prestar servicios profesionales a la Dirección de Participación y Relaciones Interinstitucionales para apoyar en la ejecución, articulación y seguimiento a la gestión administrativa y documental relacionada con las estrategias adelantadas por la dirección y en especial lo referente al fortalecimiento de los planes de convivencia, la educación en derechos humanos y la implementación de la cátedra de paz con enfoque de cultura ciudadana.</t>
  </si>
  <si>
    <t>1058-57</t>
  </si>
  <si>
    <t>Prestar servicios profesionales a la Dirección de Participación y Relaciones Interinstitucionales para apoyar en la ejecución, monitoreo y seguimiento a la gestión de la dirección, en lo referente a bases de datos y actividades documentales, con énfasis en el fortalecimiento de los planes de convivencia, la educación en derechos humanos y la implementación de la cátedra de paz con enfoque de cultura ciudadana.</t>
  </si>
  <si>
    <t>1058-58</t>
  </si>
  <si>
    <t>Prestar servicios profesionales a la Subsecretaría de Integración Interinstitucional para apoyar la planeación, ejecución y seguimiento de las actividades administrativas y financieras requeridas en el marco del Proyecto 1058 "Participación Ciudadana para el Reencuentro, la Reconciliación y la Paz",  en especial las relacionadas con el proceso de tesorería, con énfasis en el fortalecimiento de los planes de convivencia y la implementación de la Cátedra de paz</t>
  </si>
  <si>
    <t>1058-59</t>
  </si>
  <si>
    <t>Prestar servicios profesionales a la Subsecretaría de Integración Interinstitucional para apoyar la planeación, desarrollo, ejecución y seguimiento de las metas físicas y financieras en cada uno de los componentes del Proyecto 1058 "Participación Ciudadana para el Reencuentro, la Reconciliación y la Paz", con énfasis en el fortalecimiento de los planes de convivencia y la implementación de la Cátedra de Paz.</t>
  </si>
  <si>
    <t>1058-60</t>
  </si>
  <si>
    <t>Prestar servicios profesionales especializados a la Subsecretaría de Integración Interinstitucional para apoyar jurídicamente en el ámbito legal y contractual las actividades relacionadas con la gestión y el desarrollo del proyecto 1058 Participación ciudadana para el reecuentro, la reconciliación y la paz, con énfasis en el fortalecimiento de los planes de convivencia y la implementación de la Cátedra de Paz.</t>
  </si>
  <si>
    <t>1058-61</t>
  </si>
  <si>
    <t>Prestar servicios profesionales a la Subsecretaría de Integración Interinstitucional para apoyar el trámite y seguimiento en materia jurídica a las etapas pre contractual, contractual y postcontractual de las contrataciones requeridas en el marco del proyecto 1058 Participación ciudadana para el reencuentro, la reconciliación y la paz y en las demás actividades de apoyo jurídico que sean requeridas, con énfasis en el fortalecimiento de los planes de convivencia y la implementación de la Cátedra de Paz.</t>
  </si>
  <si>
    <t>1058-62</t>
  </si>
  <si>
    <t>Prestar servicios profesionales como abogado a la Subsecretaría de Integración Interinstitucional para apoyar la planeación, coordinación, articulación, ejecución y seguimiento de las acciones jurídicas requeridas en el marco del proyecto de inversión 1058 "Participación Ciudadana para el Reencuentro, la Reconciliación y la Paz", con énfasis en el fortalecimiento de los planes de convivencia y la implementación de la Cátedra de Paz.</t>
  </si>
  <si>
    <t>1058-63</t>
  </si>
  <si>
    <t>Prestar servicios profesionales a la Subsecretaría de Integración Interinstitucional para apoyar desde lo financiero y contable, la ejecución, supervisión y liquidación de contratos y convenios y demás actividades requeridas en el marco de la gestión del Proyecto 1058 "Participación Ciudadana para el Reencuentro, la Reconciliación y la Paz", con énfasis en el fortalecimiento de los planes de convivencia y la implementación de la Cátedra de Paz.</t>
  </si>
  <si>
    <t>1058-64</t>
  </si>
  <si>
    <t>1058-65</t>
  </si>
  <si>
    <t>06 GESTION CON LA COMUNIDAD EDUCATIVA</t>
  </si>
  <si>
    <t>06029 Apoyo profesional y técnico para las estrategias para la construcción de una ciudad educadora, por el reencuentro, la reconciliación y la paz, con énfasis en el acompañamiento de escuelas de padres y familia</t>
  </si>
  <si>
    <t>Prestar servicios profesionales a la Dirección de Participación y Relaciones Interinstitucionales para apoyar técnicamente en la planeación, estructuración, desarrollo y seguimiento a la implementación de la alianza familia escuela y acompañamiento de las escuelas de padres y familia, en el marco del proyecto de inversión 1058 "Participación ciudadana para el reencuentro, la reconciliación y la paz".</t>
  </si>
  <si>
    <t>1058-66</t>
  </si>
  <si>
    <t>Prestar servicios profesionales a la Dirección de Participación y de Relaciones Interinstitucionales para apoyar en campo el desarrollo y seguimiento de las acciones orientadas al fortalecimiento de la convivencia escolar, en las Instituciones educativas que le sean asignadas, con énfasis en la implementación de la alianza familia escuela y acompañamiento de las escuelas de padres y familia, en el marco del proyecto de inversión 1058 "Participación Ciudadana para el Reencuentro, la Reconciliación y la Paz".</t>
  </si>
  <si>
    <t>1058-67</t>
  </si>
  <si>
    <t>1058-68</t>
  </si>
  <si>
    <t>1058-69</t>
  </si>
  <si>
    <t>1058-70</t>
  </si>
  <si>
    <t>06028 Apoyo profesional y técnico para las estrategias para la construcción de una ciudad educadora, por el reencuentro, la reconciliación y la paz, con énfasis en el fortalecimiento de la gestión con la comunidad educativa</t>
  </si>
  <si>
    <t>Prestar servicios profesionales a la Dirección de Participación y Relaciones Interinstitucionales para apoyar el desarrollo, seguimiento y documentación de los procesos de participación de las instancias que le sean asignadas y demás actividades requeridas en el marco de la gestión con la comunidad educativa.</t>
  </si>
  <si>
    <t>1058-71</t>
  </si>
  <si>
    <t xml:space="preserve">Prestar servicios profesionales a la Dirección de Participación y Relaciones Interinstitucionales con énfasis en el apoyo a la coordinación, planeación, articulación, ejecución y seguimiento de las acciones orientadas al fortalecimiento de la gestión con la comunidad educativa. </t>
  </si>
  <si>
    <t>1058-72</t>
  </si>
  <si>
    <t>Prestar servicios profesionales a la Dirección de Participación y Relaciones Interinstitucionales para apoyar el desarrollo, articulación, seguimiento y documentación de los procesos de participación de las instancias que le sean asignadas y demás actividades requeridas en el marco de la gestión con la comunidad educativa.</t>
  </si>
  <si>
    <t>1058-73</t>
  </si>
  <si>
    <t>1058-74</t>
  </si>
  <si>
    <t>Prestar servicios profesionales a la Dirección de Participación y Relaciones Interinstitucionales para apoyar el desarrollo, seguimiento y documentación de los procesos locales y distritales de participación, con las instancias que le sean asignadas, y demás actividades requeridas en el marco de la gestión con la comunidad educativa.</t>
  </si>
  <si>
    <t>1058-75</t>
  </si>
  <si>
    <t>Prestar servicios profesionales a la Dirección de Participación y de Relaciones Interinstitucionales para apoyar la planeación, coordinación, articulación, ejecución y seguimiento de las acciones orientadas al desarrollo y fortalecimiento de las diferentes instancias locales y distritales de participación, en el marco del proyecto de inversión 1058 "Participación Ciudadana para el Reencuentro, la Reconciliación y la Paz", y demás actividades requeridas en el marco de la gestión con la comunidad educativa.</t>
  </si>
  <si>
    <t>1058-76</t>
  </si>
  <si>
    <t>Prestar servicios profesionales a la Dirección de Participación y de Relaciones Interinstitucionales para apoyar el desarrollo, seguimiento y  sistematización requeridos para la implementación del modelo de Simulación de las Naciones Unidas (SIMONU), como espacio de discusión, reflexión, formación e intercambio de saberes que redundan en el fortalecimiento de la gestión con la comunidad educativa.</t>
  </si>
  <si>
    <t>1058-77</t>
  </si>
  <si>
    <t>Prestar servicios profesionales a la Dirección de Participación y de Relaciones Interinstitucionales para apoyar la articulación, ejecución, seguimiento, sistematización y comunicacion efectiva en las actividades en las localidades e instituciones educativas participantes, necesarios para la implementación del modelo de Simulación de las Naciones Unidas (SIMONU), como espacio de discusión, reflexión, formación e intercambio de saberes que redundan en el fortalecimiento de la gestión con la comunidad educativa.</t>
  </si>
  <si>
    <t>1058-78</t>
  </si>
  <si>
    <t>Prestar servicios profesionales a la Dirección de Participación y de Relaciones Interinstitucionales para apoyar la elaboración, revisión, estructuración, articulación, consolidación y seguimiento a las respuestas de las solicitudes provenientes de las diferentes instancias del orden nacional y distrital, tales como el Congreso de la República, el Concejo de Bogotá, las Juntas Administradoras Locales, las Alcaldías Locales, entre otras, en los temas relacionados con la ejecución del Proyecto 1058 "Participación Ciudadana para el Reencuentro, la Reconciliación y la Paz", en el marco del fortalecimiento de la gestión con la comunidad educativa.</t>
  </si>
  <si>
    <t>1058-79</t>
  </si>
  <si>
    <t>Prestar servicios profesionales a la Dirección de Relaciones con el Sector Educativo Privado en la planeación, coordinación, articulación, ejecución y seguimiento de las acciones orientadas al fortalecimiento de la gestión con el sector educativo privado, que propendan por el mejoramiento de la gestión con la comunidad educativa</t>
  </si>
  <si>
    <t>1058-80</t>
  </si>
  <si>
    <t xml:space="preserve">Prestar servicios profesionales a la Dirección de Relaciones con el Sector Educativo Privado  para apoyar el trámite y seguimiento en materia jurídica a las etapas pre contractual, contractual y postcontractual de las contrataciones a su cargo en el marco del proyecto 1058 Participación ciudadana para el reencuentro, la reconciliación y la paz, así como en las demás actividades de apoyo jurídico que sean requeridas en cuanto a la gestión con la comunidad educativa. </t>
  </si>
  <si>
    <t>1058-81</t>
  </si>
  <si>
    <t>Prestar servicios profesionales a la Dirección de Relaciones con el Sector Educativo Privado para el seguimiento al  Plan Maestro de Equipamientos Educativos, como parte de las acciones del componente de gestión con la comunidad del proyecto 1058 Participación ciudadana para el reencuentro, la reconciliación y la paz .</t>
  </si>
  <si>
    <t>1058-82</t>
  </si>
  <si>
    <t>01004 Implementar la estrategia para fortalecimiento de las capacidades de gestión de los directores locales y directivos docentes</t>
  </si>
  <si>
    <t xml:space="preserve">861018; 861017; 861217; 861320; 861215; 861415; 931416; 931415; 931421 
</t>
  </si>
  <si>
    <t>Formar y acompañar Directores locales de educación para desarrollar y potenciar sus capacidades de liderazgo educativo en el mejoramiento de la gestión y la calidad de la educación.</t>
  </si>
  <si>
    <t>1058-83</t>
  </si>
  <si>
    <t>02 VOCES DEL TERRITORIO</t>
  </si>
  <si>
    <t>02032 Documentar las historias de la educación a través de piezas audiovisuales, periodisticas o artísticas.</t>
  </si>
  <si>
    <t xml:space="preserve">86101700;821016
</t>
  </si>
  <si>
    <t>Contratar la prestación de servicios de preproducción, producción, realización, promoción, emisión y streaming de productos audiovisuales, transmediales, de acuerdo con las necesidades definidas por la SED.</t>
  </si>
  <si>
    <t>Jenny Milena Pinzón Farfan (SII) - César Alfonso Almonacid Achury (OACP)</t>
  </si>
  <si>
    <t>jpinzonf@educacionbogota.gov.co;  calmonacid@educacionbogota.gov.co</t>
  </si>
  <si>
    <t>1058-84</t>
  </si>
  <si>
    <t>02006 Divulgar campañas de comunicación en medios de carácter masivos, directos, comunitrarios o alternativos.</t>
  </si>
  <si>
    <t>Prestar a la Secretaría de Educación del Distrito los servicios de planeación, ordenación, compra de espacios y seguimiento a la ejecución de campañas de divulgación en medios de comunicación de carácter masivos y directos, comunitarios o alternativos, para  los fines estipulados por las estrategias de comunicación de la SED con el fin de posicionar en la ciudadanía la educación de calidad a través de la formación integral, sujetándose a los lineamientos estratégicos de medios que indique la entidad</t>
  </si>
  <si>
    <t>1058-85</t>
  </si>
  <si>
    <t>02022 Hacer seguimiento a las noticias y mensajes de la SED en los medios masivos de comunicación y redes sociales.</t>
  </si>
  <si>
    <t>Prestación del servicio de monitoreo de medios de comunicación local, nacional, regional y/o comunitario que registren, divulguen o promocionen información relacionada con el sector educativo en soporte impreso, audiovisual, radial y digital.</t>
  </si>
  <si>
    <t>1058-86</t>
  </si>
  <si>
    <t>02009 Producción y desarrollo de piezas de comunicación requeridas por las areas de la Secretaria de Educación del Distrito y su respectiva distribución.</t>
  </si>
  <si>
    <t>Contratar la producción y desarrollo de piezas de comunicación, así como publicaciones, que hacen parte de la estrategia institucional para el posicionamiento, promoción y desarrollo de las apuestas de la entidad orientadas a la construcción de una ciudad educadora</t>
  </si>
  <si>
    <t>02033 Elaborar un boletin mensual para docentes y funcionarios de la SED.</t>
  </si>
  <si>
    <t>1058-87</t>
  </si>
  <si>
    <t>03011 Implementar la estrategia que permita el estudio y análisis de los fenómenos que afectan el clima escolar, los entornos escolares y la convivencia</t>
  </si>
  <si>
    <t>861217; 861218; 861116; 861016; 861017; 931415; 931416; 931421</t>
  </si>
  <si>
    <t>Implementar estrategias desde la competencia de estudio, monitoreo y sistematización, que corresponde al Observatorio de Convivencia Escolar, en relación con los fenómenos que afectan  el clima escolar en la apuesta de Ciudad Educadora</t>
  </si>
  <si>
    <t>1058-88</t>
  </si>
  <si>
    <t>Implementar estrategias desde la competencia de estudio, monitoreo y sistematización, que corresponde al Observatorio de Convivencia Escolar, en relación con los fenómenos que afectan la convivencia escolar en la apuesta de Ciudad Educadora</t>
  </si>
  <si>
    <t>1058-89</t>
  </si>
  <si>
    <t>Implementar estrategias desde la competencia de estudio, monitoreo y sistematización, que corresponde al Observatorio de Convivencia Escolar, en relación con los fenómenos que afectan los entornos escolares en la apuesta de Ciudad Educadora</t>
  </si>
  <si>
    <t>1058-90</t>
  </si>
  <si>
    <t>04012 Implementar las estrategias de intervención de los entornos escolares de los colegios distritales.</t>
  </si>
  <si>
    <t>861215; 931416</t>
  </si>
  <si>
    <t>Implementar un programa en instituciones educativas distritales que contribuya a la prevención temprana del consumo de alcohol como sustancia precursora de adicciones y que incida en el mejoramiento del clima escolar y la convivencia con el trabajo con diferentes actores de la comunidad educativa, como estrategia de intervención contribuya al mejoramiento de los entornos escolares.</t>
  </si>
  <si>
    <t>1058-91</t>
  </si>
  <si>
    <t>931415; 931416; 931417; 861215</t>
  </si>
  <si>
    <t>Implementar intervenciones artístico-pedagógicas que permitan la transformación y el mejoramiento de los entornos escolares de instituciones educativas distritales de la ciudad de Bogotá.</t>
  </si>
  <si>
    <t>1058-92</t>
  </si>
  <si>
    <t>861215; 931416; 931415; 901417; 901416</t>
  </si>
  <si>
    <t>Implementar un programa que, a través de la práctica del fútbol desarrolle y fortalezca en los niños, niñas y adolescentes (NNA) participantes, competencias socio-emocionales, físicas, cognitivas y ciudadanas, que como estrategia de intervención contribuyan al mejoramiento de los entornos escolares.</t>
  </si>
  <si>
    <t>1058-93</t>
  </si>
  <si>
    <t>05027 Implementar las estrategias para el fortalecimiento de los planes de convivencia hacia el reencuentro, la reconciliación y la paz y para la implementación de la cátedra de paz con enfoque de cultura ciudadana</t>
  </si>
  <si>
    <t>93121607; 93121701</t>
  </si>
  <si>
    <t xml:space="preserve">Acompañar técnicamente a la SED en la adopción de la ruta pedagógica y metodológica para la implementación de estrategias para el fortalecimiento de las competencias socio-emocionales y de la cátedra de la paz con enfoque de cultura ciudadana en estudiantes de establecimientos educativos de Bogotá, a través de la articulación interinstitucional, técnica, administrativa y financiera. </t>
  </si>
  <si>
    <t>1058-94</t>
  </si>
  <si>
    <t>Fortalecer los planes de convivencia de los establecimientos educativos oficiales de la ciudad de Bogotá, para la apropiación y diseño de acciones de promoción, prevención, movilización y liderazgo que impulsen el mejoramiento de la convivencia y el clima escolar a través de la articulación interinstitucional técnica, administrativa y financiera.</t>
  </si>
  <si>
    <t>1058-95</t>
  </si>
  <si>
    <t>1058-96</t>
  </si>
  <si>
    <t>Prestar servicios profesionales a la Dirección General de Educación y Colegios Distritales para apoyar y acompañar en la implementación de estrategias que propendan por el fortalecimiento de las capacidades de liderazgo y la optimización de los resultados de la gestión de los directivos docentes, a partir del reconocimiento de su contexto.</t>
  </si>
  <si>
    <t>1071-1</t>
  </si>
  <si>
    <t>01 APOYO ADMINISTRATIVO</t>
  </si>
  <si>
    <t>01005 Suministar servicio de vigilancia privada para  todas las sedes de los establecimientos educativos (predios nuevos y cerrados, arrendamientos y convenios) la interventoría, supervisión, seguimiento, control del servicio y adiciones requeridas</t>
  </si>
  <si>
    <t>Prestación integral del servicio de vigilancia y seguridad privada para las sedes educativas de la Secretaría de Educación del Distrito.</t>
  </si>
  <si>
    <t>SUBSECRETARIA DE GESTIÓN INSTITUCIONAL</t>
  </si>
  <si>
    <t>ÁLVARO FERNANDO GUZMÁN LUCERO</t>
  </si>
  <si>
    <t>DIRECCIÓN DE SERVICIOS ADMINISTRATIVOS</t>
  </si>
  <si>
    <t xml:space="preserve">JOHANNA AYDE SALGADO </t>
  </si>
  <si>
    <t>jsalgado@educacionbogota.gov.co</t>
  </si>
  <si>
    <t>1071-2</t>
  </si>
  <si>
    <t>Realizar la Interventoría técnica, administrativa, jurídica, financiera y contable a los contratos de prestación de servicios  de vigilancia y seguridad privada de la Secretaría de Educación del Distrito.</t>
  </si>
  <si>
    <t>1071-3</t>
  </si>
  <si>
    <t>01006 Suministrar servicio de aseo privado para  todas las sedes de los colegios( plantas físicas propias, arriendos y convenios)  la interventoría, supervisión,  seguimiento, control del servicio y adiciones requeridas.</t>
  </si>
  <si>
    <t>Prestación del servicio integral de aseo y cafetería para las sedes educativas de la Secretaria de Educación del Distrito</t>
  </si>
  <si>
    <t>1071-4</t>
  </si>
  <si>
    <t xml:space="preserve">Interventoría técnica, administrativa, jurídica, financiera y contable a los contratos de prestación del servicio integral de aseo y cafetería de la Secretaría de Educacion del Distrito. </t>
  </si>
  <si>
    <t>1071-5</t>
  </si>
  <si>
    <t xml:space="preserve">01001 Garantizar el pago del servicio de acueducto, alcantarillado y aseo en los colegios oficiales (plantas físicas propias, arrendadas y lotes). </t>
  </si>
  <si>
    <t>Contratar el suministro de agua potable a través de carrotanques para los colegios veredales de la Secretaría de Educación de Distrito y demás instituciones educativas que así lo requieran.</t>
  </si>
  <si>
    <t>1071-6</t>
  </si>
  <si>
    <t>02 ARRENDAMIENTOS</t>
  </si>
  <si>
    <t>02007 Arrendar  inmuebles para ampliar la oferta educativa oficial, ajustar parámetros y atender a los alumnos que se trasladan por la intervención de plantas físicas y adelantar las adiciones.</t>
  </si>
  <si>
    <t>Arrendamiento del predio ubicado en la carrera 69d no.  3 a - 15 de la localidad de kennedy, de la ciudad de Bogotá D.C., para el funcionamiento de una sede educativa de la Secretaria de Educación del Distrito.</t>
  </si>
  <si>
    <t>Arrendamiento</t>
  </si>
  <si>
    <t>1071-7</t>
  </si>
  <si>
    <t>Arrendamiento del predio identificado con la dirección calle 18 sur nº 29b- 35 de la localidad de antonio nariño , de la ciudad de Bogotá D.C., para el funcionamiento de un jardín infantil de la Secretaria de Educación del Distrito.</t>
  </si>
  <si>
    <t>1071-8</t>
  </si>
  <si>
    <t>Arrendamiento del predio identificado con la dirección: carrera 37 bis no.64 a -03 sur de la localidad de ciudad bolivar de la ciudad de Bogotá D.C., para el funcionamiento de una sede educativa de la Secretaría de Educación del Distrito.</t>
  </si>
  <si>
    <t>1071-9</t>
  </si>
  <si>
    <t>Arrendamiento del predio identificado con la dirección calle 63 sur n° 80h - 35, para atender un programa de la Secretaría de Educación del Distrito.</t>
  </si>
  <si>
    <t>1071-10</t>
  </si>
  <si>
    <t>Arrendamiento del predio identificado con la dirección carrera 81 g no. 73 - 44 sur de la localidad de bosa, de la ciudad de Bogotá D.C., para el funcionamiento de una sede educativa de la Secretaría de Educación del Distrito</t>
  </si>
  <si>
    <t>1071-11</t>
  </si>
  <si>
    <t xml:space="preserve">Arrendamiento del predio identificado con las direcciones carrera 17 a bis 62-66/72 sur, para atender un programa de la Secretaría de Educación del Distrito. </t>
  </si>
  <si>
    <t>1071-12</t>
  </si>
  <si>
    <t>Arrendamiento de los  predios jurídicamente independientes, físicamente unidos identificados con el nº 98-57 de la calle 23 g y el nº 98 -24 de la calle 23 f de la localidad de fontibón de la cuidad de bogotá para el funcionamiento de una sede educativa de la Secretaría de Educación del Distrito.</t>
  </si>
  <si>
    <t>1071-13</t>
  </si>
  <si>
    <t>Arrendamiento del predio identificado con la calle 16. j no. 96 c - 61 de  de la localidad de fontibón de la ciudad de Bogotá D.C., para el funcionamiento de una sede educativa de la Secretaría de Educación del Distrito.</t>
  </si>
  <si>
    <t>1071-14</t>
  </si>
  <si>
    <t>Arrendamiento del predio identificado con la dirección calle 42 sur  78m -41 de la localidad de kennedy , de la ciudad de Bogotá D.C., para el funcionamiento de una sede educativa de la Secretaría de Educación del Distrito.</t>
  </si>
  <si>
    <t>1071-15</t>
  </si>
  <si>
    <t>Arrendamiento  del predio  identificado con la dirección calle 40 sur no. 96-04 de la localidad de kennedy, de la ciudad de Bogotá D.C., para el funcionamiento de una sede educativa de la Secretaría de Educaciòn del Distrito.</t>
  </si>
  <si>
    <t>1071-16</t>
  </si>
  <si>
    <t>Arrendamiento  del predio  identificado con la dirección carrera 77 p bis a no. 47 a 31 sur   de la localidad de kennedy, de la ciudad de Bogotá D.C., para el funcionamiento de una sede educativa de la Secretaría de Educación del Distrito.</t>
  </si>
  <si>
    <t>1071-17</t>
  </si>
  <si>
    <t>Arrendamiento  del predio  identificado con la dirección calle 25 sur no 70 b 34  de la localidad de kennedy, de la ciudad de Bogotá D.C., para el funcionamiento de una sede educativa de la Secretaría de Educación del Distrito.</t>
  </si>
  <si>
    <t>1071-18</t>
  </si>
  <si>
    <t xml:space="preserve">Arrendamiento del predio identificado con la dirección transversal 13g no. 45g-25 sur, para atender un programa de la Secretaría de Educación del Distrito. </t>
  </si>
  <si>
    <t>1071-19</t>
  </si>
  <si>
    <t>Arrendamiento  de los predios  identificados calle 128 a no. 92 -22 de la localidad de suba, de la ciudad de Bogotá D.C.., para el funcionamiento de una sede educacativa de la Secretaría de Educación del Distrito.</t>
  </si>
  <si>
    <t>1071-20</t>
  </si>
  <si>
    <t>Arrendamiento de los predios identificados carrera 102 no. 131-66 y calle 131 no. 100 a - 35 de la localidad de suba, de la ciudad de Bogotá D.C., para el funcionamiento de una sede educativa de la Secretaría de Educación del Distrito.</t>
  </si>
  <si>
    <t>1071-21</t>
  </si>
  <si>
    <t xml:space="preserve">Arrendamiento del predio identificado con la dirección carrera 24d No. 48c-70 sur de la localidad de tunjuelito, de la ciudad de Bogotá D.C., para el funcionamiento de una sede educativa de la Secretaría de Educación del Distrito. </t>
  </si>
  <si>
    <t>1071-22</t>
  </si>
  <si>
    <t>Arrendamiento  del predio identificado  con la dirección calle 22b sur no. 12 d - 43 de  la localidad de rafael uribe uribe de la ciudad de Bogotá D.C., para atender el programa 40 horas.</t>
  </si>
  <si>
    <t>1071-23</t>
  </si>
  <si>
    <t>Arrendamiento del predio identificado con las direcciones calle 127 f nº 94 - 47  / 53 de la localidad de suba, de la ciudad de Bogotá D.C., para el funcionamiento de una sede educativa de la Secretaría de Educación del Distrito.</t>
  </si>
  <si>
    <t>1071-24</t>
  </si>
  <si>
    <t>Arrendamiento del predio identificado con la dirección carrera 70 nº 173 a -90 de la localidad de suba, de la ciudad de Bogotá D.C., para el funcionamiento de una sede educativa de la Secretaría de Educación del Distrito.</t>
  </si>
  <si>
    <t>1071-25</t>
  </si>
  <si>
    <t>Arrendamiento del predio identificado con la dirección carrera  99 nº 155- 96 de la localidad de suba , de la ciudad de Bogotá D.C., para  el funcionamiento de una sede educativa de la Secretaría de Educación del Distrito</t>
  </si>
  <si>
    <t>1071-26</t>
  </si>
  <si>
    <t>Arrendamiento del predio identificado con la dirección carrera 96 no. 129 c - 76, de la localidad de suba, de la ciudad de Bogotá D.C., para el funcionamiento de una sede educativa de la Secretaría de Educación del Distrito</t>
  </si>
  <si>
    <t>1071-27</t>
  </si>
  <si>
    <t>Arrendamiento del predio identificado con la dirección: calle 17 a sur n° 4- 18, de la localidad de san cristobal de la ciudad de Bogotá D.C., para el funcionamiento de una sede educativa de la Secretaría de Educación del Distrito</t>
  </si>
  <si>
    <t>1071-28</t>
  </si>
  <si>
    <t>Arrendamiento del predio identificado con la dirección: calle 69 i sur no.18 m -09 de la localidad de ciudad bolivar de la ciudad de Bogotá D.C., para el funcionamiento de una sede educativa de la Secretaría de Educación del Distrito.</t>
  </si>
  <si>
    <t>1071-29</t>
  </si>
  <si>
    <t>Arrendamiento del predio identificado con la dirección: calle 65 sur 100 a -51 de la localidad de bosa de la ciudad de Bogotá D.C., para el funcionamiento de una sede educativa de la Secretaría de Educación del Distrito</t>
  </si>
  <si>
    <t>1071-30</t>
  </si>
  <si>
    <t>Arrendamientos de los predios identificados con el no. 56-72 sur de la carrera 66 a, 56 - 68 sur de la carrera 66 a 56 -64 sur de la carrera 66 a 55 - 15 sur de la carrera 64 b y no. 55 - 17 sur de la carrera 64 b de la localidad de bosa de la ciudad de Bogotá D.C., para el funcionamiento de una sede educativa de la Secretaría de Educación del Distrito</t>
  </si>
  <si>
    <t>1071-31</t>
  </si>
  <si>
    <t>Arrendamiento del predio identificado con la dirección carrera 123 no. 129 d -55, de la localidad de suba, de la ciudad de Bogotá D.C., para el funcionamiento de una sede educativa de la Secretaría de Educación del Distrito.</t>
  </si>
  <si>
    <t>1071-32</t>
  </si>
  <si>
    <t>Arrendamiento del predio identificado con la dirección carrera-88 a # 59 c - 90 sur, de la localidad de bosa, de la ciudad de Bogotá D.C., para el funcionamiento de una sede educativa de la Secretaría de Educación del Distrito</t>
  </si>
  <si>
    <t>1071-33</t>
  </si>
  <si>
    <t xml:space="preserve">Arrendamiento del predio identificado con la dirección carrera 102 # 69 - 51 sur, de la localidad de bosa, de la ciudad de Bogotá D.C., para el  funcionamiento de una sede educativa de la Secretaría de Educación del Distrito </t>
  </si>
  <si>
    <t>1071-34</t>
  </si>
  <si>
    <t>Arrendamiento del predio identificado con la dirección Carrera 77 l n° 651-37 sur de la localidad de bosa de la ciudad de Bogotá D.C., para el funcionamiento de una sede educativa de la Secretaría de Educación del Distrito</t>
  </si>
  <si>
    <t>1071-35</t>
  </si>
  <si>
    <t>Arrendamiento del predio identificado con la dirección, carrera 66a no. 56 - 03 sur de la localidad de bosa, de la ciudad de Bogotá D.C., para el funcionamiento de una sede educativa de la Secretaría de Educación del Distrito</t>
  </si>
  <si>
    <t>1071-36</t>
  </si>
  <si>
    <t>Arrendamiento del predio identificado con la dirección, calle 70b sur no. 81 - 67, de la localidad de bosa, de la ciudad de Bogotá D.C., para el funcionamiento de una sede educativa de la Secretaría de Educación del Distrito</t>
  </si>
  <si>
    <t>1071-37</t>
  </si>
  <si>
    <t xml:space="preserve">Arrendamiento del predio identificado con la dirección, carrera 7b nº 22-64 sur de la localidad de san cristobal, de la ciudad de Bogotá D.C., para el funcionamiento de una sede educativa de la Secretaría de Educación del Distrito </t>
  </si>
  <si>
    <t>1071-38</t>
  </si>
  <si>
    <t>Arrendamiento del predio identificado con la dirección calle 54c sur 87k-21, de la localidad de bosa, de la ciudad de Bogotá D.C., para el funcionamiento de una sede educativa de la Secretaria de Educación del Distrito</t>
  </si>
  <si>
    <t>1071-39</t>
  </si>
  <si>
    <t xml:space="preserve">Arrendamiento del predio identificado con la dirección: carrera 12 g no. 22 b-11 sur de localidad de rafael uribe uribe de la ciudad de Bogotá D.C., para el funcionamiento de una sede educativa de la Secretaría de Educación del Distrito </t>
  </si>
  <si>
    <t>1071-40</t>
  </si>
  <si>
    <t>Arrendamiento del predio identificado con la dirección av cra 7 # 158- 41, de la localidad de usaquén, de la ciudad de Bogotá D.C., para el funcionamiento de una sede educativa de la Secretaría de Educación del Distrito</t>
  </si>
  <si>
    <t>1071-41</t>
  </si>
  <si>
    <t>Arrendamiento del predio identificado con la dirección cra .17a bis No. 62-80 sur de la localidad de ciudad bolívar, de la ciudad de Bogotá D.C., para el funcionamiento de una sede educativa de la Secretaría de Educación del Distrito</t>
  </si>
  <si>
    <t>1071-42</t>
  </si>
  <si>
    <t>Arrendamiento del predio identificado con la dirección calle 49a sur 5a-37 de la localidad de rafael uribe uribe, de la ciudad de Bogotá D.C., para el funcionamiento de una sede educativa de la Secretaría de Educación del Distrito</t>
  </si>
  <si>
    <t>1071-43</t>
  </si>
  <si>
    <t>Arrendamiento del predio identificado con la dirección cra. 90 159a-17 de la localidad de suba de la ciudad de Bogotá D.C., para el funcionamiento de una sede educativa de la Secretaría de Educación del Distrito</t>
  </si>
  <si>
    <t>1071-44</t>
  </si>
  <si>
    <t>Arrendamiento del predio identificado con la dirección diagonal 51bis sur n° 60-34, de la localidad de tunjuelito, de la ciudad de Bogotá D.C., para el funcionamiento de una sede educativa de la Secretaría de Educación del Distrito</t>
  </si>
  <si>
    <t>1071-45</t>
  </si>
  <si>
    <t>Arrendamiento de los predios identificados con las direcciones calle 65 j sur 77 k-17, calle 65 j sur 77 k-13, carrera 77 k 65 j-07 sur y carrera 77 k 65 j-11 sur de la localidad de bosa de la ciudad de Bogotá D.C., para el funcionamiento de una sede educativa de la Secretaría de Educación del Distrito</t>
  </si>
  <si>
    <t>1071-46</t>
  </si>
  <si>
    <t>Arrendamiento del predio identificado con la dirección calle 76b sur no. 1a-28/36 este de la localidad de usme, de la ciudad de Bogotá D.C., para el funcionamiento de una sede educativa de la Secretaría de Educación del Distrito</t>
  </si>
  <si>
    <t>1071-47</t>
  </si>
  <si>
    <t>Arrendamiento del  predio identificado con la dirección transversal 80b nº 65f - 80 sur, de la localidad de bosa, de la ciudad de Bogotá D.C., para el funcionamiento de una sede educativa de la Secretaría de Educación del Distrito</t>
  </si>
  <si>
    <t>1071-48</t>
  </si>
  <si>
    <t>Arrendamiento del predio identificado con la dirección carrera  122 a bis nº 69c -21, de la localidad de engativa, de la ciudad de Bogotá D.C., para el funcionamiento de una sede educativa de la Secretaría de Educación del Distrito</t>
  </si>
  <si>
    <t>1071-49</t>
  </si>
  <si>
    <t>Arrendamiento del predio identificado con la direccion calle 48x sur no. 2 — 13 este de la localidad de rafael uribe uribe, de la ciudad de Bogotá D.C., para el funcionamiento de una sede educativa de la Secretaría de Educación del Distrito.</t>
  </si>
  <si>
    <t>1071-50</t>
  </si>
  <si>
    <t>Arrendamiento del predio identificado con la dirección calle 65g sur no. 77j-30 de la localidad de bosa, de la ciudad de Bogotá D.C., para el funcionamiento de una sede educativa de la Secretaría de Educación del Distrito</t>
  </si>
  <si>
    <t>1071-51</t>
  </si>
  <si>
    <t>Arrendamiento del predio identificado con la dirección calle 73 d bis sur no. 78b-24  de la localidad de bosa, de la ciudad de Bogotá D.C., para atender el programa 40 horas.</t>
  </si>
  <si>
    <t>1071-52</t>
  </si>
  <si>
    <t>Arrendamiento del predio identificado con la dirección carrera 105 a no. 74 a-15 de la localidad de engativá, de la ciudad de Bogotá D.C., para el funcionamiento de una sede educativa de la Secretaría de Educación del Distrito</t>
  </si>
  <si>
    <t>1071-53</t>
  </si>
  <si>
    <t>Arrendamiento del predio identificado con la dirección carrera 78 c no. 65 j-43 sur de la localidad de bosa, de la ciudad de Bogotá D.C., para el funcionamiento de una sede educativa de la Secretaría de Educación del Distrito</t>
  </si>
  <si>
    <t>1071-54</t>
  </si>
  <si>
    <t>Arrendamiento del predio identificado con la dirección carrera 105a no. 131-10 (antes calle 130 no. 104d-96) de la localidad de suba, de la ciudad de Bogotá D.C., para el funcionamiento de una sede educativa de la Secretaría de Educación del Distrito</t>
  </si>
  <si>
    <t>1071-55</t>
  </si>
  <si>
    <t>Arrendamiento del predio identificado carrera 82 d nº71a-58 sur de la localidad de bosa, de la ciudad de Bogotá D.C., para el funcionamiento de una sede educativa de la Secretaría de Educación del Distrito</t>
  </si>
  <si>
    <t>1071-56</t>
  </si>
  <si>
    <t>Arrendamiento del predio identificado con la dirección calle 146c nº 92-48, de la localidad de suba, de la ciudad de Bogotá D.C., para el funcionamiento de una sede educativa de la Secretaría de Educación del Distrito</t>
  </si>
  <si>
    <t>1071-57</t>
  </si>
  <si>
    <t>Arrendamiento del predio identificado con la dirección carrera 26 no. 7-61 de la localidad de los mártires de la ciudad de Bogotá D.C., para el funcionamiento de una sede educativa de la Secretaría de Educación del Distrito</t>
  </si>
  <si>
    <t>1071-58</t>
  </si>
  <si>
    <t xml:space="preserve">Arrendamiento del predio identificado con la dirección carrera 77 j No. 65 a 38sur, para atender un programa de la Secretaría de Educación del Distrito </t>
  </si>
  <si>
    <t>1071-59</t>
  </si>
  <si>
    <t>Arrendamiento de los predios identificados con carrera 17d no. 65-53 sur, carrera 17 d bis no. 64 a - 94 sur, carrera 17d no. 65-61 sur, carrera 17 d no. 65 - 71 sur, carrera 17d bis no. 65-76 sur, de la localidad de ciudad bolívar, de la ciudad de Bogotá D.C., para el funcionamiento de una sede educativa de la Secretaría de Educación del Distrito</t>
  </si>
  <si>
    <t>1071-60</t>
  </si>
  <si>
    <t>Arrendamiento del predio identificado con la dirección carrera 81f nº 71 a  81 sur, de la localidad de bosa, de la ciudad de Bogotá D.C., para el funcionamiento de una sede educativa de la Secretaría de Educación del Distrito</t>
  </si>
  <si>
    <t>1071-61</t>
  </si>
  <si>
    <t>Arrendamiento de los predios identificados con las direcciones carrera 78 b bis a  73b-27 sur, carrera 78 b bis a  73b-35 sur y calle 73d bis sur  78b-34 de la localidad de bosa, de la ciudad de Bogotá D.C., para el funcionamiento de una sede educativa de la Secretaría de Educación del Distrito.</t>
  </si>
  <si>
    <t>1071-62</t>
  </si>
  <si>
    <t>Arrendamiento del predio identificado con la dirección carrera 77j  nº 65d 67 sur, de la localidad de bosa, de la ciudad de Bogotá D.C., para el funcionamiento de una sede educativa de la Secretaría de Educación del Distrito</t>
  </si>
  <si>
    <t>1071-63</t>
  </si>
  <si>
    <t>Arrendamiento del predio identificado con la dirección calle 81 sur no. 46a-33 y calle 81 sur no. 46a-35 de la localidad de ciudad bolívar, de la ciudad de Bogotá D.C., para el funcionamiento de una sede educativa de la Secretaría de Educación del Distrito</t>
  </si>
  <si>
    <t>1071-64</t>
  </si>
  <si>
    <t xml:space="preserve">Arrendamiento  del predio identificado  con la dirección calle 36 a sur no. 68 a 85 de la localidad de kennedy, de la ciudad de Bogotá D.C., para el funcionamiento de una sede educativa  de la Secretaría de Educación del Distrito </t>
  </si>
  <si>
    <t>1071-65</t>
  </si>
  <si>
    <t>Arrendamiento del predio identificado con la dirección calle 49 no. 22-17, de la localidad de teusaquillo, de la ciudad de Bogotá D.C., para el funcionamiento de una sede educativa de la Secretaría de Educación del Distrito</t>
  </si>
  <si>
    <t>1071-66</t>
  </si>
  <si>
    <t>Arrendamiento  de los predios identificados con la dirección calle 65 g sur no. 77 j -10 y calle 65 g sur no 77j - 18 , de la localidad de bosa, de la ciudad de Bogotá D.C., para atender el programa 40 horas.</t>
  </si>
  <si>
    <t>1071-67</t>
  </si>
  <si>
    <t>Arrendamiento del predio identificado con la dirección carrera 88c nº 128b-29, de la localidad de suba, de la ciudad de Bogotá D.C., para el funcionamiento de una sede educativa de la Secretaría de Educación del Distrito</t>
  </si>
  <si>
    <t>1071-68</t>
  </si>
  <si>
    <t>Arrendamiento del predio identificado con la dirección carrera 14 a # 57 - 43 de la localidad de teusaquillo, de la ciudad de Bogotá D.C., para el funcionamiento de una sede educativa de la Secretaría de Educación del Distrito</t>
  </si>
  <si>
    <t>1071-69</t>
  </si>
  <si>
    <t>Arrendamiento del predio identificado con la dirección carrera 26 no. 7-41 de la localidad de mártires, de la ciudad de Bogotá D.C., para el funcionamiento de una sede educativa de la Secretaría de Educación del Distrito</t>
  </si>
  <si>
    <t>1071-70</t>
  </si>
  <si>
    <t xml:space="preserve">Arrendamiento de los predios identificados con las direcciones: carrera 17n # 65a-29 sur, calle 66a sur #17n - 32,  carrera 18 # 65a-42 sur, carrera 18 # 65a - 48 sur, diagonal 65a sur # 17n-32, diagonal 65a sur # 17n-35, calle 66a sur # 17n-24 de la localidad de ciudad bolívar de la ciudad de Bogotá D.C., para el funcionamiento de una sede educativa de la Secretaría de Educación del Distrito </t>
  </si>
  <si>
    <t>1071-71</t>
  </si>
  <si>
    <t>Arrendamiento de los predios identificados con las direcciones calle 26 sur no 69 c 76/80/84/90, de la localidad de kennedy de la ciudad de Bogotá, D.C. , para el funcionamiento de una sede educativa de la Secretaría de Educación del Distrito</t>
  </si>
  <si>
    <t>1071-72</t>
  </si>
  <si>
    <t>Arrendamiento de los predios identificaddos con las direcciones carrera 107 nº 139-78/72/66/60 y carrera 104 nº 139-81 interior 3, de la localidad de suba, de la ciudad de Bogotá D.C., para atender los programas educativos de la Secretaría de Educación del Distrito</t>
  </si>
  <si>
    <t>1071-73</t>
  </si>
  <si>
    <t>Arrendamiento de los predios identificados con las direcciones: calle 132 n° 133 a- 43 y carrera 135 n°130 a-09. De la localidad de suba de la ciudad de Bogotá D.C., para el funcionamiento de una sede educativa de la Secretaría de Educación del Distrito</t>
  </si>
  <si>
    <t>1071-74</t>
  </si>
  <si>
    <t>Arrendamiento de los predios identificados con las direcciones: calle 63 sur n° 78j- 10, carrera 78 j n° 60a-49 sur y carrera 78 j n° 60a-51 sur, de la localidad de bosa de la ciudad de Bogotá D.C., para el funcionamiento de una sede educativa de la Secretaría de Educación del Distrito</t>
  </si>
  <si>
    <t>1071-75</t>
  </si>
  <si>
    <t xml:space="preserve">03 LOGÍSTICA Y APOYOS </t>
  </si>
  <si>
    <t xml:space="preserve">03009 Suministrar el servicios de transporte para el traslado de funcionarios Administrativos a los colegios o  localidades para fortalecer la labor que realiza la SED a través de sus proyectos de inversión </t>
  </si>
  <si>
    <t>Prestar el servicio público de transporte terrestre automotor especial para el desarrollo de las actividades programadas por la Secretaría de Educación del Distrito</t>
  </si>
  <si>
    <t>1071-76</t>
  </si>
  <si>
    <t>03011 Suministrar el apoyo logístico a los eventos de la entidad</t>
  </si>
  <si>
    <t>Contratar la prestación de servicios de un operador logístico, para la planeación, organización, administración, producción, ejecución y demás acciones logísticas necesarias para la realización de los eventos programados por las dependencias de la Secretaria de Educación del Distrito</t>
  </si>
  <si>
    <t>1071-77</t>
  </si>
  <si>
    <t>03012 Interventoria al apoyo logístico a los eventos de la entidad</t>
  </si>
  <si>
    <t>1071-78</t>
  </si>
  <si>
    <t xml:space="preserve">03010 Suministrar apoyo  técnico y profesional para actividades relacionadas con el proyecto de inversión </t>
  </si>
  <si>
    <t>Prestar servicios profesionales a la Secretaría de Educación del Distrito  realizando  acompañamiento jurídico en los procesos administrativos y demás tramites que  requiera la Dirección de Servicios Administrativos para apoyar los temas asociados al proyecto de inversión 1071 "Gestión Educativa Institucional".</t>
  </si>
  <si>
    <t>1071-79</t>
  </si>
  <si>
    <t>Prestar servicios profesionales de acompañamiento, revisión y análisis de los procesos administrativos y financieros,  y demás  temas que se requieran  en la  Dirección de Servicios Administrativos, en el marco de las políticas educativas para  apoyar los temas asociados al proyecto de inversión 1071 "Gestión Educativa Institucional".</t>
  </si>
  <si>
    <t>1071-80</t>
  </si>
  <si>
    <t>Prestar  servicios  profesionales en el desarrollo de las actividades de gestión  ambiental en lo relacionado con los planes, programas y proyectos, así como realizar  acompañamiento técnico en los procesos administrativos que requieran a la Dirección de Servicios Administrativos para apoyar los temas asociados al proyecto de inversión 1071 "Gestión Educativa Institucional".</t>
  </si>
  <si>
    <t>1071-81</t>
  </si>
  <si>
    <t>Prestación de servicios profesionales para apoyar, analizar y revisar la gestión administrativa, financiera y contractual, en la ejecución y seguimiento de los contratos referidos a la logística de eventos de la Secretaría de Educación del Distrito, que se desarrollen en el marco de las políticas institucionales durante la vigencia para apoyar los temas asociados al proyecto de inversión 1071 "Gestión Educativa Institucional".</t>
  </si>
  <si>
    <t>1071-82</t>
  </si>
  <si>
    <t>Prestar los servicios  profesionales a la Dirección de Servicios Administrativos en el  desarrollo y seguimiento de los planes, proyectos y programas en tecnología de sistemas de seguridad física y electrónica y los demás temas requeridos por la Dirección de Servicios Administraticos para apoyar los temas asociados al proyecto de inversión 1071 "Gestión Educativa Institucional".</t>
  </si>
  <si>
    <t>1071-83</t>
  </si>
  <si>
    <t>Prestar servicios profesionales a la Dirección de Servicios Administrativos en los procesos administrativos, financieros, contractuales y demás que se requieran realizando su respectivo seguimiento y control para apoyar los temas asociados al proyecto de inversión 1071 "Gestión Educativa Institucional".</t>
  </si>
  <si>
    <t>1071-84</t>
  </si>
  <si>
    <t>Prestar los servicios  profesionales para gestionar de manera integral realizando el acompañamiento en el proceso de arrendamientos de las sedes de las instituciones educativas, sedes administrativas,  bodegas, entre otros  y demás trámites requeridos  por la  Secretaría de Educación del Distrito, para apoyar los temas asociados al proyecto de inversión 1071 "Gestión Educativa Institucional".</t>
  </si>
  <si>
    <t>1071-85</t>
  </si>
  <si>
    <t>Prestar servicios profesionales en los procesos jurídicos, contractuales, administrativos y demás trámites que se requieran en la Dirección  de  Servicios Administrativos para apoyar los temas asociados al proyecto de inversión 1071 "Gestión Educativa Institucional".</t>
  </si>
  <si>
    <t>1071-86</t>
  </si>
  <si>
    <t xml:space="preserve">Prestar servicios profesionales a la Dirección de Servicios Administrativos para gestionar integralmente el proceso de servicios públicos de la Secretaría de Educación del Distrito y demás trámites requeridos por la entidad,para apoyar los temas asociados al proyecto de inversión 1071 "Gestión Educativa Institucional".  </t>
  </si>
  <si>
    <t>1071-87</t>
  </si>
  <si>
    <t>Prestar los servicios profesionales a la Dirección de Servicios Administrativos en el proceso de arrendamientos, realizando visitas a las sedes de las IED, sedes administrativas, bodegas e inmuebles que la Secretaría de Educación del Distrito le requiera emitiendo los respectivos conceptos técnicos y realizar las demás actividades de apoyo que se le deleguen en el marco de las políticas educativas, para apoyar los temas asociados al proyecto de inversión 1071 "Gestión Educativa Institucional".</t>
  </si>
  <si>
    <t>1071-88</t>
  </si>
  <si>
    <t>Prestar asistencia técnica de apoyo en la supervisión del servicio de transporte, en lo relacionado al seguimiento, control y verificación del parque automotor de la SED, que garantice un adecuado mantenimiento y   suministro de combustible a los vehículos, y demas actividades que se requieran para apoyar los temas asociados al proyecto de inversión 1071 "Gestión Educativa Institucional".</t>
  </si>
  <si>
    <t>1071-89</t>
  </si>
  <si>
    <t>Prestar servicios profesionales para realizar el seguimiento y control a las firmas interventoras contratadas por la Dirección de Servicios Administrativos, asegurando el cumplimiento del objeto contractual para garantizar la correcta prestación del servicio, para apoyar los temas asociados al proyecto de inversión 1071 "Gestión Educativa Institucional".</t>
  </si>
  <si>
    <t>1071-90</t>
  </si>
  <si>
    <t>Prestar los servicios técnicos requeridos en el proceso de gestión de pagos de los servicios públicos a cargo de la Dirección de Servicios Administrativos, para apoyar los temas asociados al proyecto de inversión 1071 "Gestión Educativa Institucional".</t>
  </si>
  <si>
    <t>1072-1</t>
  </si>
  <si>
    <t>01 Gestión del Conocimiento sobre evaluación para la Calidad de la Educación</t>
  </si>
  <si>
    <t>01001 Producción de información relevante para caracterizar las Instituciones Educativas Distritales - IED</t>
  </si>
  <si>
    <t>Prestar apoyo profesional especializado para el análisis, interpretación, gestión de informes y divulgación de resultados de evaluaciones internas y externas de estudiantes, con base en lineamientos del Marco General de Evaluación de la SED.</t>
  </si>
  <si>
    <t>LISBETH MARCELA SAENZ MUÑOZ</t>
  </si>
  <si>
    <t>DIRECCIÓN DE EVALUACIÓN DE LA EDUCACIÓN</t>
  </si>
  <si>
    <t xml:space="preserve">GENNY CAROLINA RINCON BAEZ </t>
  </si>
  <si>
    <t>(crincon@educaciónbogota.gov.co)</t>
  </si>
  <si>
    <t>1072-2</t>
  </si>
  <si>
    <t>Prestar apoyo profesional especializado para el análisis, interpretación, gestión de informes y divulgación de resultados de las pruebas SER y encuesta de clima escolar, con base en lineamientos del Marco General de Evaluación de la SED.</t>
  </si>
  <si>
    <t>1072-3</t>
  </si>
  <si>
    <t>Prestar apoyo profesional para el procesamiento, validación, análisis, elaboración de informes y divulgación de resultados de evaluaciones en los componentes del sistema integral de evaluación de la educación de la SED.</t>
  </si>
  <si>
    <t>1072-4</t>
  </si>
  <si>
    <t>Prestar servicios profesionales en la Dirección de Evaluación para el seguimiento, la articulación y puesta en marcha de herramientas tecnológicas, bases de datos y sistemas de información en los componentes de evaluación de estudiantes y docentes.</t>
  </si>
  <si>
    <t>1072-5</t>
  </si>
  <si>
    <t>Brindar alternativas y apoyar el desarrollo y aplicación del modelo de mejoramiento de la calidad educativa de la SED, en aras de otorgar la acreditación institucional, con fundamento en los lineamientos de calidad educativa contenidos en el Plan de Desarrollo.</t>
  </si>
  <si>
    <t>1072-6</t>
  </si>
  <si>
    <t>01002 Personal técnico y profesional para la ejecución de las actividades propuestas en los diferentes componentes del proyecto.</t>
  </si>
  <si>
    <t>Prestar apoyo profesional en la documentación, gestión administrativa, monitoreo y seguimiento en los procesos de contratación y administrativos a cargo de la Dirección de Evaluación.</t>
  </si>
  <si>
    <t>1072-7</t>
  </si>
  <si>
    <t>Prestar servicios profesionales para el desarrollo y seguimiento a nivel jurídico de los programas y proyectos relacionados con la educación y su evaluación integral, en los procesos administrativos y de contratación</t>
  </si>
  <si>
    <t>1072-8</t>
  </si>
  <si>
    <t>Prestación de servicios profesionales para el apoyo, seguimiento e implementación al modelo de acreditación de la secretaría en el marco del sistema integral de evaluación de la SED.</t>
  </si>
  <si>
    <t>1072-9</t>
  </si>
  <si>
    <t>1072-10</t>
  </si>
  <si>
    <t>Prestación de servicios técnicos y operativos en la gestión de la Dirección de Evaluación en el manejo y desarrollo de todas las actividades operativas y el sistema evaluativo de la SED.</t>
  </si>
  <si>
    <t>1072-11</t>
  </si>
  <si>
    <t>Prestar servicios profesionales para elaborar instrumentos de evaluación y medición de la calidad de la educación en el marco de las actividades a cargo de la Dirección de la Evaluación.</t>
  </si>
  <si>
    <t>1072-12</t>
  </si>
  <si>
    <t>Prestar servicios profesionales especializados para el seguimiento e implementación de las diferentes actividades, procesos y estrategias que se desarrollan en el marco de los proyectos pertenecientes a la Subsecretaría de Calidad y Pertinencia, así como para evaluar los proyectos y estrategias de la Dirección de Evaluación de la Educación.</t>
  </si>
  <si>
    <t>1072-13</t>
  </si>
  <si>
    <t>Prestar servicios profesionales en el análisis y validación de la información del sistema integral de evaluación de la calidad educativa en la Dirección de Evaluación de la Educación.</t>
  </si>
  <si>
    <t>1072-14</t>
  </si>
  <si>
    <t>Prestar servicios profesionales especializados para analizar, orientar y organizar la información del sistema integral de evaluación en el marco del plan de desarrollo vigente.</t>
  </si>
  <si>
    <t>1072-15</t>
  </si>
  <si>
    <t xml:space="preserve">03 Articulación e integración de información sobre evaluaciones de aprendizaje, enseñanza y gestión en las IE </t>
  </si>
  <si>
    <t>03001 Desarrollar, revisar y ajustar  estrategias  de evaluación en los diferentes componentes del sistema.</t>
  </si>
  <si>
    <t>86121500; 86121504</t>
  </si>
  <si>
    <t xml:space="preserve">Brindar asistencia técnica para el desarrollo de estrategias que contribuyan al seguimiento, evaluación e implementación de acciones, que permitan el fortalecimiento y el mejoramiento de la calidad educativa como aporte a las decisiones de política pública del sector educativo de Bogotá. </t>
  </si>
  <si>
    <t>1072-16</t>
  </si>
  <si>
    <t>86121504; 86141501;
86101710</t>
  </si>
  <si>
    <t>Desarrollo de estrategias, en torno a procesos evaluativos, para el fortalecimiento de competencias de estudiantes de grado 11 de instituciones educativas distritales.</t>
  </si>
  <si>
    <t>1073-1</t>
  </si>
  <si>
    <t>01 Competencias básicas, técnicas, tecnológicas, socioemocionales y exploración</t>
  </si>
  <si>
    <t>01001 Prestar apoyo profesional y/o tecnico para acompañar a las IED en las actividades de planeción y seguimiento para desarrollo y fortalecimiento de las competencias básicas, sociales y emocionales de los estudiantes de educación media de Bogotá</t>
  </si>
  <si>
    <t>Prestar servicios profesionales a la Dirección de Educación Media para coordinar los procesos de articulación con el SENA y acompañar los procesos de implementación de las estrategias para el fortalecimiento de competencias en la Educación Media en el Distrito Capital.</t>
  </si>
  <si>
    <t xml:space="preserve">SUBSECRETARIA DE CALIDAD Y PERTINENCIA </t>
  </si>
  <si>
    <t>GERMÁN ANDRÉS URREGO SABOGAL</t>
  </si>
  <si>
    <t xml:space="preserve">DIRECCIÓN DE EDUCACIÓN MEDIA </t>
  </si>
  <si>
    <t>MONICA IVETTE VARON NAVARRO</t>
  </si>
  <si>
    <t>mvaron@educacionbogota.gov.co</t>
  </si>
  <si>
    <t>1073-2</t>
  </si>
  <si>
    <t>Prestar servicios profesionales a la Dirección de Educación Media, en la coordinación, asesoría y orientación de las políticas públicas para el fortalecimiento de competencias desde el proyecto Desarrollo Integral de la Educación Media en el Distrito Capital.</t>
  </si>
  <si>
    <t>1073-3</t>
  </si>
  <si>
    <t>Prestar servicios profesionales a la Dirección de Educación Media para asesorar, coordinar y hacer seguimiento al fortalecimiento de competencias desde el proyecto Desarrollo Integral de la Educación Media en el Distrito Capital.</t>
  </si>
  <si>
    <t>1073-4</t>
  </si>
  <si>
    <t>Prestar servicios profesionales para definir los lineamientos técnicos y pedagógicos para el fortalecimiento de competencias en la educación media, así como acompañar a las Instituciones Educativas Distritales en el proceso de implementación de las estrategias del proyecto Desarrollo Integral de la Educación Media.</t>
  </si>
  <si>
    <t>1073-5</t>
  </si>
  <si>
    <t>Prestar servicios profesionales para acompañar la implementación de las estrategias de fortalecimiento de competencias en la educación media desde el Proyecto de Desarrollo Integral de la Educación Media.</t>
  </si>
  <si>
    <t>1073-6</t>
  </si>
  <si>
    <t>1073-7</t>
  </si>
  <si>
    <t>Prestar servicios profesionales en la orientación y acompañamiento de los aspectos jurídicos relacionados con las estrategias y acciones para el desarrollo y fortalecimiento de las competencias desde el programa de educación media en el Distrito Capital.</t>
  </si>
  <si>
    <t>1073-8</t>
  </si>
  <si>
    <t>Prestar servicios profesionales para acompañar la implementación de las estrategias de fortalecimiento de las competencias en la educación media desde el Proyecto de Desarrollo Integral de la Educación Media.</t>
  </si>
  <si>
    <t>1073-9</t>
  </si>
  <si>
    <t>1073-10</t>
  </si>
  <si>
    <t>Prestar Servicios Profesionales Especializados para el óptimo desarrollo y seguimiento de los programas de fortalecimiento de competencias en la educación media desde las nuevas políticas educativas planteadas por la Subsecretaria de Calidad y Pertinencia, en los aspectos jurídicos relacionados con los procesos administrativos y de contratación.</t>
  </si>
  <si>
    <t>1073-11</t>
  </si>
  <si>
    <t>Prestar servicios de apoyo en la consolidación y administración de la información de las apuestas de fortalecimiento de competencias en la educación media, conforme los servicios educativos a cargo de la Dirección, y con el seguimiento de la ejecución del proyecto  de Desarrollo Integral Educación Media.</t>
  </si>
  <si>
    <t>1073-12</t>
  </si>
  <si>
    <t>Prestar servicios profesionales para orientar y acompañar los procesos de seguimiento a la gestión territorial a las estrategias de fortalecimiento de las competencias desde del proyecto de Desarrollo Integral de la Educación Media que se desarrollen en el Distrito.</t>
  </si>
  <si>
    <t>1073-13</t>
  </si>
  <si>
    <t>Prestar servicios profesionales para hacer acompañamiento y seguimiento a la implementación de las estrategias de fortalecimiento de las competencias desde  del proyecto de Desarrollo Integral de la Educación Media en las Instituciones Educativas Distritales.</t>
  </si>
  <si>
    <t>1073-14</t>
  </si>
  <si>
    <t>Prestar servicios profesionales para hacer seguimiento y monitoreo al desarrollo de las estrategias para fortalecimiento de competencias desde el proyecto de Desarrollo Integral de la Educación Media en las Instituciones Educativas Distritales, en el marco de los convenios suscritos con las Instituciones de Educación Superior.</t>
  </si>
  <si>
    <t>1073-15</t>
  </si>
  <si>
    <t>Prestar servicios profesionales para orientar el diseño y hacer seguimiento a las estrategias de fortalecimiento de competencias desde el Proyecto de Desarrollo Integral de la Educación Media en Bogotá</t>
  </si>
  <si>
    <t>1073-16</t>
  </si>
  <si>
    <t>Prestar servicios profesionales para acompañar la implementación de las estrategias de fortalecimiento de competencias de la educación media desde el Proyecto de Desarrollo Integral de la Educación Media.</t>
  </si>
  <si>
    <t>1073-17</t>
  </si>
  <si>
    <t>1073-18</t>
  </si>
  <si>
    <t>1073-19</t>
  </si>
  <si>
    <t>Prestar servicios de apoyo, en el desarrollo y fortalecimiento de las competencias de la educación media, a través de la consolidación y administración de la información de Riesgos Laborales ARL de los estudiantes del Distrito.</t>
  </si>
  <si>
    <t>1073-20</t>
  </si>
  <si>
    <t>1073-21</t>
  </si>
  <si>
    <t>Prestar servicios profesionales para acompañar, sistematizar y hacer seguimiento a la información, manejar las bases de datos y apoyar la implementación de la apuesta de desarrollo y fortalecimiento de competencias, desde el  Proyecto Desarrollo Integral  de la Educación Media.</t>
  </si>
  <si>
    <t>1073-22</t>
  </si>
  <si>
    <t>1073-23</t>
  </si>
  <si>
    <t>Prestar servicios profesionales para hacer acompañamiento y seguimiento a la implementación  de las estrategias de fortalecimiento de competencias desde el proyecto de Desarrollo Integral de la Educación Media en las Instituciones Educativas Distritales.</t>
  </si>
  <si>
    <t>1073-24</t>
  </si>
  <si>
    <t xml:space="preserve">Prestar servicios de apoyo a la gestión de la estrategia de circulación interinstitucional de los estudiantes que hacen parte del desarrollo y fortalecimiento de competencias, en las Instituciones Educativas distritales en el marco del proyecto del Desarrollo Integral de la Educación Media.   </t>
  </si>
  <si>
    <t>1073-25</t>
  </si>
  <si>
    <t>1073-26</t>
  </si>
  <si>
    <t>Prestar servicios de apoyo a la gestión a la Dirección de Educación Media para acompañar el proceso de implementación del fortalecimiento de competencias desde el Proyecto de Desarrollo Integral de la Educación Media.</t>
  </si>
  <si>
    <t>1073-27</t>
  </si>
  <si>
    <t>Prestar servicios profesionales para fortalecer el proceso de seguimiento y control en la implementación del fortalecimiento de competencias desde el proyecto Desarrollo Integral de la educación media en las Instituciones Educativas Distritales.</t>
  </si>
  <si>
    <t>1073-28</t>
  </si>
  <si>
    <t>Prestar servicios profesionales para apoyar los procesos jurídicos y legales que adelante la Dirección de Educación Media, en desarrollo de las estrategias para el fortalecimiento de competencias desde el proyecto de Educación Media, así como la revisión de actos administrativos y la proyección de conceptos que se requieran.</t>
  </si>
  <si>
    <t>1073-29</t>
  </si>
  <si>
    <t>Prestar servicios profesionales para apoyar el proceso de gestión, consolidación y depuración de la información necesaria, relacionada con las estrategias de desarrollo y fortalecimiento de competencias, para hacer seguimiento al Proyecto de Desarrollo Integral de la Educación Media.</t>
  </si>
  <si>
    <t>1073-30</t>
  </si>
  <si>
    <t xml:space="preserve">Prestar servicios profesionales para orientar, definir y acompañar los procesos de seguimiento a las estrategias para el fortalecimiento de competencias desde el proyecto de Desarrollo Integral de la Educación media en el Distrito.   </t>
  </si>
  <si>
    <t>1073-31</t>
  </si>
  <si>
    <t>Prestar servicios profesionales para el fortalecimiento de las actividades relacionadas con el control y seguimiento en la implementación de acciones para el fortalecimiento de competencias desde el Proyecto Desarrollo Integral de la educación media en las Instituciones Educativas Distritales.</t>
  </si>
  <si>
    <t>1073-32</t>
  </si>
  <si>
    <t>02 Orientación sociocupacional</t>
  </si>
  <si>
    <t>02001 Prestar apoyo profesional y/o tecnico para acompañar a las IED en las actividades de planeación y seguimiento para el desarrollo y fortalecimiento de la orientación sociocupacional de los estudiantes de educación media de Bogotá</t>
  </si>
  <si>
    <t>Prestar servicios profesionales para orientar y acompañar a las IED en las actividades de planeación y seguimiento para el desarrollo y fortalecimiento de la orientación Socio-Ocupacional de los estudiantes de educación media de Bogotá.</t>
  </si>
  <si>
    <t>1073-33</t>
  </si>
  <si>
    <t>Prestar servicios profesionales a la dirección de educación media en la construcción y puesta en marcha del sitio web de la estrategia de orientación socio-ocupacional del Distrito y apoyar la estructuración del sistema de seguimiento a egresados de la educación media</t>
  </si>
  <si>
    <t>1073-34</t>
  </si>
  <si>
    <t>Prestar servicios profesionales para apoyar y realizar seguimiento a la implementación de la estrategia de  comunicación y divulgación del Desarrollo Integral de la Educación Media, con especial enfasis en la apuesta de orientación sociocupacional.</t>
  </si>
  <si>
    <t>1073-35</t>
  </si>
  <si>
    <t>1073-36</t>
  </si>
  <si>
    <t>1073-37</t>
  </si>
  <si>
    <t>1073-38</t>
  </si>
  <si>
    <t>1073-39</t>
  </si>
  <si>
    <t>1073-40</t>
  </si>
  <si>
    <t>1073-41</t>
  </si>
  <si>
    <t>1073-42</t>
  </si>
  <si>
    <t>Prestar servicios de apoyo a la gestión de la estrategia de circulación interinstitucional de los estudiantes que hacen parte del desarrollo y fortalecimiento de competencias, en las Instituciones Educativas distritales en el marco del proyecto del Desarrollo Integral de la Educación Media.</t>
  </si>
  <si>
    <t>1073-43</t>
  </si>
  <si>
    <t>1073-44</t>
  </si>
  <si>
    <t>1073-45</t>
  </si>
  <si>
    <t>02002 Realizar acompañamiento, seguimiento e implementación de los procesos de orientación sociocupacional  de los estudiantes de educación media de Bogotá</t>
  </si>
  <si>
    <t>80101600-86111600 -93141500 -86141500-81111800-82111800</t>
  </si>
  <si>
    <t xml:space="preserve">Acompañar la implementacion de la  Estrategia Distrital de Orientación Socio Ocupacional en el marco del Proyecto 1073 “Desarrollo Integral de la Educación Media en las Instituciones Educativas del Distrito” </t>
  </si>
  <si>
    <t>1073-46</t>
  </si>
  <si>
    <t>01004 Realizar acompañamiento, seguimiento e implementación para desarrollo y fortalecimiento de las competencias básicas, sociales y emocionales de los estudiantes de educación media de Bogotá</t>
  </si>
  <si>
    <t>86141500 - 86111800</t>
  </si>
  <si>
    <t>Acompañar a las IED en la implementación del Proyecto Desarrollo Integral de la Educación Media para promover el mejoramiento de la calidad educativa ofrecida a los jóvenes de los grados 10 y 11 articulando con la Secretaria de Educación los esfuerzos técnicos, administrativos y económicos.</t>
  </si>
  <si>
    <t>Publicación contratación régimen especial - Régimen especial</t>
  </si>
  <si>
    <t>1073-47</t>
  </si>
  <si>
    <t>1073-48</t>
  </si>
  <si>
    <t>1073-49</t>
  </si>
  <si>
    <t>1073-50</t>
  </si>
  <si>
    <t>1073-51</t>
  </si>
  <si>
    <t>1073-52</t>
  </si>
  <si>
    <t>1073-53</t>
  </si>
  <si>
    <t>1073-54</t>
  </si>
  <si>
    <t>1073-55</t>
  </si>
  <si>
    <t>1073-56</t>
  </si>
  <si>
    <t>1073-57</t>
  </si>
  <si>
    <t>1073-58</t>
  </si>
  <si>
    <t>1073-59</t>
  </si>
  <si>
    <t>1073-60</t>
  </si>
  <si>
    <t>80101509, 80101604,80101702,80121704 81131501, 81131502 , 84111601, 84111602, 93151606, 93151607</t>
  </si>
  <si>
    <t>Realizar la interventoría integral para el seguimiento a los convenios suscritos entre la Secretaria de Educación del Distrito y las Instituciones de Educación Superior, para el acompañamiento a Instituciones Educativas del Distrito – IED en el marco del proyecto 1073 “Desarrollo Integral de la Educación Media”</t>
  </si>
  <si>
    <t>1074-1</t>
  </si>
  <si>
    <t>02 FORTALECIMIENTO DE LA CALIDAD</t>
  </si>
  <si>
    <t>02006 Prestar apoyo profesional y/o técnico en la ejecución, verificación y acompañamiento de proyectos de calidad en educacion superior</t>
  </si>
  <si>
    <t>Prestar servicios profesionales especializados a la Secretaría de Educación del Distrito para apoyar en la formulación, implementación y acompañamiento de acciones que impacten en la calidad educativa, en el marco del proyecto “Educación superior para una ciudad de conocimiento”.</t>
  </si>
  <si>
    <t>JORGE ENRIQUE CELIS GIRALDO</t>
  </si>
  <si>
    <t>JOSÉ MAXIMILIANO GÓMEZ TORRES</t>
  </si>
  <si>
    <t>Director de relaciones con los sectores de educación superior y educación para el trabajo.</t>
  </si>
  <si>
    <t>ALVARO ALFONSO GÓMEZ PACHECO</t>
  </si>
  <si>
    <t>3241000 EXT. 4341</t>
  </si>
  <si>
    <t>agomezp@educacionbogota.gov.co</t>
  </si>
  <si>
    <t>1074-2</t>
  </si>
  <si>
    <t>Prestar servicios profesionales especializados a la Secretaría de Educación del Distrito para apoyar en la implementación y acompañamiento de acciones que impacten en la calidad educativa, en el marco del proyecto “Educación superior para una ciudad de conocimiento”.</t>
  </si>
  <si>
    <t>1074-3</t>
  </si>
  <si>
    <t>Prestar servicios profesionales especializados a la Secretaría de Educación del Distrito para la liderar la implementación y seguimiento de acciones para incrementar el acceso a la educación, en el marco del proyecto “Educación superior para una ciudad de conocimiento”.</t>
  </si>
  <si>
    <t>1074-4</t>
  </si>
  <si>
    <t>Prestar servicios profesionales especializados a la Secretaría de Educación del Distrito para apoyar la formulación y acompañamiento de acciones que impacten en la calidad educativa, en el marco del proyecto “Educación superior para una ciudad de conocimiento”.</t>
  </si>
  <si>
    <t>1074-5</t>
  </si>
  <si>
    <t>Prestar servicios profesionales especilizados para realizar la gestión intersectorial e interinstitucional en el marco del proyecto “Educación superior para una ciudad de conocimiento”.</t>
  </si>
  <si>
    <t>1074-6</t>
  </si>
  <si>
    <t>Prestar servicios profesionales especializados a la Secretaría de Educación del Distrito para orientar, acompañar y hacer seguimiento al proyecto “Educación superior para una ciudad de conocimiento” en el Distrito Capital.</t>
  </si>
  <si>
    <t>1074-7</t>
  </si>
  <si>
    <t>Prestar servicios profesionales especializados para verificar y hacer seguimiento a las condiciones técnicas de las instituciones de educación formal e instituciones de educación para el trabajo y el desarrollo humano, para apoyar la implementación del proyecto “Educación superior para una ciudad de conocimiento”.</t>
  </si>
  <si>
    <t>1074-8</t>
  </si>
  <si>
    <t>Prestación de servicios profesionales para apoyar a la Secretaría de Educación del Distrito en la implementación y acompañamiento de acciones que impacten en la calidad educativa, en el marco del proyecto “Educación superior para una ciudad de conocimiento”.</t>
  </si>
  <si>
    <t>1074-9</t>
  </si>
  <si>
    <t>1074-10</t>
  </si>
  <si>
    <t>Prestar servicios profesionales para apoyar a la Secretaría de Educación del Distrito en la orientación de la implementación y seguimiento de acciones para incrementar el acceso a la educación, en el marco del proyecto “Educación superior para una ciudad de conocimiento”.</t>
  </si>
  <si>
    <t>1074-11</t>
  </si>
  <si>
    <t>Prestar servicios profesionales para apoyar a la Secretaría de Educación del Distrito para la implementación y seguimiento de acciones para incrementar el acceso a la educación, en el marco del proyecto “Educación superior para una ciudad de conocimiento”.</t>
  </si>
  <si>
    <t>1074-12</t>
  </si>
  <si>
    <t>1074-13</t>
  </si>
  <si>
    <t>Prestar servicios profesionales para apoyar a la Secretaría de Educación del Distrito en aspectos jurídicos, en el marco del proyecto “Educación superior para una ciudad de conocimiento”.</t>
  </si>
  <si>
    <t>1074-14</t>
  </si>
  <si>
    <t>1074-15</t>
  </si>
  <si>
    <t>1074-16</t>
  </si>
  <si>
    <t>1074-17</t>
  </si>
  <si>
    <t>Prestar servicios profesionales para el acompañamiento en los aspectos jurídicos relacionados con las estrategias y acciones encaminadas a velar por la pertinencia y calidad de los programas ofrecidos por las instituciones de educación para el trabajo y el desarrollo humano.</t>
  </si>
  <si>
    <t>1074-18</t>
  </si>
  <si>
    <t>1074-19</t>
  </si>
  <si>
    <t xml:space="preserve">Prestar servicios de apoyo técnico y operativo, para la implementación y seguimiento de acciones de las estrategias de Educación para el Trabajo y el Desarrollo Humano, en el marco del proyecto “Educación superior para una ciudad de conocimiento”. </t>
  </si>
  <si>
    <t>1074-20</t>
  </si>
  <si>
    <t xml:space="preserve">Prestar servicios profesionales especializados para orientar y acompañar las estrategias de Educación Superior y Educación para el Trabajo, en el marco del proyecto “Educación superior para una ciudad de conocimiento”. </t>
  </si>
  <si>
    <t>1074-21</t>
  </si>
  <si>
    <t>Prestar servicios profesionales para asesorar a la Secretaría de Educación del Distrito en la formulación, implementación y acompañamiento para la implementación de acciones que impacten en la calidad educativa, en el marco del proyecto “Acceso con calidad a la Educación Superior”.</t>
  </si>
  <si>
    <t>1074-22</t>
  </si>
  <si>
    <t>Prestar servicios profesionales para apoyar a la Secretaría de Educación del Distrito en la formulación, implementación y acompañamiento para la implementación de acciones que impacten en la calidad educativa, en el marco del proyecto “Acceso con calidad a la Educación Superior”.</t>
  </si>
  <si>
    <t>1074-23</t>
  </si>
  <si>
    <t>1074-24</t>
  </si>
  <si>
    <t>1074-25</t>
  </si>
  <si>
    <t>1074-26</t>
  </si>
  <si>
    <t>1074-27</t>
  </si>
  <si>
    <t>1074-28</t>
  </si>
  <si>
    <t>1074-29</t>
  </si>
  <si>
    <t>02004 Aunar esfuerzos con los actores del subsistema Distrital de Educacion Superior y el Gobierno Nacional, para orientar o desarrollar proyectos de Ciencia, Tecnología e Innovación, integrando apuestas productivas y de conocimiento de la región.</t>
  </si>
  <si>
    <t>Diseño de modelo y plan de pertinencia para educación superior y educación para el trabajo, que permitan orientar jóvenes y ciudadanos en general, respecto a las apuestas productivas y de conocimiento de la región, contribuyendo al desarrollo de CTeI.</t>
  </si>
  <si>
    <t>1074-30</t>
  </si>
  <si>
    <t>Aunar esfuerzos técnicos, administrativos y financieros para desarrollar un proyecto de mejoramiento de la calidad y el acceso a la educación superior, integrando apuestas productivas y de conocimiento de la región.</t>
  </si>
  <si>
    <t>1074-31</t>
  </si>
  <si>
    <t>02005 Implementacion gradual de una estrategia de Fomento a la calidad y mejores prácticas en los programas e instituciones de Formación para el Trabajo y el Desarrollo Humano</t>
  </si>
  <si>
    <t>Implementar el piloto de esquema de aseguramiento de la calidad para el sector de Educación para el Trabajo y el Desarrollo Humano</t>
  </si>
  <si>
    <t>1074-32</t>
  </si>
  <si>
    <t>Diseño de 3 programas de formación laboral, resultante del trabajo articulado entre una IETDH y un aliado del sector productivo, que responda con criterios de calidad y pertinencia a necesidades existentes en la ciudad</t>
  </si>
  <si>
    <t>3120102-1</t>
  </si>
  <si>
    <t>Gastos de computador</t>
  </si>
  <si>
    <t>Suministro y distribución de tóner para impresora de las dependencias del nivel central y direcciones locales de la SED</t>
  </si>
  <si>
    <t>Alvaro Fernando Guzman Lucero</t>
  </si>
  <si>
    <t>Director de Servicios Administrativos</t>
  </si>
  <si>
    <t>YOLANDA CUELLAR GONZALEZ</t>
  </si>
  <si>
    <t>ycuellar@educacionbogota.gov.co</t>
  </si>
  <si>
    <t>3120102-2</t>
  </si>
  <si>
    <t>Prestar el servicio de adecuación, implementación, soporte y mantenimiento al sistema financiero Apoteosys para la Secretaría de Educación del Distrito</t>
  </si>
  <si>
    <t>3241000 ext:  3379</t>
  </si>
  <si>
    <t>3120102-3</t>
  </si>
  <si>
    <t xml:space="preserve">43232300;81112200 
</t>
  </si>
  <si>
    <t>Adquisición de licencias del software IBM SPSS STATISTICS para el manejo de la información estadística de la Secretaría de Educación del Distrito, lo cual incluye el plan anual de mantenimiento y soporte de la herramienta</t>
  </si>
  <si>
    <t>3120102-4</t>
  </si>
  <si>
    <t xml:space="preserve">43231513;43233701 </t>
  </si>
  <si>
    <t>Prestar los servicios de actualización, soporte, mantenimiento, asesoría y derecho a uso del software de gestión PS Documents, que soporta gestión de archivo de la Secretaría de Educación Distrital.</t>
  </si>
  <si>
    <t>3120102-5</t>
  </si>
  <si>
    <t>Prestar el servicio de mantenimiento, actualización y soporte del software de administración del Sistema de Gestión de Calidad - ISOLUCION, requerido por la SED.</t>
  </si>
  <si>
    <t>3120102-6</t>
  </si>
  <si>
    <t xml:space="preserve">Prestar los,sérvicios de actualización, soporte, y mantenimiento del software de asignación de turnos Digiturno® de
la Secretaría de Educación del Distrito. </t>
  </si>
  <si>
    <t>3120102-7</t>
  </si>
  <si>
    <t xml:space="preserve">81111805;43232801  
</t>
  </si>
  <si>
    <t>Renovar la Licencia Whatsup Gold Premium Service Agreement 2500 Devices, y WhatsUp Gold Flow Monitor 25 Sources para la Secretaría de Educación del distrito, lo que incluye el soporte de la Herramienta de monitoreo WhatsUP Gold.</t>
  </si>
  <si>
    <t>3120102-8</t>
  </si>
  <si>
    <t>Adquisición de los certificados digitales WILDCARD y TRUE BUSINESS para el fortalecimiento y consolidación de los Sistemas de información y el sostenimiento de la plataforma tecnológica de la Secretaria de Educación del Distrito.</t>
  </si>
  <si>
    <t>3120102-9</t>
  </si>
  <si>
    <t>81112210;81111811;81112501</t>
  </si>
  <si>
    <t>Prestar los servicios de administración, actualización, soporte, mantenimiento y derecho a uso de las licencias del software DEXON, que soporta la gestión de los servicios de mesa de ayuda de la Secretaria de Educación Distrital.</t>
  </si>
  <si>
    <t>3120102-10</t>
  </si>
  <si>
    <t>43233205;43233201</t>
  </si>
  <si>
    <t xml:space="preserve"> Adquisición, instalación y puesta en funcionamiento del software "CELLCRYPT" para encriptación de voz, chat y archivos en celulares Smartphone, para la Secretaría de Educación del Distrito.</t>
  </si>
  <si>
    <t>3120102-11</t>
  </si>
  <si>
    <t>Adquisición de las licencias de ACROBAT PRO y ADOBE CLOUD Sector Gobierno Plan VIP última versión, para el fortalecimiento y consolidación de los Sistemas de información de la plataforma tecnológica de la Secretaria de Educación del Distrito.</t>
  </si>
  <si>
    <t>3120102-12</t>
  </si>
  <si>
    <t>81112200;43232300</t>
  </si>
  <si>
    <t>Adquisición y soporte del software ArcGIS para el manejo del sistema de información Geográfica de la Secretaría de Educación del Distrito.</t>
  </si>
  <si>
    <t>3120102-13</t>
  </si>
  <si>
    <t>43232301;81112501</t>
  </si>
  <si>
    <t>Renovar el licenciamiento de la aplicación basada en búsqueda inteligente, interactiva y en línea de información, sobre imágenes documentales de la Secretaría de Educación del Distrito.</t>
  </si>
  <si>
    <t>311020301-1</t>
  </si>
  <si>
    <t>HONORARIOS ENTIDAD</t>
  </si>
  <si>
    <t>N/A</t>
  </si>
  <si>
    <t>PRESTACIÓN DE SERVICIOS PROFESIONALES ESPECIALIZADOS EN MATERIA JURÍDICA PARA ACOMPAÑAR AL DESPACHO DE LA SECRETARIA DE EDUCACIÓN EN EL ANÁLISIS Y REVISIÓN DE LOS ASUNTOS JURÍDICOS RELACIONADOS CON LA SEGUNDA INSTANCIA DE PROCESOS DISCIPLINARIOS DE SERVIDORES PÚBLICOS DE LA SECRETARÍA, EL SEGUIMIENTO Y CONTROL A ACTUACIONES ADMINISTRATIVAS DE LOS ÓRGANOS DE CONTROL, LOS PROCESOS DE COBRO PERSUASIVO Y LOS PROCESOS DE COMPRAS PÚBLICAS EN MATERIA DE TRANSPORTE ESCOLAR Y CONSTRUCCIONES QUE SE ENCUENTRAN A CARGO DEL DESPACHO DE LA SECRETARÍA DE EDUCACIÓN.</t>
  </si>
  <si>
    <t>KARINA EUGENIA RICAURTE FARFAN</t>
  </si>
  <si>
    <t>311020301-2</t>
  </si>
  <si>
    <t>PRESTACIÓN DE SERVICIOS PROFESIONALES PARA GESTIONAR Y APOYAR LAS RELACIONES DE LA SECRETARÍA DE EDUCACIÓN DISTRITAL CON EL SECTOR PRIVADO Y ORGANISMOS INTERNACIONALES, GENERANDO ALIANZAS, LAZOS DE AMISTAD Y COOPERACIÓN ACORDES A LA MISIONALIDAD DE LA ENTIDAD Y BRINDANDO COLABORACIÓN A LOS EQUIPOS ENCARGADOS DE LA ELABORACIÓN Y REVISIÓN DE TEXTOS TÉCNICOS O ACADÉMICOS REQUERIDOS POR EL DESPACHO DE LA SECRETARÍA DE EDUCACIÓN EN LAS LABORES QUE SEAN ASIGNADAS.</t>
  </si>
  <si>
    <t>311020301-3</t>
  </si>
  <si>
    <t>PRESTACIÓN DE SERVICIOS PROFESIONALES ESPECIALIZADOS EN MATERIA JURÍDICA PARA ACOMPAÑAR AL DESPACHO DE LA SECRETARIA DE EDUCACIÓN Y A LOS SUBSECRETARIOS A TRAVÉS DEL ANÁLISIS Y REVISIÓN DE LOS ASUNTOS JURÍDICO-ADMINISTRATIVOS QUE SEAN REQUERIDOS POR EL DESPACHO. ASÍ MISMO, REALIZAR EL ACOMPAÑAMIENTO JURÍDICO A LA SED EN ASUNTOS QUE TENGAN RELACIÓN CON LOS SINDICATOS DE LA SED.</t>
  </si>
  <si>
    <t>311020301-4</t>
  </si>
  <si>
    <t>PRESTAR LOS SERVICIOS PROFESIONALES EN LA CONCEPTUALIZACIÓN Y SEGUIMIENTO A LA EJECUCIÓN DEL PLAN DE BIENESTAR DE LA ENTIDAD, PROPENDIENDO POR EL FORTALECIMIENTO DE LA CULTURA ORGANIZACIONAL PARA LOS NIVELES CENTRAL, LOCAL INSTITUCIONAL QUE COMPONEN LA SECRETARIA DE EDUCACIÓN, EN COORDINACIÓN CON LA SUBSECRETARIA DE GESTIÓN INSTITUCIONAL Y SU DIRECCIÓN DE TALENTO HUMANO</t>
  </si>
  <si>
    <t>311020301-5</t>
  </si>
  <si>
    <t>PRESTACIÓN DE SERVICIOS PROFESIONALES ESPECIALIZADOS AL DESPACHO DE LA SECRETARÍA DE EDUCACIÓN DEL DISTRITO, CON EL FIN DE BRINDAR ACOMPAÑAMIENTO EN EL DESARROLLO DE ACTIVIDADES RELACIONADAS CON TEMAS DE FUNCIÓN PÚBLICA Y CARRERA ADMINISTRATIVA.</t>
  </si>
  <si>
    <t>SUBSECRETARÍA DE GESTIÓN INSTITUCIONAL</t>
  </si>
  <si>
    <t>JOSE RICARDO GUALTEROS UVA</t>
  </si>
  <si>
    <t xml:space="preserve">3241000
</t>
  </si>
  <si>
    <t>311020301-6</t>
  </si>
  <si>
    <t>PRESTAR SERVICIOS PROFESIONALES ESPECIALIZADOS EN MATERIA JURÍDICA ALTAMENTE CALIFICADA PARA ACOMPAÑAR EXTERNAMENTE A LA SECRETARÍA DE EDUCACIÓN DISTRITAL A TRAVÉS DE LA EMISIÓN DE CONCEPTOS JURÍDICOS, DEL ANÁLISIS Y REVISIÓN DE PROYECTOS DE NORMA O DECISIONES ADMINISTRATIVAS, ASÍ COMO LA REPRESENTACIÓN JUDICIAL DE LA ENTIDAD.</t>
  </si>
  <si>
    <t>311020301-7</t>
  </si>
  <si>
    <t>PRESTAR SERVICIOS PROFESIONALES A LA SECRETARÍA DE EDUCACIÓN EN TEMAS TRIBUTARIOS, FINANCIEROS, ADMINISTRATIVOS, Y DE HACIENDA PÚBLICA, MEDIANTE LA PREPARACIÓN DE CONCEPTOS JURÍDICOS,  PROYECTOS DE NORMAS Y TRÁMITES ANTE ENTIDADES DEL ORDEN NACIONAL O DISTRITAL EN LOS ASUNTOS OBJETO DEL CONTRATO.</t>
  </si>
  <si>
    <t>311020301-8</t>
  </si>
  <si>
    <t>PRESTAR ASESORÍA JURÍDICA A LA SECRETARÍA DE EDUCACIÓN DEL DISTRITO EN MATERIA LABORAL PARA EL PROCESO DE NEGOCIACIÓN COLECTIVA DE TRABAJO QUE DEBE ADELANTARSE CON LAS ORGANIZACIONES SINDICALES Y MANEJO DE CONFLICTOS LABORALES.</t>
  </si>
  <si>
    <t>311020301-9</t>
  </si>
  <si>
    <t>PRESTACIÓN DE SERVICIOS PROFESIONALES AL DESPACHO DE LA SECRETARÍA DE EDUCACIÓN PARA LA REVISIÓN, ANÁLISIS Y DEFINICIÓN DE INFORMACIÓN PARA LAS RESPUESTAS A LAS SOLICITUDES DEL CONGRESO DE LA REPÚBLICA, EL CONCEJO DISTRITAL Y LAS JUNTAS ADMINISTRADORAS LOCALES, ASÍ COMO LA REVISIÓN DE LA INFORMACIÓN QUE SE GENERE DESDE LA SECRETARÍA DE EDUCACIÓN PARA LA PARTICIPACIÓN EN LOS DEBATES QUE SE PRESENTEN EN DICHOS CUERPOS COLEGIADOS,  EN EL MARCO DEL PLAN DE DESARROLLO” BOGOTÁ MEJOR PARA TODOS”; ASÍ COMO PARA COORDINAR LA CONSTRUCCIÓN DE MEMORIA INSTITUCIONAL ALREDEDOR DE ESTOS TEMAS.</t>
  </si>
  <si>
    <t>311020301-10</t>
  </si>
  <si>
    <t>PRESTAR SERVICIOS PROFESIONALES AL DESPACHO DE LA SECRETARÍA DE EDUCACIÓN DEL DISTRITO, APOYANDO EN LA EJECUCIÓN DE LA ESTRATEGIA DE RELACIONAMIENTO CON LOS CUERPOS COLEGIADOS DEL ORDEN DISTRITAL Y NACIONAL, ENFATIZADO EN LOS ASUNTOS DEL CONCEJO DISTRITAL DE BOGOTÁ Y GENERANDO INFORMACIÓN QUE DOCUMENTE EL ACTUAR DE LA SECRETARÍA DE EDUCACIÓN EN LOS DEBATES DE LOS PROYECTOS DE ACUERDO Y DEBATES DE CONTROL POLÍTICO, APORTANDO EN LA CONSTRUCCIÓN DE MEMORIA INSTITUCIONAL.</t>
  </si>
  <si>
    <t>311020301-11</t>
  </si>
  <si>
    <t>GESTIONAR EL RELACIONAMIENTO DE LA SECRETARÍA DE EDUCACIÓN DE BOGOTÁ, A TRAVÉS DE ACCIONES Y PROYECTOS DE COOPERACIÓN CON ENTIDADES Y ORGANIZACIONES PRIVADAS Y PÚBLICAS, NACIONALES E INTERNACIONALES QUE PERMITAN EL FORTALECIMIENTO DE LOS PROGRAMAS Y ACCIONES QUE ADELANTA LA SECRETARÍA DE EDUCACIÓN EN CUMPLIMIENTO DEL PLAN DE DESARROLLO.</t>
  </si>
  <si>
    <t>311020301-12</t>
  </si>
  <si>
    <t>PRESTAR SERVICIOS PROFESIONALES AL DESPACHO DE LA SECRETARIA DE EDUCACIÓN DISTRITAL, DESARROLLANDO ACTIVIDADES DE APOYO PARA EL SEGUIMIENTO, ARTICULACIÓN Y FORTALECIMIENTO DE LAS RELACIONES DE LA SECRETARÍA DE EDUCACIÓN DISTRITAL CON INSTANCIAS DE ORDEN NACIONAL Y DISTRITAL QUE EJERCEN CONTROL POLÍTICO COMO EL CONGRESO DE LA REPÚBLICA, CONCEJO DISTRITAL Y JUNTAS ADMINISTRADORAS LOCALES, ASÍ COMO CON LAS JUNTAS DE ACCIÓN COMUNAL EN LOS CASOS QUE SE REQUIERA, EN EL MARCO DEL PLAN DE DESARROLLO” BOGOTÁ MEJOR PARA TODOS”, ENFATIZANDO EN LA COMPILACIÓN DE LAS ACTIVIDADES REALIZADAS POR LA SECRETARÍA DE EDUCACIÓN CON LAS COMUNIDADES EN TERRITORIO, GENERANDO MEMORIA INSTITUCIONAL AL RESPECTO.</t>
  </si>
  <si>
    <t>3120103-1</t>
  </si>
  <si>
    <t xml:space="preserve">COMBUSTIBLES, LUBRICANTES Y LLANTAS </t>
  </si>
  <si>
    <t>Suministro de combustible para el parque automotor de la Secretaria de Educación del Distrito</t>
  </si>
  <si>
    <t>Subsecretaria De Gestión Institucional</t>
  </si>
  <si>
    <t>MARLON  MENDEZ VILLAMIZAR</t>
  </si>
  <si>
    <t xml:space="preserve">MEMENDEZ@educacionbogota.gov.co </t>
  </si>
  <si>
    <t>3120103-2</t>
  </si>
  <si>
    <t>Compra de llantas para el parque automotor de la Secretaria de Educación del Distrito</t>
  </si>
  <si>
    <t>3120104-1</t>
  </si>
  <si>
    <t>MATERIALES Y SUMINISTROS</t>
  </si>
  <si>
    <t>Suministro y distribución de insumos de papelería, útiles de oficina, para las dependencias del Nivel Central y las  Direcciones Locales de la Secretaria de Educación Distrital</t>
  </si>
  <si>
    <t>YCUELLAR@educacionbogota.gov.co</t>
  </si>
  <si>
    <t>3120104-2</t>
  </si>
  <si>
    <t>Servicio de máquinas dispensadoras de bebidas calientes para los funcionarios de la Secretaria de Educación Nivel Central</t>
  </si>
  <si>
    <t>MARCIA ANGELITA  BAYONA</t>
  </si>
  <si>
    <t xml:space="preserve">mbayona@educacionbogota.gov.co </t>
  </si>
  <si>
    <t>3120104-3</t>
  </si>
  <si>
    <t>Contratar la compra de equipos purificadores de agua para la sede central de la Secretaria de Educación Distrital</t>
  </si>
  <si>
    <t>3120105-1</t>
  </si>
  <si>
    <t>COMPRA DE EQUIPOS</t>
  </si>
  <si>
    <t xml:space="preserve">Adquisicion de Hornos Microondas Industriales </t>
  </si>
  <si>
    <t xml:space="preserve">ARRENDAMIENTOS </t>
  </si>
  <si>
    <t>POR EL PRESENTE CONTRATO EL ARRENDADOR SE OBLIGA A ENTREGAR Y EL ARRENDATARIO A RECIBIR A TÍTULO DE ARRENDAMIENTO Y COMO CUERPO CIERTO, EL ESPACIO PARA OFICINAS, UBICADO EN EL INMUEBLE DE LA AC 26 No. 66-63 DE BOGOTÁ D.C., EL CUAL COMPRENDE UN ÁREA DE 10.573,83 M2 Y EL DERECHO AL USO DE 286 PARQUEADEROS QUE FORMAN PARTE DEL MISMO INMUEBLE, IDENTIFICADO CON LA CÉDULA CATASTRAL NO. A-28-A 34/40 , REGISTRADO CON MATRÍCULA INMOBILIARIA NO. 50C-0154167. LOS LINDEROS GENERALES SE ENCUENTRAN EN LA ESCRITURA PÚBLICA NO. 3005 DEL 28 DE MAHYO DE 1973 DE LA NOTARÍA PRIMERA DE BOGOTÁ . EN CUANTO A LOS LINDEROS ESPECÍFICOS, SIENDO UN EDIFICIO QUE NO ESTÁ SOMETIDO A RÉGIMEN DE PROPIEDAD HORIZONTAL LAS ÁREAS OBJETO DE ARRENDAMIENTO SE DESCRIBEN EN EL ANEXO NO. 1</t>
  </si>
  <si>
    <t xml:space="preserve">DIRECTOR DE SERVICIOS ADMINISTRATIVOS </t>
  </si>
  <si>
    <t>DIEGO ANDRÉS SOLÓRZANO LASSO</t>
  </si>
  <si>
    <t>dsolorzano@educacionbogota.gov.co</t>
  </si>
  <si>
    <t>ARRENDAMIENTO DEL PREDIO IDENTIFICADO CON LA DIRECCIÓN CALLE 14 B No. 114 B -30 DE LA LOCALIDAD DE FONTIBÓN DE LA CIUDAD DE BOGOTÁ D.C., PARA EL FUNCIONAMIENTO DEL ARCHIVO GENERAL DE LA SECRETARÍA DE EDUCACIÓN DISTRITAL.</t>
  </si>
  <si>
    <t>ARRENDAMIENTO DEL PREDIO IDENTIFICADO CON LA DIRECCIÓN CALLE 126A No. 7C-82 DE LA LOCALIDAD DE USAQUÉN, DE LA CIUDAD DE BOGOTÁ D.C., PARA EL FUNCIONAMIENTO DE LAS OFICINAS ADMINISTRATIVAS DE LA DIRECCIÓN LOCAL DE EDUCACIÓN.</t>
  </si>
  <si>
    <t>ARRENDAMIENTO DEL PREDIO IDENTIFICADO CON LA DIRECCIÓN, CALLE 71 A No. 70 C -44, DE LA LOCALIDAD DE ENGATIVÁ, DE LA CIUDAD DE BOGOTA D.C., PARA EL FUNCIONAMIENTO DE LA DIRECCIÓN LOCAL DE EDUCACIÓN.</t>
  </si>
  <si>
    <t>ARRENDAMIENTO DE LOS PREDIOS IDENTIFICADOS CON LAS DIRECCIONES: CALLE 59 B SUR N. 45 D-27. CALLE 59 B SUR N. 45-D - U:CALLE 59 C SUR N. 45 D 48. CALLE 59C SUR N. 45'D - 22 DE LA LOCALIDAD DE CIUDAD BOLÍVAR-DE LA CIUDAD DE BOGOTA D.C., PARA
EL FUNCIONAMIENTO DE LA DIRECCION LOCAL</t>
  </si>
  <si>
    <t xml:space="preserve"> ARRENDAMIENTO DEL PREDIO IDENTIFICADO CON LA DIRECCIÓN AVENIDA CRA 30 No. 1A-20 DE LA LOCALIDAD DE LOS MÁRTIRES, DE LA CIUDAD DE BOGOTÁ D.C., PARA EL FUNCIONAMIENTO DE LA DIRECCIÓN LOCAL DE EDUCACIÓN.</t>
  </si>
  <si>
    <t xml:space="preserve">ARRENDAMIENTO DEL PREDIO, DE LA CIUDAD DE BOGOTÁ D.C., PARA EL FUNCIONAMIENTO DE LA DIRECCIÓN LOCAL DE EDUCACIÓN DE CANDELARIA </t>
  </si>
  <si>
    <t>3120203-1</t>
  </si>
  <si>
    <t>GASTOS DE TRANSPORTE Y COMUNICACIÓN</t>
  </si>
  <si>
    <t xml:space="preserve">Suministrar el servicios de transporte para el traslado de funcionarios Administrativos a los colegios o  localidades para fortalecer la labor que realiza la SED a través de sus proyectos de inversión </t>
  </si>
  <si>
    <t>Prestar los servicios para la gestión y administración de los procesos de correspondencia de la Secretaría de Educación de Bogotá, D.C.</t>
  </si>
  <si>
    <t>MONICA PATRICIA PAJARO</t>
  </si>
  <si>
    <t>mpajaro@educacionbogota.gov.co</t>
  </si>
  <si>
    <t>3120204-1</t>
  </si>
  <si>
    <t>IMPRESOS Y PUBLICACIONES</t>
  </si>
  <si>
    <t xml:space="preserve">Prestar el servicio de fotocopiado integral y servicios afines para la Secretaria de Educación Distrital bajo la modalidad de outsorcing  </t>
  </si>
  <si>
    <t>3120204-2</t>
  </si>
  <si>
    <t>Realizar la publicación de avisos de prensa emitidos por la SED en periódicos de circulación nacional y local..</t>
  </si>
  <si>
    <t>Karina Eugenia Ricaurte Farfan</t>
  </si>
  <si>
    <t>Subsecretaría de Gestión Institucional</t>
  </si>
  <si>
    <t>Rocio Jazmin Olarte Tapia</t>
  </si>
  <si>
    <t>Oficina Asesora de Comunicación y Prensa</t>
  </si>
  <si>
    <t>Cesar Almonacid Achury OACP</t>
  </si>
  <si>
    <t>calmonacid@educacionbogota.gov.co</t>
  </si>
  <si>
    <t>3120204-3</t>
  </si>
  <si>
    <t>Suscripción Periódico El Espectador</t>
  </si>
  <si>
    <t>3120204-4</t>
  </si>
  <si>
    <t>Suscripción Periódico Casa Editorial EL TIEMPO</t>
  </si>
  <si>
    <t>3120204-5</t>
  </si>
  <si>
    <t>Suscripción Revista Semana</t>
  </si>
  <si>
    <t>3120204-6</t>
  </si>
  <si>
    <t>55101531;55111506</t>
  </si>
  <si>
    <t>Contratar la suscripción a las publicaciones en medio electrónico especializadas en materia jurídica con actualización permanente, así como acceso a la plataforma Analítica, líneas jurisprudenciales en materia de contratación estatal y responsabilidad extracontractual civil y del estado, en medio digital para 28 funcionarios de la entidad.</t>
  </si>
  <si>
    <t>Cesar Almonacid Achury OACP - Claudia Marcela Vela Jimenez - OAJ</t>
  </si>
  <si>
    <t>calmonacid@educacionbogota.gov.co; cvela@educacionbogota.gov.co</t>
  </si>
  <si>
    <t>312020501-1</t>
  </si>
  <si>
    <t>MANTENIMIENTO ENTIDAD</t>
  </si>
  <si>
    <t>Prestar el servicio de mantenimiento preventivo y correctivo al sistema de comunicaciones de la Secretaria de Educación del Distrito</t>
  </si>
  <si>
    <t>312020501-2</t>
  </si>
  <si>
    <t xml:space="preserve">Prestar el servicio de mantenimiento correctivo y preventivo para los vehículos que conforman el parque automotor de la Secretaría de Educación del Distrito </t>
  </si>
  <si>
    <t>312020501-3</t>
  </si>
  <si>
    <t>Suministro de materiales y elementos de ferretería para el mantenimiento de las edificaciones de las sedes administrativas de la secretaría de educación del distrito</t>
  </si>
  <si>
    <t>JUANITA LLERAS MEJIA</t>
  </si>
  <si>
    <t>jllerasm@educacionbogota.gov.co</t>
  </si>
  <si>
    <t>312020501-4</t>
  </si>
  <si>
    <t>Prestación integral del servicio de vigilancia y seguridad privada para las sedes educativas y áreas administrativas de la Secretaría de Educación del Distrito Capital</t>
  </si>
  <si>
    <t>SANDRA MILENA SALAZAR</t>
  </si>
  <si>
    <t>SSALAZAR@educacionbogota.gov.co</t>
  </si>
  <si>
    <t>312020501-5</t>
  </si>
  <si>
    <t>Suministrar servicio de aseo privado para  todas las sedes de los colegios( plantas físicas propias, arriendos y convenios)  la interventoría, supervisión,  seguimiento, control del servicio y adiciones requeridas.</t>
  </si>
  <si>
    <t>311020400-1</t>
  </si>
  <si>
    <t>Remneración Servicios Técnicos</t>
  </si>
  <si>
    <t>Prestar servicios de apoyo asistencial a la dirección de servicios administrativos en las actividades de gestión documental</t>
  </si>
  <si>
    <t>Alvaro Fernando Guzmán Lucero</t>
  </si>
  <si>
    <t>Leonardo Alexander Cáceres Cáceres</t>
  </si>
  <si>
    <t>lcaceresc@educacionbogota.gov.co</t>
  </si>
  <si>
    <t>311020400-2</t>
  </si>
  <si>
    <t>311020400-3</t>
  </si>
  <si>
    <t>311020400-4</t>
  </si>
  <si>
    <t>311020400-5</t>
  </si>
  <si>
    <t>311020400-6</t>
  </si>
  <si>
    <t>311020400-7</t>
  </si>
  <si>
    <t>311020400-8</t>
  </si>
  <si>
    <t>311020400-9</t>
  </si>
  <si>
    <t>311020400-10</t>
  </si>
  <si>
    <t>311020400-11</t>
  </si>
  <si>
    <t>311020400-12</t>
  </si>
  <si>
    <t>311020400-13</t>
  </si>
  <si>
    <t>311020400-14</t>
  </si>
  <si>
    <t>311020400-15</t>
  </si>
  <si>
    <t>311020400-16</t>
  </si>
  <si>
    <t>311020400-17</t>
  </si>
  <si>
    <t>311020400-18</t>
  </si>
  <si>
    <t>311020400-19</t>
  </si>
  <si>
    <t>311020400-20</t>
  </si>
  <si>
    <t>311020400-21</t>
  </si>
  <si>
    <t>311020400-22</t>
  </si>
  <si>
    <t>311020400-23</t>
  </si>
  <si>
    <t>311020400-24</t>
  </si>
  <si>
    <t>311020400-25</t>
  </si>
  <si>
    <t>311020400-26</t>
  </si>
  <si>
    <t>311020400-27</t>
  </si>
  <si>
    <t>311020400-28</t>
  </si>
  <si>
    <t>311020400-29</t>
  </si>
  <si>
    <t>311020400-30</t>
  </si>
  <si>
    <t>311020400-31</t>
  </si>
  <si>
    <t>311020400-32</t>
  </si>
  <si>
    <t>311020400-33</t>
  </si>
  <si>
    <t>311020400-34</t>
  </si>
  <si>
    <t>311020400-35</t>
  </si>
  <si>
    <t>311020400-36</t>
  </si>
  <si>
    <t>311020400-37</t>
  </si>
  <si>
    <t>311020400-38</t>
  </si>
  <si>
    <t>311020400-39</t>
  </si>
  <si>
    <t>311020400-40</t>
  </si>
  <si>
    <t>311020400-41</t>
  </si>
  <si>
    <t>311020400-42</t>
  </si>
  <si>
    <t>311020400-43</t>
  </si>
  <si>
    <t>311020400-44</t>
  </si>
  <si>
    <t>311020400-45</t>
  </si>
  <si>
    <t>311020400-46</t>
  </si>
  <si>
    <t>311020400-47</t>
  </si>
  <si>
    <t>311020400-48</t>
  </si>
  <si>
    <t>Prestar Servicios de Apoyo administrativo a la Dirección de Servicios Administrativos en las actividades de gestión documental</t>
  </si>
  <si>
    <t>311020400-49</t>
  </si>
  <si>
    <t>Prestar Servicios de apoyo técnico a la Dirección de Servicios Administrativos en orientación y coordinación de las actividades de Gestión Documental.</t>
  </si>
  <si>
    <t>311020400-50</t>
  </si>
  <si>
    <t>311020400-51</t>
  </si>
  <si>
    <t>311020400-52</t>
  </si>
  <si>
    <t>311020400-53</t>
  </si>
  <si>
    <t>311020400-54</t>
  </si>
  <si>
    <t>311020400-55</t>
  </si>
  <si>
    <t>311020400-56</t>
  </si>
  <si>
    <t>311020400-57</t>
  </si>
  <si>
    <t>Remuneración Servicios Técnicos</t>
  </si>
  <si>
    <t>Apoyar a la dirección de servicios administrativos en la logística interna del nivel central de la Secretaria de Educación del Distrito</t>
  </si>
  <si>
    <t>3-1-2-02-10</t>
  </si>
  <si>
    <t>BIENESTAR E INCENTIVOS</t>
  </si>
  <si>
    <t>PRESTACIÓN DE SERVICIOS DE APOYO A LA GESTIÓN PARA DESARROLLAR LAS ACTIVIDADES DEL PLAN DE BIENESTAR E INCENTIVOS, CAPACITACIÓN, PREVENCIÓN Y PROMOCIÓN DE LA SEGURIDAD Y SALUD EN EL TRABAJO, FUNDAMENTADA EN LA POLÍTICA INTEGRAL DE BIENESTAR Y EN LA POLÍTICA DE SEGURIDAD Y SALUD EN EL TRABAJO, ASÍ COMO EL FORTALECIMIENTO EN TEMAS DE COMUNICACIÓN Y CULTURA ORGANIZACIONAL.</t>
  </si>
  <si>
    <t xml:space="preserve"> EDUARDO DIAZ RODRIGUEZ</t>
  </si>
  <si>
    <t>3-3-1-2-02-09-01</t>
  </si>
  <si>
    <t>CAPACITACION</t>
  </si>
  <si>
    <t>3-1-2-01-01</t>
  </si>
  <si>
    <t>DOTACION</t>
  </si>
  <si>
    <t>3-1-2-02-12</t>
  </si>
  <si>
    <t>SEGURIDAD Y SALUD EN EL TRABAJO</t>
  </si>
  <si>
    <t>3-1-2-02-02</t>
  </si>
  <si>
    <t>VIATICOS Y GASTOS DE VIAJE</t>
  </si>
  <si>
    <t>78111502;  90121502</t>
  </si>
  <si>
    <t>Suministrar los tiquetes para el transporte aéreo en rutas nacionales e internacionales incluido impuestos, con el asesoramiento de vuelos, recorridos y puesta de tiquetes conforme a los requerimientos de la Secretaría de Educación del Distrito de Bogotá</t>
  </si>
  <si>
    <t>MINIMA  CUANTIA</t>
  </si>
  <si>
    <t>312020601 SEGUROS ENTIDAD</t>
  </si>
  <si>
    <t>ADQUISICIÓN DE SEGURO OBLIGATORIO DE ACCIDENTES DE TRÁNSITO SOAT PARA  EL PARQUE AUTOMOTOR DE LA SECRETARIA DE EDUCACIÓN DEL DISTRITO</t>
  </si>
  <si>
    <t>Seguros</t>
  </si>
  <si>
    <t>SAP</t>
  </si>
  <si>
    <t>FERNANDO RAMIREZ OCHOA</t>
  </si>
  <si>
    <t>Director  de Dotaciones Escolares</t>
  </si>
  <si>
    <t>LUIS ALBERTO CANTOR BELLO</t>
  </si>
  <si>
    <t>3241000 EXT.3122</t>
  </si>
  <si>
    <t>LCANTOR@educacionbogota.gov.co</t>
  </si>
  <si>
    <t>ADQUIRIR EL PLAN DE SEGUROS DE LA SECRETARIA DE EDUCACION DEL DISTRITO GRUPO 1.</t>
  </si>
  <si>
    <t>ADQUISICIÓN DE LA PÓLIZA DE SEGURO DE INFIDELIDAD Y RIESGOS FINANCIEROS PARA LA SECRETARÍA DE EDUCACIÓN DISTRITAL.</t>
  </si>
  <si>
    <t xml:space="preserve"> VIGENCIA 2018</t>
  </si>
  <si>
    <r>
      <rPr>
        <sz val="12"/>
        <color theme="1"/>
        <rFont val="Arial"/>
        <family val="2"/>
      </rPr>
      <t>Prestar apoyo profesional especializado para la planificación, implementación, mantenimiento, evaluación y mejora continua del Sistema de Gestión de Seguridad y Salud en el Trabajo (SG-SST), en el marco del Decreto 1072 de 2015 y demás normas concordantes, dirigido al personal administrativo, contratista y</t>
    </r>
    <r>
      <rPr>
        <b/>
        <sz val="12"/>
        <color theme="1"/>
        <rFont val="Arial"/>
        <family val="2"/>
      </rPr>
      <t xml:space="preserve"> </t>
    </r>
    <r>
      <rPr>
        <sz val="12"/>
        <color theme="1"/>
        <rFont val="Arial"/>
        <family val="2"/>
      </rPr>
      <t>estudiantes que desarrollen prácticas y actividades de origen laboral en la Entidad.</t>
    </r>
  </si>
  <si>
    <r>
      <t>Fortalecer l</t>
    </r>
    <r>
      <rPr>
        <sz val="12"/>
        <rFont val="Arial"/>
        <family val="2"/>
      </rPr>
      <t>os programas de aprendizaje del inglés en el marco del Plan Distrital de Segunda Lengua en los colegios focalizados por la SED, mediante la articulacion de planes de estudio, uso de medios educativos y ambientes de aprendizaje.</t>
    </r>
  </si>
  <si>
    <r>
      <t>Establecer compromisos conjuntos entre la </t>
    </r>
    <r>
      <rPr>
        <b/>
        <sz val="12"/>
        <rFont val="Arial"/>
        <family val="2"/>
      </rPr>
      <t>SECRETARÍA DE EDUCACIÓN DEL DISTRITO (SED) </t>
    </r>
    <r>
      <rPr>
        <sz val="12"/>
        <rFont val="Arial"/>
        <family val="2"/>
      </rPr>
      <t>y la</t>
    </r>
    <r>
      <rPr>
        <b/>
        <sz val="12"/>
        <rFont val="Arial"/>
        <family val="2"/>
      </rPr>
      <t> OPS/OMS</t>
    </r>
    <r>
      <rPr>
        <sz val="12"/>
        <rFont val="Arial"/>
        <family val="2"/>
      </rPr>
      <t> para diseñar y construir estrategias pedagógicas y comunicativas relacionadas con la promoción del bienestar estudiantil desde las temáticas de estilos de vida saludable, movilidad escolar sostenible y gestión del riesgo escolar al interior de los colegios, en el marco de los Planes Integrales de Bienestar Estudiantil.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</si>
</sst>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_(&quot;$&quot;\ * \(#,##0.00\);_(&quot;$&quot;\ * &quot;-&quot;??_);_(@_)"/>
    <numFmt numFmtId="43" formatCode="_(* #,##0.00_);_(* \(#,##0.00\);_(* &quot;-&quot;??_);_(@_)"/>
    <numFmt numFmtId="164" formatCode="_ &quot;$&quot;\ * #,##0.00_ ;_ &quot;$&quot;\ * \-#,##0.00_ ;_ &quot;$&quot;\ * &quot;-&quot;??_ ;_ @_ "/>
    <numFmt numFmtId="165" formatCode="&quot;$&quot;#,##0.00_);\(&quot;$&quot;#,##0.00\)"/>
    <numFmt numFmtId="166" formatCode="_(* #,##0_);_(* \(#,##0\);_(* &quot;-&quot;??_);_(@_)"/>
    <numFmt numFmtId="167" formatCode="_ * #,##0_ ;_ * \-#,##0_ ;_ * &quot;-&quot;??_ ;_ @_ "/>
  </numFmts>
  <fonts count="29" x14ac:knownFonts="1">
    <font>
      <sz val="11"/>
      <color theme="1"/>
      <name val="Calibri"/>
      <family val="2"/>
      <scheme val="minor"/>
    </font>
    <font>
      <sz val="11"/>
      <color theme="1"/>
      <name val="Calibri"/>
      <family val="2"/>
      <scheme val="minor"/>
    </font>
    <font>
      <b/>
      <sz val="12"/>
      <name val="Arial"/>
      <family val="2"/>
    </font>
    <font>
      <sz val="10"/>
      <name val="Arial"/>
      <family val="2"/>
    </font>
    <font>
      <sz val="12"/>
      <name val="Arial"/>
      <family val="2"/>
    </font>
    <font>
      <u/>
      <sz val="11"/>
      <color theme="10"/>
      <name val="Calibri"/>
      <family val="2"/>
      <scheme val="minor"/>
    </font>
    <font>
      <sz val="12"/>
      <color indexed="8"/>
      <name val="Arial"/>
      <family val="2"/>
    </font>
    <font>
      <sz val="12"/>
      <color rgb="FFFF0000"/>
      <name val="Arial"/>
      <family val="2"/>
    </font>
    <font>
      <b/>
      <sz val="9"/>
      <color indexed="81"/>
      <name val="Tahoma"/>
      <family val="2"/>
    </font>
    <font>
      <sz val="9"/>
      <color indexed="81"/>
      <name val="Tahoma"/>
      <family val="2"/>
    </font>
    <font>
      <i/>
      <sz val="12"/>
      <name val="Arial"/>
      <family val="2"/>
    </font>
    <font>
      <u/>
      <sz val="11"/>
      <color rgb="FF0000FF"/>
      <name val="Calibri"/>
      <family val="2"/>
    </font>
    <font>
      <sz val="12"/>
      <color theme="1"/>
      <name val="Arial"/>
      <family val="2"/>
    </font>
    <font>
      <sz val="16"/>
      <name val="Arial"/>
      <family val="2"/>
    </font>
    <font>
      <sz val="11"/>
      <name val="Arial"/>
      <family val="2"/>
    </font>
    <font>
      <sz val="12"/>
      <name val="Calibri"/>
      <family val="2"/>
      <scheme val="minor"/>
    </font>
    <font>
      <u/>
      <sz val="12"/>
      <name val="Arial"/>
      <family val="2"/>
    </font>
    <font>
      <sz val="10"/>
      <name val="Segoe UI"/>
      <family val="2"/>
    </font>
    <font>
      <u/>
      <sz val="11"/>
      <name val="Calibri"/>
      <family val="2"/>
      <scheme val="minor"/>
    </font>
    <font>
      <u/>
      <sz val="11"/>
      <color rgb="FFFF0000"/>
      <name val="Calibri"/>
      <family val="2"/>
      <scheme val="minor"/>
    </font>
    <font>
      <sz val="12"/>
      <name val="Arial Narrow"/>
      <family val="2"/>
    </font>
    <font>
      <u/>
      <sz val="12"/>
      <color theme="10"/>
      <name val="Calibri"/>
      <family val="2"/>
      <scheme val="minor"/>
    </font>
    <font>
      <sz val="12"/>
      <color theme="1"/>
      <name val="Calibri"/>
      <family val="2"/>
      <scheme val="minor"/>
    </font>
    <font>
      <sz val="9"/>
      <name val="Arial"/>
      <family val="2"/>
    </font>
    <font>
      <sz val="11"/>
      <color rgb="FF000000"/>
      <name val="Arial Narrow"/>
      <family val="2"/>
    </font>
    <font>
      <b/>
      <sz val="16"/>
      <name val="Arial"/>
      <family val="2"/>
    </font>
    <font>
      <sz val="12"/>
      <color rgb="FF000000"/>
      <name val="Arial"/>
      <family val="2"/>
    </font>
    <font>
      <b/>
      <sz val="12"/>
      <color theme="1"/>
      <name val="Arial"/>
      <family val="2"/>
    </font>
    <font>
      <sz val="12"/>
      <color theme="1"/>
      <name val="Calibri"/>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bgColor rgb="FF000000"/>
      </patternFill>
    </fill>
    <fill>
      <patternFill patternType="solid">
        <fgColor theme="5" tint="0.59999389629810485"/>
        <bgColor indexed="64"/>
      </patternFill>
    </fill>
    <fill>
      <patternFill patternType="solid">
        <fgColor theme="3" tint="0.79998168889431442"/>
        <bgColor indexed="64"/>
      </patternFill>
    </fill>
    <fill>
      <patternFill patternType="solid">
        <fgColor theme="6" tint="0.59999389629810485"/>
        <bgColor indexed="64"/>
      </patternFill>
    </fill>
  </fills>
  <borders count="19">
    <border>
      <left/>
      <right/>
      <top/>
      <bottom/>
      <diagonal/>
    </border>
    <border>
      <left style="thin">
        <color auto="1"/>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cellStyleXfs>
  <cellXfs count="128">
    <xf numFmtId="0" fontId="0" fillId="0" borderId="0" xfId="0"/>
    <xf numFmtId="0" fontId="4"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7" xfId="3" applyFill="1" applyBorder="1" applyAlignment="1">
      <alignment horizontal="center" vertical="center" wrapText="1"/>
    </xf>
    <xf numFmtId="1" fontId="4" fillId="2" borderId="7"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166" fontId="4" fillId="2" borderId="7" xfId="1" applyNumberFormat="1" applyFont="1" applyFill="1" applyBorder="1" applyAlignment="1">
      <alignment horizontal="center" vertical="center" wrapText="1"/>
    </xf>
    <xf numFmtId="0" fontId="4" fillId="2" borderId="7" xfId="1" applyNumberFormat="1" applyFont="1" applyFill="1" applyBorder="1" applyAlignment="1">
      <alignment horizontal="center" vertical="center" wrapText="1"/>
    </xf>
    <xf numFmtId="2" fontId="4" fillId="2" borderId="7" xfId="0" applyNumberFormat="1" applyFont="1" applyFill="1" applyBorder="1" applyAlignment="1">
      <alignment horizontal="center" vertical="center" wrapText="1"/>
    </xf>
    <xf numFmtId="0" fontId="4" fillId="2" borderId="7" xfId="0" applyFont="1" applyFill="1" applyBorder="1" applyAlignment="1">
      <alignment horizontal="left" vertical="center"/>
    </xf>
    <xf numFmtId="0" fontId="4" fillId="2" borderId="7" xfId="0" applyFont="1" applyFill="1" applyBorder="1" applyAlignment="1">
      <alignment horizontal="left" vertical="center" wrapText="1"/>
    </xf>
    <xf numFmtId="0" fontId="14" fillId="2" borderId="7" xfId="0" applyFont="1" applyFill="1" applyBorder="1" applyAlignment="1">
      <alignment horizontal="center" vertical="center"/>
    </xf>
    <xf numFmtId="0" fontId="14" fillId="2" borderId="7" xfId="0" applyFont="1" applyFill="1" applyBorder="1" applyAlignment="1">
      <alignment horizontal="left" vertical="center"/>
    </xf>
    <xf numFmtId="1" fontId="14" fillId="2" borderId="7" xfId="0" applyNumberFormat="1" applyFont="1" applyFill="1" applyBorder="1" applyAlignment="1">
      <alignment horizontal="center" vertical="center"/>
    </xf>
    <xf numFmtId="43" fontId="14" fillId="2" borderId="7" xfId="0" applyNumberFormat="1" applyFont="1" applyFill="1" applyBorder="1" applyAlignment="1">
      <alignment horizontal="center" vertical="center"/>
    </xf>
    <xf numFmtId="0" fontId="14" fillId="2" borderId="7" xfId="0" applyNumberFormat="1" applyFont="1" applyFill="1" applyBorder="1" applyAlignment="1">
      <alignment horizontal="center" vertical="center"/>
    </xf>
    <xf numFmtId="0" fontId="14" fillId="2" borderId="7"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14" fillId="2" borderId="7" xfId="0" applyNumberFormat="1" applyFont="1" applyFill="1" applyBorder="1" applyAlignment="1">
      <alignment horizontal="center" vertical="center" wrapText="1"/>
    </xf>
    <xf numFmtId="0" fontId="4" fillId="2"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left" vertical="center" wrapText="1"/>
      <protection locked="0"/>
    </xf>
    <xf numFmtId="1" fontId="4" fillId="2" borderId="7" xfId="0" applyNumberFormat="1" applyFont="1" applyFill="1" applyBorder="1" applyAlignment="1" applyProtection="1">
      <alignment horizontal="center" vertical="center"/>
      <protection locked="0"/>
    </xf>
    <xf numFmtId="3" fontId="4" fillId="2" borderId="7" xfId="0" applyNumberFormat="1" applyFont="1" applyFill="1" applyBorder="1" applyAlignment="1" applyProtection="1">
      <alignment horizontal="center" vertical="center"/>
      <protection locked="0"/>
    </xf>
    <xf numFmtId="3" fontId="4" fillId="2" borderId="7" xfId="1" applyNumberFormat="1" applyFont="1" applyFill="1" applyBorder="1" applyAlignment="1" applyProtection="1">
      <alignment horizontal="center" vertical="center"/>
      <protection locked="0"/>
    </xf>
    <xf numFmtId="0" fontId="4" fillId="2" borderId="7"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wrapText="1"/>
      <protection locked="0"/>
    </xf>
    <xf numFmtId="0" fontId="5" fillId="2" borderId="7" xfId="3" applyFill="1" applyBorder="1" applyAlignment="1" applyProtection="1">
      <alignment horizontal="center" vertical="center" wrapText="1"/>
      <protection locked="0"/>
    </xf>
    <xf numFmtId="0" fontId="18" fillId="2" borderId="7" xfId="3" applyFont="1" applyFill="1" applyBorder="1" applyAlignment="1">
      <alignment horizontal="center" vertical="center" wrapText="1"/>
    </xf>
    <xf numFmtId="3" fontId="4" fillId="2" borderId="7" xfId="1" applyNumberFormat="1" applyFont="1" applyFill="1" applyBorder="1" applyAlignment="1">
      <alignment horizontal="center" vertical="center" wrapText="1"/>
    </xf>
    <xf numFmtId="0" fontId="4" fillId="2" borderId="7" xfId="0" applyFont="1" applyFill="1" applyBorder="1" applyAlignment="1">
      <alignment horizontal="center" vertical="center"/>
    </xf>
    <xf numFmtId="0" fontId="12" fillId="2" borderId="7" xfId="0" applyFont="1" applyFill="1" applyBorder="1" applyAlignment="1">
      <alignment horizontal="center" vertical="center" wrapText="1"/>
    </xf>
    <xf numFmtId="3" fontId="4" fillId="2" borderId="3" xfId="1" applyNumberFormat="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justify" vertical="center" wrapText="1"/>
    </xf>
    <xf numFmtId="1" fontId="12" fillId="2" borderId="10" xfId="0" applyNumberFormat="1" applyFont="1" applyFill="1" applyBorder="1" applyAlignment="1">
      <alignment horizontal="center" vertical="center" wrapText="1"/>
    </xf>
    <xf numFmtId="1" fontId="12" fillId="2" borderId="7" xfId="0" applyNumberFormat="1" applyFont="1" applyFill="1" applyBorder="1" applyAlignment="1">
      <alignment horizontal="center" vertical="center" wrapText="1"/>
    </xf>
    <xf numFmtId="166" fontId="12" fillId="2" borderId="7" xfId="1" applyNumberFormat="1" applyFont="1" applyFill="1" applyBorder="1" applyAlignment="1">
      <alignment vertical="center" wrapText="1"/>
    </xf>
    <xf numFmtId="0" fontId="4" fillId="2" borderId="7" xfId="0" applyFont="1" applyFill="1" applyBorder="1" applyAlignment="1">
      <alignment vertical="center" wrapText="1"/>
    </xf>
    <xf numFmtId="0" fontId="23" fillId="2" borderId="7" xfId="0" applyFont="1" applyFill="1" applyBorder="1" applyAlignment="1">
      <alignment horizontal="center" vertical="center" wrapText="1"/>
    </xf>
    <xf numFmtId="0" fontId="23" fillId="2" borderId="7" xfId="0" applyFont="1" applyFill="1" applyBorder="1" applyAlignment="1">
      <alignment horizontal="justify" vertical="center" wrapText="1"/>
    </xf>
    <xf numFmtId="1" fontId="23" fillId="2" borderId="7" xfId="0" applyNumberFormat="1" applyFont="1" applyFill="1" applyBorder="1" applyAlignment="1">
      <alignment horizontal="center" vertical="center" wrapText="1"/>
    </xf>
    <xf numFmtId="0" fontId="23" fillId="2" borderId="7" xfId="0" applyNumberFormat="1" applyFont="1" applyFill="1" applyBorder="1" applyAlignment="1">
      <alignment horizontal="center" vertical="center" wrapText="1"/>
    </xf>
    <xf numFmtId="0" fontId="4" fillId="2" borderId="7" xfId="0" applyNumberFormat="1" applyFont="1" applyFill="1" applyBorder="1" applyAlignment="1" applyProtection="1">
      <alignment horizontal="center" vertical="center" wrapText="1"/>
      <protection locked="0"/>
    </xf>
    <xf numFmtId="1" fontId="4" fillId="2" borderId="7" xfId="0" applyNumberFormat="1" applyFont="1" applyFill="1" applyBorder="1" applyAlignment="1" applyProtection="1">
      <alignment horizontal="center" vertical="center" wrapText="1"/>
      <protection locked="0"/>
    </xf>
    <xf numFmtId="3" fontId="4" fillId="2" borderId="7" xfId="0" applyNumberFormat="1" applyFont="1" applyFill="1" applyBorder="1" applyAlignment="1" applyProtection="1">
      <alignment horizontal="center" vertical="center" wrapText="1"/>
      <protection locked="0"/>
    </xf>
    <xf numFmtId="165" fontId="4" fillId="2" borderId="7" xfId="0" applyNumberFormat="1" applyFont="1" applyFill="1" applyBorder="1" applyAlignment="1" applyProtection="1">
      <alignment horizontal="center" vertical="center" wrapText="1"/>
      <protection locked="0"/>
    </xf>
    <xf numFmtId="0" fontId="6" fillId="2" borderId="9" xfId="0" applyNumberFormat="1" applyFont="1" applyFill="1" applyBorder="1" applyAlignment="1" applyProtection="1">
      <alignment horizontal="center" vertical="center"/>
      <protection locked="0"/>
    </xf>
    <xf numFmtId="1" fontId="4" fillId="2" borderId="10" xfId="0" applyNumberFormat="1" applyFont="1" applyFill="1" applyBorder="1" applyAlignment="1" applyProtection="1">
      <alignment horizontal="center" vertical="center" wrapText="1"/>
      <protection locked="0"/>
    </xf>
    <xf numFmtId="0" fontId="6" fillId="2" borderId="0" xfId="0" applyNumberFormat="1" applyFont="1" applyFill="1" applyBorder="1" applyAlignment="1" applyProtection="1">
      <alignment horizontal="center" vertical="center"/>
      <protection locked="0"/>
    </xf>
    <xf numFmtId="0" fontId="4" fillId="2" borderId="9" xfId="0" applyNumberFormat="1" applyFont="1" applyFill="1" applyBorder="1" applyAlignment="1" applyProtection="1">
      <alignment horizontal="center" vertical="center" wrapText="1"/>
      <protection locked="0"/>
    </xf>
    <xf numFmtId="3" fontId="4" fillId="2" borderId="0" xfId="0" applyNumberFormat="1" applyFont="1" applyFill="1" applyAlignment="1">
      <alignment horizontal="center" vertical="center" wrapText="1"/>
    </xf>
    <xf numFmtId="44" fontId="4" fillId="2" borderId="7" xfId="2" applyFont="1" applyFill="1" applyBorder="1" applyAlignment="1">
      <alignment horizontal="center" vertical="center"/>
    </xf>
    <xf numFmtId="0" fontId="7" fillId="2" borderId="7" xfId="0" applyFont="1" applyFill="1" applyBorder="1" applyAlignment="1">
      <alignment horizontal="center" vertical="center" wrapText="1"/>
    </xf>
    <xf numFmtId="0" fontId="0" fillId="2" borderId="7" xfId="0" applyFill="1" applyBorder="1" applyAlignment="1">
      <alignment horizontal="center" wrapText="1"/>
    </xf>
    <xf numFmtId="3" fontId="4" fillId="2" borderId="7" xfId="2"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1" fontId="4" fillId="4" borderId="7" xfId="0" applyNumberFormat="1" applyFont="1" applyFill="1" applyBorder="1" applyAlignment="1">
      <alignment horizontal="center" vertical="center" wrapText="1"/>
    </xf>
    <xf numFmtId="0" fontId="4" fillId="4" borderId="7" xfId="0" applyNumberFormat="1" applyFont="1" applyFill="1" applyBorder="1" applyAlignment="1">
      <alignment horizontal="center" vertical="center" wrapText="1"/>
    </xf>
    <xf numFmtId="0" fontId="4" fillId="4" borderId="7" xfId="0" applyFont="1" applyFill="1" applyBorder="1" applyAlignment="1">
      <alignment horizontal="left" vertical="center"/>
    </xf>
    <xf numFmtId="0" fontId="11" fillId="4" borderId="7" xfId="3" applyFont="1" applyFill="1" applyBorder="1" applyAlignment="1">
      <alignment horizontal="center" vertical="center" wrapText="1"/>
    </xf>
    <xf numFmtId="0" fontId="13" fillId="2" borderId="7" xfId="0" applyFont="1" applyFill="1" applyBorder="1" applyAlignment="1">
      <alignment horizontal="center" vertical="center" wrapText="1"/>
    </xf>
    <xf numFmtId="3" fontId="14" fillId="2" borderId="7" xfId="0" applyNumberFormat="1" applyFont="1" applyFill="1" applyBorder="1" applyAlignment="1">
      <alignment horizontal="center" vertical="center"/>
    </xf>
    <xf numFmtId="0" fontId="15" fillId="2" borderId="7" xfId="0" applyFont="1" applyFill="1" applyBorder="1" applyAlignment="1">
      <alignment horizontal="center" vertical="center" wrapText="1"/>
    </xf>
    <xf numFmtId="167" fontId="15" fillId="2" borderId="7" xfId="1" applyNumberFormat="1" applyFont="1" applyFill="1" applyBorder="1" applyAlignment="1">
      <alignment horizontal="left" vertical="center"/>
    </xf>
    <xf numFmtId="0" fontId="4" fillId="2" borderId="7" xfId="0" applyFont="1" applyFill="1" applyBorder="1" applyAlignment="1">
      <alignment horizontal="center" vertical="top" wrapText="1"/>
    </xf>
    <xf numFmtId="0" fontId="4" fillId="2" borderId="7" xfId="0" quotePrefix="1" applyFont="1" applyFill="1" applyBorder="1" applyAlignment="1">
      <alignment horizontal="center" vertical="center" wrapText="1"/>
    </xf>
    <xf numFmtId="0" fontId="16" fillId="2" borderId="7" xfId="0" applyFont="1" applyFill="1" applyBorder="1" applyAlignment="1">
      <alignment horizontal="center" vertical="top" wrapText="1"/>
    </xf>
    <xf numFmtId="0" fontId="4" fillId="2" borderId="7" xfId="0" applyFont="1" applyFill="1" applyBorder="1" applyAlignment="1" applyProtection="1">
      <alignment horizontal="center" vertical="center"/>
      <protection hidden="1"/>
    </xf>
    <xf numFmtId="3" fontId="4" fillId="2" borderId="7" xfId="0" applyNumberFormat="1" applyFont="1" applyFill="1" applyBorder="1" applyAlignment="1">
      <alignment horizontal="center" vertical="center"/>
    </xf>
    <xf numFmtId="3" fontId="7" fillId="2" borderId="7" xfId="0" applyNumberFormat="1" applyFont="1" applyFill="1" applyBorder="1" applyAlignment="1">
      <alignment horizontal="center" vertical="center" wrapText="1"/>
    </xf>
    <xf numFmtId="1" fontId="7" fillId="2" borderId="7"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19" fillId="2" borderId="7" xfId="3"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1" fillId="2" borderId="7" xfId="3" applyFont="1" applyFill="1" applyBorder="1" applyAlignment="1">
      <alignment horizontal="center" vertical="center" wrapText="1"/>
    </xf>
    <xf numFmtId="0" fontId="4" fillId="2" borderId="9" xfId="0" applyFont="1" applyFill="1" applyBorder="1" applyAlignment="1">
      <alignment horizontal="center" vertical="center" wrapText="1"/>
    </xf>
    <xf numFmtId="1" fontId="4" fillId="2" borderId="10" xfId="0" applyNumberFormat="1" applyFont="1" applyFill="1" applyBorder="1" applyAlignment="1">
      <alignment horizontal="center" vertical="center" wrapText="1"/>
    </xf>
    <xf numFmtId="166" fontId="4" fillId="2" borderId="0" xfId="1" applyNumberFormat="1" applyFont="1" applyFill="1" applyAlignment="1">
      <alignment horizontal="center" vertical="center"/>
    </xf>
    <xf numFmtId="166" fontId="4" fillId="2" borderId="7" xfId="0" applyNumberFormat="1" applyFont="1" applyFill="1" applyBorder="1" applyAlignment="1">
      <alignment horizontal="center" vertical="center" wrapText="1"/>
    </xf>
    <xf numFmtId="0" fontId="7" fillId="2" borderId="7" xfId="0" applyFont="1" applyFill="1" applyBorder="1" applyAlignment="1">
      <alignment horizontal="left" vertical="center" wrapText="1"/>
    </xf>
    <xf numFmtId="166" fontId="7" fillId="2" borderId="7" xfId="1" applyNumberFormat="1" applyFont="1" applyFill="1" applyBorder="1" applyAlignment="1">
      <alignment vertical="center" wrapText="1"/>
    </xf>
    <xf numFmtId="44" fontId="23" fillId="2" borderId="7" xfId="2" applyFont="1" applyFill="1" applyBorder="1" applyAlignment="1" applyProtection="1">
      <alignment horizontal="justify" vertical="center" wrapText="1"/>
      <protection locked="0"/>
    </xf>
    <xf numFmtId="0" fontId="23" fillId="2" borderId="7" xfId="0" applyFont="1" applyFill="1" applyBorder="1" applyAlignment="1" applyProtection="1">
      <alignment horizontal="justify" vertical="center" wrapText="1"/>
      <protection locked="0"/>
    </xf>
    <xf numFmtId="44" fontId="23" fillId="2" borderId="7" xfId="2" applyFont="1" applyFill="1" applyBorder="1" applyAlignment="1" applyProtection="1">
      <alignment horizontal="center" vertical="center" wrapText="1"/>
      <protection locked="0"/>
    </xf>
    <xf numFmtId="0" fontId="4" fillId="2" borderId="7" xfId="2" applyNumberFormat="1" applyFont="1" applyFill="1" applyBorder="1" applyAlignment="1">
      <alignment horizontal="center" vertical="center"/>
    </xf>
    <xf numFmtId="0" fontId="5" fillId="2" borderId="7" xfId="3" applyFill="1" applyBorder="1" applyAlignment="1" applyProtection="1">
      <alignment horizontal="justify" vertical="center" wrapText="1"/>
      <protection locked="0"/>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3" fontId="4" fillId="2" borderId="12" xfId="0" applyNumberFormat="1" applyFont="1" applyFill="1" applyBorder="1" applyAlignment="1">
      <alignment horizontal="center" vertical="center" wrapText="1"/>
    </xf>
    <xf numFmtId="3" fontId="4" fillId="2" borderId="12" xfId="1" applyNumberFormat="1" applyFont="1" applyFill="1" applyBorder="1" applyAlignment="1">
      <alignment horizontal="center" vertical="center" wrapText="1"/>
    </xf>
    <xf numFmtId="0" fontId="4" fillId="2" borderId="12" xfId="0" applyNumberFormat="1" applyFont="1" applyFill="1" applyBorder="1" applyAlignment="1">
      <alignment horizontal="center" vertical="center" wrapText="1"/>
    </xf>
    <xf numFmtId="0" fontId="5" fillId="2" borderId="13" xfId="3" applyFill="1" applyBorder="1" applyAlignment="1">
      <alignment horizontal="center" vertical="center" wrapText="1"/>
    </xf>
    <xf numFmtId="0" fontId="4" fillId="2" borderId="14" xfId="0" applyFont="1" applyFill="1" applyBorder="1" applyAlignment="1">
      <alignment horizontal="center" vertical="center"/>
    </xf>
    <xf numFmtId="0" fontId="24" fillId="0" borderId="7" xfId="0" applyFont="1" applyBorder="1" applyAlignment="1">
      <alignment horizontal="center" vertical="center"/>
    </xf>
    <xf numFmtId="0" fontId="24" fillId="0" borderId="15" xfId="0" applyFont="1" applyBorder="1" applyAlignment="1">
      <alignment horizontal="center" vertical="center"/>
    </xf>
    <xf numFmtId="164" fontId="2" fillId="6" borderId="7" xfId="2" applyNumberFormat="1" applyFont="1" applyFill="1" applyBorder="1" applyAlignment="1" applyProtection="1">
      <alignment horizontal="center" vertical="center" wrapText="1"/>
      <protection hidden="1"/>
    </xf>
    <xf numFmtId="164" fontId="2" fillId="6" borderId="7" xfId="2" applyNumberFormat="1" applyFont="1" applyFill="1" applyBorder="1" applyAlignment="1" applyProtection="1">
      <alignment horizontal="center" vertical="center"/>
      <protection hidden="1"/>
    </xf>
    <xf numFmtId="0" fontId="2" fillId="6" borderId="7" xfId="0" applyFont="1" applyFill="1" applyBorder="1" applyAlignment="1" applyProtection="1">
      <alignment horizontal="center" vertical="center" wrapText="1"/>
      <protection hidden="1"/>
    </xf>
    <xf numFmtId="0" fontId="2" fillId="7" borderId="7" xfId="0" applyFont="1" applyFill="1" applyBorder="1" applyAlignment="1" applyProtection="1">
      <alignment horizontal="center" vertical="center" wrapText="1"/>
      <protection hidden="1"/>
    </xf>
    <xf numFmtId="0" fontId="22" fillId="0" borderId="0" xfId="0" applyFont="1"/>
    <xf numFmtId="0" fontId="12"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6"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12" fillId="0" borderId="0" xfId="0" applyFont="1" applyAlignment="1">
      <alignment horizontal="center" vertical="center" wrapText="1"/>
    </xf>
    <xf numFmtId="0" fontId="28" fillId="2" borderId="7" xfId="0" applyFont="1" applyFill="1" applyBorder="1" applyAlignment="1" applyProtection="1">
      <alignment horizontal="center" vertical="center" wrapText="1"/>
      <protection locked="0"/>
    </xf>
    <xf numFmtId="0" fontId="25" fillId="5" borderId="16" xfId="0" applyFont="1" applyFill="1" applyBorder="1" applyAlignment="1" applyProtection="1">
      <alignment horizontal="center" vertical="center"/>
      <protection locked="0"/>
    </xf>
    <xf numFmtId="0" fontId="25" fillId="5" borderId="17" xfId="0" applyFont="1" applyFill="1" applyBorder="1" applyAlignment="1" applyProtection="1">
      <alignment horizontal="center" vertical="center"/>
      <protection locked="0"/>
    </xf>
    <xf numFmtId="0" fontId="25" fillId="5" borderId="18" xfId="0"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wrapText="1"/>
      <protection hidden="1"/>
    </xf>
    <xf numFmtId="0" fontId="2" fillId="7" borderId="3"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2" fillId="6" borderId="3" xfId="0" applyFont="1" applyFill="1" applyBorder="1" applyAlignment="1" applyProtection="1">
      <alignment horizontal="center" vertical="center" wrapText="1"/>
      <protection hidden="1"/>
    </xf>
    <xf numFmtId="0" fontId="2" fillId="6" borderId="2" xfId="0" applyFont="1" applyFill="1" applyBorder="1" applyAlignment="1" applyProtection="1">
      <alignment horizontal="center" vertical="center" wrapText="1"/>
      <protection hidden="1"/>
    </xf>
    <xf numFmtId="43" fontId="2" fillId="7" borderId="2" xfId="1" applyFont="1" applyFill="1" applyBorder="1" applyAlignment="1" applyProtection="1">
      <alignment horizontal="center" vertical="center" wrapText="1"/>
      <protection hidden="1"/>
    </xf>
    <xf numFmtId="43" fontId="2" fillId="7" borderId="3" xfId="1" applyFont="1" applyFill="1" applyBorder="1" applyAlignment="1" applyProtection="1">
      <alignment horizontal="center" vertical="center" wrapText="1"/>
      <protection hidden="1"/>
    </xf>
    <xf numFmtId="164" fontId="2" fillId="6" borderId="3" xfId="2" applyNumberFormat="1" applyFont="1" applyFill="1" applyBorder="1" applyAlignment="1" applyProtection="1">
      <alignment horizontal="center" vertical="center" wrapText="1"/>
      <protection hidden="1"/>
    </xf>
    <xf numFmtId="0" fontId="2" fillId="7" borderId="4"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0" fontId="2" fillId="7" borderId="6" xfId="0" applyFont="1" applyFill="1" applyBorder="1" applyAlignment="1" applyProtection="1">
      <alignment horizontal="center" vertical="center" wrapText="1"/>
      <protection hidden="1"/>
    </xf>
    <xf numFmtId="43" fontId="14" fillId="2" borderId="8" xfId="0" applyNumberFormat="1" applyFont="1" applyFill="1" applyBorder="1" applyAlignment="1">
      <alignment horizontal="center" vertical="center"/>
    </xf>
    <xf numFmtId="43" fontId="14" fillId="2" borderId="3" xfId="0" applyNumberFormat="1" applyFont="1" applyFill="1" applyBorder="1" applyAlignment="1">
      <alignment horizontal="center" vertical="center"/>
    </xf>
  </cellXfs>
  <cellStyles count="4">
    <cellStyle name="Hipervínculo" xfId="3" builtinId="8"/>
    <cellStyle name="Millares" xfId="1" builtinId="3"/>
    <cellStyle name="Moneda" xfId="2" builtinId="4"/>
    <cellStyle name="Normal" xfId="0" builtinId="0"/>
  </cellStyles>
  <dxfs count="356">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rgb="FFFFFFFF"/>
      </font>
      <fill>
        <patternFill>
          <bgColor rgb="FFFF0000"/>
        </patternFill>
      </fill>
      <border>
        <vertical/>
        <horizontal/>
      </border>
    </dxf>
    <dxf>
      <font>
        <b val="0"/>
        <i val="0"/>
        <color theme="0"/>
      </font>
      <fill>
        <patternFill>
          <bgColor rgb="FFFF0000"/>
        </patternFill>
      </fill>
      <border>
        <vertical/>
        <horizontal/>
      </border>
    </dxf>
    <dxf>
      <font>
        <b val="0"/>
        <i val="0"/>
        <color rgb="FFFFFFFF"/>
      </font>
      <fill>
        <patternFill>
          <bgColor rgb="FFFF0000"/>
        </patternFill>
      </fill>
      <border>
        <vertical/>
        <horizontal/>
      </border>
    </dxf>
    <dxf>
      <font>
        <b val="0"/>
        <i val="0"/>
        <color rgb="FFFFFFFF"/>
      </font>
      <fill>
        <patternFill>
          <bgColor rgb="FFFF0000"/>
        </patternFill>
      </fill>
      <border>
        <vertical/>
        <horizontal/>
      </border>
    </dxf>
    <dxf>
      <font>
        <b val="0"/>
        <i val="0"/>
        <color rgb="FFFFFFFF"/>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
      <font>
        <b val="0"/>
        <i val="0"/>
        <color theme="0"/>
      </font>
      <fill>
        <patternFill>
          <bgColor rgb="FFFF00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66" Type="http://schemas.openxmlformats.org/officeDocument/2006/relationships/externalLink" Target="externalLinks/externalLink65.xml"/><Relationship Id="rId74" Type="http://schemas.openxmlformats.org/officeDocument/2006/relationships/sharedStrings" Target="sharedStrings.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customXml" Target="../customXml/item2.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theme" Target="theme/theme1.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customXml" Target="../customXml/item1.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2" Type="http://schemas.openxmlformats.org/officeDocument/2006/relationships/externalLink" Target="externalLinks/externalLink1.xml"/><Relationship Id="rId29" Type="http://schemas.openxmlformats.org/officeDocument/2006/relationships/externalLink" Target="externalLinks/externalLink28.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rcasitas/Desktop/PAA-%202018/INICIALES/INVERSION/898%20ULTIMO%20%20%20Plan%20anual%20de%20adquisiciones%202018%20FIN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898%20Plan%20anual%20de%20adquisiciones%20Vigencia%202018%20-%20versi&#243;n%20final%20ajustado%202912201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NUEVO%20FORMATO%20PLAN%20DE%20ADQUISICIONES%20201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FONTANILLA/AppData/Local/Microsoft/Windows/INetCache/Content.Outlook/88SVQ3E4/PLAN%20DE%20ADQUISICIONES%202018-28%20nov.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O.CONTROL.DISCIPLINARIO-vf-3%20(000000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Copia%20de%2011-01-if-002%20PAA%2089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ARCHIVO%20EDUARDO_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BIBLIOTECARIOS%20ESCOLARE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yorcasitas/Desktop/PAA-%202018/INICIALES/INVERSION/1005%20-%202018%20DEFINITIVO%20Plan%20anual%20de%20adquisiciones%20vigencia%202018%20OK%20con%20ajuste%20Dic%202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JPROMERO%202017\PROYECTO%201005\PAA-2018\Copia%20de%2011-01-if-002%20plan%20anual%20de%20adquisiciones%20v3%201112201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RUGE/AppData/Local/Microsoft/Windows/INetCache/Content.Outlook/S1SGSX2L/PAA%201056%20PAA%202018%2027122017%20VR%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18\CONTRATACION\plan%20adquisiciones%202018%20final-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yorcasitas/Desktop/PAA-%202018/INICIALES/INVERSION/1040%20-%202018%20DEFINITIVOS%20%20plan%20anual%20de%20adquisiciones%202018%20def%2027-12-2017.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yorcasitas/Desktop/PAA-%202018/INICIALES/INVERSION/1043%20-%202018%20%20DEFINITIVO%20%20%20OK%20Plan%20anual%20de%20adquisiciones%20vigencia%202018%20nov%2029%20ok.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cmgonzalez/AppData/Local/Microsoft/Windows/Temporary%20Internet%20Files/Content.Outlook/72NORT2C/Plan%20anual%20de%20adquisiciones%20DCCEE%20-%20DDE%20CON%20TABLAS%20Y%20ADICIONES%20V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yorcasitas/Desktop/PAA-%202018/INICIALES/INVERSION/1049%20-%202018%20DEFINITIVO%202018%20PROYECTO%201049%20final%20(000000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yorcasitas/Desktop/PAA-%202018/INICIALES/INVERSION/1050%20ULTIMO%20%20PAA%202018%20PROYECTO%20Ok.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D.E.P.B\1056-2018\2018\PAA%202018\PAA%201050\VERSION%20NUEVA%20PAA%202018%20-%201050%20VR%2012122017.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yorcasitas/Desktop/PAA-%202018/INICIALES/INVERSION/1052%20ULTIMO%20PLAN%20DE%20ADQUISICIONES%202018%20-%20enero%204%20final.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mgutierrezg2/Desktop/plan%20de%20adquisiciones/PROCESO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JUAN%20DAVID/Downloads/PROCESO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72.16.4.36\Financiera%20DBE\PLAN%20DE%20ADQUISICIONES\MOVILIDA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11-01-if-002%20plan%20anual%20de%20adquisiciones%20v30%20898%20(00000002).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mgutierrezg2/AppData/Local/Microsoft/Windows/Temporary%20Internet%20Files/Content.Outlook/CNEP4DL9/11-01-if-002%20plan%20anual%20de%20adquisiciones%20v3%2002-11-170%20MOVILIDAD%20(000000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dosuna/AppData/Local/Microsoft/Windows/Temporary%20Internet%20Files/Content.Outlook/VT71LT3G/Actualizacion%20de%20Datos%20V17B%20ultima%20MARTHA.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yorcasitas/Desktop/PAA-%202018/INICIALES/INVERSION/1053%20-%202018%20DEFINITIVO%20%20Plan%20anual%20de%20adquisiciones%20Vigencia%202018VF%2028%20dic.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yorcasitas/Desktop/PAA-%202018/INICIALES/INVERSION/1055%20-%202018%20DEFINITIVO%20Plan%20anual%20de%20adquisiciones%20Vigencia%202018%20OK.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yorcasitas/Desktop/PAA-%202018/INICIALES/INVERSION/1056%20Plan%20anual%20de%20adquisiciones%20vigencia%202018%20dos%20&#237;tem%20mas%2055%20y%2056%20OK%20Dic%2028.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yorcasitas/Desktop/PAA-%202018/INICIALES/INVERSION/1057%20-%202018%20DEFINITIVO%20%20PAA%202018%20PROYECTO%20Ok.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yorcasitas/Desktop/PAA-%202018/INICIALES/INVERSION/1058%20-%202018%20DEFINITIVO%20%20Plan%20anual%20de%20adquisiciones%20Proyecto%201058%20Vigencia%202018%20ok%20con%20ajustes%20Dic%2021.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JpinzonF/Downloads/PLAN_DE_ADQUISICIONES_1058_COMP02_2018%20(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calmonacid/Desktop/PRENSA/PLAN%20DE%20ADQUISICIONES%202018/PLAN_DE_ADQUISICIONES_1058_2018.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Copia%20de%201058%20Plan%20anual%20de%20adquisiciones%20Proyecto%201058%20Vigencia%202018%20ok%20con%20ajustes%20Dic%202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0000000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yorcasitas/Desktop/PAA-%202018/INICIALES/INVERSION/1071%20-%202018%20DEFINITIVO%20%20Plan%20anual%20de%20adquisiciones%20vigencia%202018%20OK%20(0000000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Z:\Users\Vaio\Downloads\Plan%20anual%20de%20adquisiciones%20Arrendamiento.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Z:\Users\Vaio\Downloads\11-01-if-002%20plan%20anual%20de%20adquisiciones%20v30%20107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yorcasitas/Desktop/PAA-%202018/INICIALES/INVERSION/1072%20-%202018%20-%20DEFINITIVO%20Plan%20anual%20de%20adquisiciones%20vigencia%202018%20OK_26.12.17.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yorcasitas/Desktop/PAA-%202018/INICIALES/INVERSION/1073%20-%202018%20%20DEFINIIVO.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yorcasitas/Desktop/PAA-%202018/INICIALES/INVERSION/1074%20-%202018%20DEFINITIVO%20%20Plan%20anual%20de%20adquisiciones%20Vigencia%202018%20-%20ok.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ychia/Desktop/11-01-if-002%20plan%20anual%20de%20adquisiciones%20v3%2002-11-170%20-%20PAA%20104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yorcasitas/Desktop/PAA-%202018/INICIALES/FUNCIONAMIENTO/HONORARIOS%20ENTIDAD.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yorcasitas/Desktop/PAA-%202018/INICIALES/FUNCIONAMIENTO/PAA%20FUNCIONAMIENTO%202018%20DSA.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jsalgado/AppData/Local/Microsoft/Windows/INetCache/Content.Outlook/0PSPEF1F/Plan%20anual%20de%20adquisiciones%20v3%20Funcionamine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00000005).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jsalgado/AppData/Local/Microsoft/Windows/INetCache/Content.Outlook/0PSPEF1F/PAA%20FUNCIONAMIENTO.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jsalgado/AppData/Local/Microsoft/Windows/INetCache/Content.Outlook/0PSPEF1F/PLAN_DE_ADQUISICIONES_2018_FUNCIONAMIENTO_IMPRESOS_Y_PUBLICA.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Users/Vaio/Downloads/Plan%20anual%20de%20adquisiciones%20v3%2002-11-170%20gesti&#243;n%20documental.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yorcasitas/AppData/Local/Microsoft/Windows/Temporary%20Internet%20Files/Content.Outlook/6QBIMEWT/PAA%20FUNCIONAMIENTO%20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yorcasitas/Desktop/PAA-%202018/INICIALES/FUNCIONAMIENTO/SEGUROS%20ENTIDAD.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ediaz/Documents/CONTRATACION/plan%20adquisiciones%202018%20final-2.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PLANEACION%20P%20898%20(0000000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JPROMERO%202017/PROYECTO%201005/PAA-2018/Copia%20de%2011-01-if-002%20plan%20anual%20de%20adquisiciones%20v3%2011122017.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lcantor/Documents/datos%20d/TEMAS%202018/PLAN%20ANUAL%20DE%20ADQUISICIONES/Plan%20anual%20de%20adquisiciones%20DCCEE%20-%20DDE%20REV2%20OAP%20(5_12_2017)%20ALBERTO.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PLAN%20DE%20ADQUISICIONES/MOVILIDA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OAJ%20898.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Users\mgutierrezg2\AppData\Local\Microsoft\Windows\Temporary%20Internet%20Files\Content.Outlook\CNEP4DL9\11-01-if-002%20plan%20anual%20de%20adquisiciones%20v3%2002-11-170%20MOVILIDAD%20(00000002).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Vaio/Downloads/Plan%20anual%20de%20adquisiciones%20Arrendamiento.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sers/Vaio/Downloads/11-01-if-002%20plan%20anual%20de%20adquisiciones%20v30%201071.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O.CONTROL.DISCIPLINARIO%20(1).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ARCHIVO%20EDUARDO%20(00000002).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JPROMERO%202017\PAA%20%202018%20FINAL%2022122017%20DEPB\FINAL%20PAA%202018%20EN%20RED%2027122017\PAA%201056%20PAA%202018%2027122017%20VR%20FINAL.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jsanchezp/Desktop/Copia%20de%20PLAN%20DE%20ADQUISICIONES%202018%20-%20DBE%20(21%20de%20dic)v2.xlsx"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PAA%20MARTA%2021%20DE%20DICIEMBRE.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Users/jsanchezp/AppData/Local/Microsoft/Windows/Temporary%20Internet%20Files/Content.Outlook/MLXDX3KB/Copia%20de%20PLAN%20DE%20ADQUISICIONES%202018%20-%20DBE%20(20%20de%20dic).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Y:\PLAN%20DE%20ADQUISICIONES\MOVILIDA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OAJ%20898%20(00000002).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Users/yorcasitas/Desktop/PAA-%202018/INICIALES/FUNCIONAMIENTO/GASTOS%20DE%20COMPUTADO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PLAN%20DE%20ADQUISICIONES%202018%20(0000000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ediaz/AppData/Local/Microsoft/Windows/INetCache/Content.Outlook/DKYWXIYB/Copia%20de%20PLAN%20DE%20ADQUISICIONES%202018%20(0000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ow r="4">
          <cell r="A4" t="str">
            <v>PROYECTO</v>
          </cell>
          <cell r="B4" t="str">
            <v>COMPONETE</v>
          </cell>
        </row>
        <row r="5">
          <cell r="A5" t="str">
            <v>898 Administración del talento humano</v>
          </cell>
          <cell r="B5" t="str">
            <v xml:space="preserve">01 NÓMINA </v>
          </cell>
        </row>
        <row r="6">
          <cell r="A6" t="str">
            <v>898 Administración del talento humano</v>
          </cell>
        </row>
        <row r="7">
          <cell r="A7" t="str">
            <v>898 Administración del talento humano</v>
          </cell>
        </row>
        <row r="8">
          <cell r="A8" t="str">
            <v>898 Administración del talento humano</v>
          </cell>
        </row>
        <row r="9">
          <cell r="A9" t="str">
            <v>1005 Fortalecimiento curricular para el desarrollo de aprendizajes a lo largo de la vida</v>
          </cell>
        </row>
        <row r="10">
          <cell r="A10" t="str">
            <v>1040 Bogotá reconoce a sus maestros, maestras y directivos docentes líderes de la transformación educativa</v>
          </cell>
        </row>
        <row r="11">
          <cell r="A11" t="str">
            <v>1040 Bogotá reconoce a sus maestros, maestras y directivos docentes líderes de la transformación educativa</v>
          </cell>
        </row>
        <row r="12">
          <cell r="A12" t="str">
            <v>1040 Bogotá reconoce a sus maestros, maestras y directivos docentes líderes de la transformación educativa</v>
          </cell>
        </row>
        <row r="13">
          <cell r="A13" t="str">
            <v>1040 Bogotá reconoce a sus maestros, maestras y directivos docentes líderes de la transformación educativa</v>
          </cell>
        </row>
        <row r="14">
          <cell r="A14" t="str">
            <v>1040 Bogotá reconoce a sus maestros, maestras y directivos docentes líderes de la transformación educativa</v>
          </cell>
        </row>
        <row r="15">
          <cell r="A15" t="str">
            <v xml:space="preserve">1043 Sistemas de información al servicio de la gestión educativa </v>
          </cell>
        </row>
        <row r="16">
          <cell r="A16" t="str">
            <v xml:space="preserve">1043 Sistemas de información al servicio de la gestión educativa </v>
          </cell>
        </row>
        <row r="17">
          <cell r="A17" t="str">
            <v xml:space="preserve">1043 Sistemas de información al servicio de la gestión educativa </v>
          </cell>
        </row>
        <row r="18">
          <cell r="A18" t="str">
            <v>1046 Infraestructura y dotación al servicio de los ambientes de aprendizaje</v>
          </cell>
        </row>
        <row r="19">
          <cell r="A19" t="str">
            <v>1046 Infraestructura y dotación al servicio de los ambientes de aprendizaje</v>
          </cell>
        </row>
        <row r="20">
          <cell r="A20" t="str">
            <v>1046 Infraestructura y dotación al servicio de los ambientes de aprendizaje</v>
          </cell>
        </row>
        <row r="21">
          <cell r="A21" t="str">
            <v>1046 Infraestructura y dotación al servicio de los ambientes de aprendizaje</v>
          </cell>
        </row>
        <row r="22">
          <cell r="A22" t="str">
            <v>1049 Cobertura con equidad</v>
          </cell>
        </row>
        <row r="23">
          <cell r="A23" t="str">
            <v>1049 Cobertura con equidad</v>
          </cell>
        </row>
        <row r="24">
          <cell r="A24" t="str">
            <v>1049 Cobertura con equidad</v>
          </cell>
        </row>
        <row r="25">
          <cell r="A25" t="str">
            <v>1049 Cobertura con equidad</v>
          </cell>
        </row>
        <row r="26">
          <cell r="A26" t="str">
            <v>1049 Cobertura con equidad</v>
          </cell>
        </row>
        <row r="27">
          <cell r="A27" t="str">
            <v>1050 Educación inicial de calidad en el marco de la ruta de atención integral a la primera infancia</v>
          </cell>
        </row>
        <row r="28">
          <cell r="A28" t="str">
            <v>1050 Educación inicial de calidad en el marco de la ruta de atención integral a la primera infancia</v>
          </cell>
        </row>
        <row r="29">
          <cell r="A29" t="str">
            <v>1050 Educación inicial de calidad en el marco de la ruta de atención integral a la primera infancia</v>
          </cell>
        </row>
        <row r="30">
          <cell r="A30" t="str">
            <v>1052 Bienestar estudiantil para todos</v>
          </cell>
        </row>
        <row r="31">
          <cell r="A31" t="str">
            <v>1052 Bienestar estudiantil para todos</v>
          </cell>
        </row>
        <row r="32">
          <cell r="A32" t="str">
            <v>1052 Bienestar estudiantil para todos</v>
          </cell>
        </row>
        <row r="33">
          <cell r="A33" t="str">
            <v>1053 Oportunidades de aprendizaje desde el enfoque diferencial</v>
          </cell>
        </row>
        <row r="34">
          <cell r="A34" t="str">
            <v>1053 Oportunidades de aprendizaje desde el enfoque diferencial</v>
          </cell>
        </row>
        <row r="35">
          <cell r="A35" t="str">
            <v>1055 Modernización de la gestión institucional</v>
          </cell>
        </row>
        <row r="36">
          <cell r="A36" t="str">
            <v>1055 Modernización de la gestión institucional</v>
          </cell>
        </row>
        <row r="37">
          <cell r="A37" t="str">
            <v>1055 Modernización de la gestión institucional</v>
          </cell>
        </row>
        <row r="38">
          <cell r="A38" t="str">
            <v>1056 Mejoramiento de la calidad educativa a través de la jornada única y el uso del tiempo escolar</v>
          </cell>
        </row>
        <row r="39">
          <cell r="A39" t="str">
            <v>1056 Mejoramiento de la calidad educativa a través de la jornada única y el uso del tiempo escolar</v>
          </cell>
        </row>
        <row r="40">
          <cell r="A40" t="str">
            <v>1057 Competencias para el ciudadano de hoy</v>
          </cell>
        </row>
        <row r="41">
          <cell r="A41" t="str">
            <v>1057 Competencias para el ciudadano de hoy</v>
          </cell>
        </row>
        <row r="42">
          <cell r="A42" t="str">
            <v>1057 Competencias para el ciudadano de hoy</v>
          </cell>
        </row>
        <row r="43">
          <cell r="A43" t="str">
            <v xml:space="preserve">1058 Participación ciudadana para el reencuentro, la reconciliación y la paz </v>
          </cell>
        </row>
        <row r="44">
          <cell r="A44" t="str">
            <v xml:space="preserve">1058 Participación ciudadana para el reencuentro, la reconciliación y la paz </v>
          </cell>
        </row>
        <row r="45">
          <cell r="A45" t="str">
            <v xml:space="preserve">1058 Participación ciudadana para el reencuentro, la reconciliación y la paz </v>
          </cell>
        </row>
        <row r="46">
          <cell r="A46" t="str">
            <v xml:space="preserve">1058 Participación ciudadana para el reencuentro, la reconciliación y la paz </v>
          </cell>
        </row>
        <row r="47">
          <cell r="A47" t="str">
            <v xml:space="preserve">1058 Participación ciudadana para el reencuentro, la reconciliación y la paz </v>
          </cell>
        </row>
        <row r="48">
          <cell r="A48" t="str">
            <v xml:space="preserve">1058 Participación ciudadana para el reencuentro, la reconciliación y la paz </v>
          </cell>
        </row>
        <row r="49">
          <cell r="A49" t="str">
            <v>1071 Gestión educativa institucional</v>
          </cell>
        </row>
        <row r="50">
          <cell r="A50" t="str">
            <v>1071 Gestión educativa institucional</v>
          </cell>
        </row>
        <row r="51">
          <cell r="A51" t="str">
            <v>1071 Gestión educativa institucional</v>
          </cell>
        </row>
        <row r="52">
          <cell r="A52" t="str">
            <v>1072 Evaluar para transformar y mejorar</v>
          </cell>
        </row>
        <row r="53">
          <cell r="A53" t="str">
            <v>1072 Evaluar para transformar y mejorar</v>
          </cell>
        </row>
        <row r="54">
          <cell r="A54" t="str">
            <v>1072 Evaluar para transformar y mejorar</v>
          </cell>
        </row>
        <row r="55">
          <cell r="A55" t="str">
            <v>1072 Evaluar para transformar y mejorar</v>
          </cell>
        </row>
        <row r="56">
          <cell r="A56" t="str">
            <v>1073 Desarrollo integral de la educación media en las instituciones educativas del Distrito</v>
          </cell>
        </row>
        <row r="57">
          <cell r="A57" t="str">
            <v>1073 Desarrollo integral de la educación media en las instituciones educativas del Distrito</v>
          </cell>
        </row>
        <row r="58">
          <cell r="A58" t="str">
            <v>1074 Educación superior para una ciudad de conocimiento</v>
          </cell>
        </row>
        <row r="59">
          <cell r="A59" t="str">
            <v>1074 Educación superior para una ciudad de conocimiento</v>
          </cell>
        </row>
      </sheetData>
      <sheetData sheetId="3">
        <row r="2">
          <cell r="B2" t="str">
            <v>NOMBRE PROYECTO</v>
          </cell>
          <cell r="C2" t="str">
            <v>COMPONETE</v>
          </cell>
          <cell r="E2" t="str">
            <v>OBJETO</v>
          </cell>
        </row>
        <row r="3">
          <cell r="B3" t="str">
            <v>898 Administración del talento humano</v>
          </cell>
          <cell r="C3" t="str">
            <v xml:space="preserve">01 NÓMINA </v>
          </cell>
          <cell r="E3" t="str">
            <v>01001 Pago de Aportes para Cesantías del personal directivo docente SSF</v>
          </cell>
        </row>
        <row r="4">
          <cell r="B4" t="str">
            <v>898 Administración del talento humano</v>
          </cell>
          <cell r="C4" t="str">
            <v xml:space="preserve">01 NÓMINA </v>
          </cell>
        </row>
        <row r="5">
          <cell r="B5" t="str">
            <v>898 Administración del talento humano</v>
          </cell>
          <cell r="C5" t="str">
            <v xml:space="preserve">01 NÓMINA </v>
          </cell>
        </row>
        <row r="6">
          <cell r="B6" t="str">
            <v>898 Administración del talento humano</v>
          </cell>
          <cell r="C6" t="str">
            <v xml:space="preserve">01 NÓMINA </v>
          </cell>
        </row>
        <row r="7">
          <cell r="B7" t="str">
            <v>898 Administración del talento humano</v>
          </cell>
          <cell r="C7" t="str">
            <v xml:space="preserve">01 NÓMINA </v>
          </cell>
        </row>
        <row r="8">
          <cell r="B8" t="str">
            <v>898 Administración del talento humano</v>
          </cell>
          <cell r="C8" t="str">
            <v xml:space="preserve">01 NÓMINA </v>
          </cell>
        </row>
        <row r="9">
          <cell r="B9" t="str">
            <v>898 Administración del talento humano</v>
          </cell>
          <cell r="C9" t="str">
            <v xml:space="preserve">01 NÓMINA </v>
          </cell>
        </row>
        <row r="10">
          <cell r="B10" t="str">
            <v>898 Administración del talento humano</v>
          </cell>
          <cell r="C10" t="str">
            <v xml:space="preserve">01 NÓMINA </v>
          </cell>
        </row>
        <row r="11">
          <cell r="B11" t="str">
            <v>898 Administración del talento humano</v>
          </cell>
          <cell r="C11" t="str">
            <v xml:space="preserve">01 NÓMINA </v>
          </cell>
        </row>
        <row r="12">
          <cell r="B12" t="str">
            <v>898 Administración del talento humano</v>
          </cell>
          <cell r="C12" t="str">
            <v xml:space="preserve">01 NÓMINA </v>
          </cell>
        </row>
        <row r="13">
          <cell r="B13" t="str">
            <v>898 Administración del talento humano</v>
          </cell>
          <cell r="C13" t="str">
            <v xml:space="preserve">01 NÓMINA </v>
          </cell>
        </row>
        <row r="14">
          <cell r="B14" t="str">
            <v>898 Administración del talento humano</v>
          </cell>
          <cell r="C14" t="str">
            <v xml:space="preserve">01 NÓMINA </v>
          </cell>
        </row>
        <row r="15">
          <cell r="B15" t="str">
            <v>898 Administración del talento humano</v>
          </cell>
          <cell r="C15" t="str">
            <v xml:space="preserve">01 NÓMINA </v>
          </cell>
        </row>
        <row r="16">
          <cell r="B16" t="str">
            <v>898 Administración del talento humano</v>
          </cell>
          <cell r="C16" t="str">
            <v xml:space="preserve">01 NÓMINA </v>
          </cell>
        </row>
        <row r="17">
          <cell r="B17" t="str">
            <v>898 Administración del talento humano</v>
          </cell>
          <cell r="C17" t="str">
            <v xml:space="preserve">01 NÓMINA </v>
          </cell>
        </row>
        <row r="18">
          <cell r="B18" t="str">
            <v>898 Administración del talento humano</v>
          </cell>
          <cell r="C18" t="str">
            <v xml:space="preserve">01 NÓMINA </v>
          </cell>
        </row>
        <row r="19">
          <cell r="B19" t="str">
            <v>898 Administración del talento humano</v>
          </cell>
          <cell r="C19" t="str">
            <v xml:space="preserve">01 NÓMINA </v>
          </cell>
        </row>
        <row r="20">
          <cell r="B20" t="str">
            <v>898 Administración del talento humano</v>
          </cell>
          <cell r="C20" t="str">
            <v xml:space="preserve">01 NÓMINA </v>
          </cell>
        </row>
        <row r="21">
          <cell r="B21" t="str">
            <v>898 Administración del talento humano</v>
          </cell>
          <cell r="C21" t="str">
            <v xml:space="preserve">01 NÓMINA </v>
          </cell>
        </row>
        <row r="22">
          <cell r="B22" t="str">
            <v>898 Administración del talento humano</v>
          </cell>
          <cell r="C22" t="str">
            <v xml:space="preserve">01 NÓMINA </v>
          </cell>
        </row>
        <row r="23">
          <cell r="B23" t="str">
            <v>898 Administración del talento humano</v>
          </cell>
          <cell r="C23" t="str">
            <v xml:space="preserve">01 NÓMINA </v>
          </cell>
        </row>
        <row r="24">
          <cell r="B24" t="str">
            <v>898 Administración del talento humano</v>
          </cell>
          <cell r="C24" t="str">
            <v xml:space="preserve">01 NÓMINA </v>
          </cell>
        </row>
        <row r="25">
          <cell r="B25" t="str">
            <v>898 Administración del talento humano</v>
          </cell>
          <cell r="C25" t="str">
            <v xml:space="preserve">01 NÓMINA </v>
          </cell>
        </row>
        <row r="26">
          <cell r="B26" t="str">
            <v>898 Administración del talento humano</v>
          </cell>
          <cell r="C26" t="str">
            <v xml:space="preserve">01 NÓMINA </v>
          </cell>
        </row>
        <row r="27">
          <cell r="B27" t="str">
            <v>898 Administración del talento humano</v>
          </cell>
          <cell r="C27" t="str">
            <v xml:space="preserve">01 NÓMINA </v>
          </cell>
        </row>
        <row r="28">
          <cell r="B28" t="str">
            <v>898 Administración del talento humano</v>
          </cell>
          <cell r="C28" t="str">
            <v xml:space="preserve">01 NÓMINA </v>
          </cell>
        </row>
        <row r="29">
          <cell r="B29" t="str">
            <v>898 Administración del talento humano</v>
          </cell>
          <cell r="C29" t="str">
            <v xml:space="preserve">01 NÓMINA </v>
          </cell>
        </row>
        <row r="30">
          <cell r="B30" t="str">
            <v>898 Administración del talento humano</v>
          </cell>
          <cell r="C30" t="str">
            <v xml:space="preserve">01 NÓMINA </v>
          </cell>
        </row>
        <row r="31">
          <cell r="B31" t="str">
            <v>898 Administración del talento humano</v>
          </cell>
          <cell r="C31" t="str">
            <v xml:space="preserve">01 NÓMINA </v>
          </cell>
        </row>
        <row r="32">
          <cell r="B32" t="str">
            <v>898 Administración del talento humano</v>
          </cell>
          <cell r="C32" t="str">
            <v xml:space="preserve">01 NÓMINA </v>
          </cell>
        </row>
        <row r="33">
          <cell r="B33" t="str">
            <v>898 Administración del talento humano</v>
          </cell>
          <cell r="C33" t="str">
            <v xml:space="preserve">01 NÓMINA </v>
          </cell>
        </row>
        <row r="34">
          <cell r="B34" t="str">
            <v>898 Administración del talento humano</v>
          </cell>
          <cell r="C34" t="str">
            <v xml:space="preserve">01 NÓMINA </v>
          </cell>
        </row>
        <row r="35">
          <cell r="B35" t="str">
            <v>898 Administración del talento humano</v>
          </cell>
          <cell r="C35" t="str">
            <v xml:space="preserve">01 NÓMINA </v>
          </cell>
        </row>
        <row r="36">
          <cell r="B36" t="str">
            <v>898 Administración del talento humano</v>
          </cell>
          <cell r="C36" t="str">
            <v xml:space="preserve">01 NÓMINA </v>
          </cell>
        </row>
        <row r="37">
          <cell r="B37" t="str">
            <v>898 Administración del talento humano</v>
          </cell>
          <cell r="C37" t="str">
            <v>02 PERSONAL DE APOYO A LA GESTION DE LA SED</v>
          </cell>
        </row>
        <row r="38">
          <cell r="B38" t="str">
            <v>898 Administración del talento humano</v>
          </cell>
          <cell r="C38" t="str">
            <v>02 PERSONAL DE APOYO A LA GESTION DE LA SED</v>
          </cell>
        </row>
        <row r="39">
          <cell r="B39" t="str">
            <v>898 Administración del talento humano</v>
          </cell>
          <cell r="C39" t="str">
            <v>02 PERSONAL DE APOYO A LA GESTION DE LA SED</v>
          </cell>
        </row>
        <row r="40">
          <cell r="B40" t="str">
            <v>898 Administración del talento humano</v>
          </cell>
          <cell r="C40" t="str">
            <v>03 BE BIENESTAR, CAPACITACION, SALUD OCUPACIONAL Y  DOTACION</v>
          </cell>
        </row>
        <row r="41">
          <cell r="B41" t="str">
            <v>898 Administración del talento humano</v>
          </cell>
          <cell r="C41" t="str">
            <v>03 BE BIENESTAR, CAPACITACION, SALUD OCUPACIONAL Y  DOTACION</v>
          </cell>
        </row>
        <row r="42">
          <cell r="B42" t="str">
            <v>898 Administración del talento humano</v>
          </cell>
          <cell r="C42" t="str">
            <v>03 BE BIENESTAR, CAPACITACION, SALUD OCUPACIONAL Y  DOTACION</v>
          </cell>
        </row>
        <row r="43">
          <cell r="B43" t="str">
            <v>898 Administración del talento humano</v>
          </cell>
          <cell r="C43" t="str">
            <v>03 BE BIENESTAR, CAPACITACION, SALUD OCUPACIONAL Y  DOTACION</v>
          </cell>
        </row>
        <row r="44">
          <cell r="B44" t="str">
            <v>898 Administración del talento humano</v>
          </cell>
          <cell r="C44" t="str">
            <v>03 BE BIENESTAR, CAPACITACION, SALUD OCUPACIONAL Y  DOTACION</v>
          </cell>
        </row>
        <row r="45">
          <cell r="B45" t="str">
            <v>898 Administración del talento humano</v>
          </cell>
          <cell r="C45" t="str">
            <v xml:space="preserve">04 REQUERIMIENTOS DE PAGO </v>
          </cell>
        </row>
        <row r="46">
          <cell r="B46" t="str">
            <v>1005 Fortalecimiento curricular para el desarrollo de aprendizajes a lo largo de la vida</v>
          </cell>
          <cell r="C46" t="str">
            <v>01 CURRÍCULO</v>
          </cell>
        </row>
        <row r="47">
          <cell r="B47" t="str">
            <v>1005 Fortalecimiento curricular para el desarrollo de aprendizajes a lo largo de la vida</v>
          </cell>
          <cell r="C47" t="str">
            <v>01 CURRÍCULO</v>
          </cell>
        </row>
        <row r="48">
          <cell r="B48" t="str">
            <v>1040 Bogotá reconoce a sus maestros, maestras y directivos docentes líderes de la transformación educativa</v>
          </cell>
          <cell r="C48" t="str">
            <v>01 FORMACIÓN INICIAL</v>
          </cell>
        </row>
        <row r="49">
          <cell r="B49" t="str">
            <v>1040 Bogotá reconoce a sus maestros, maestras y directivos docentes líderes de la transformación educativa</v>
          </cell>
          <cell r="C49" t="str">
            <v>01 FORMACIÓN INICIAL</v>
          </cell>
        </row>
        <row r="50">
          <cell r="B50" t="str">
            <v>1040 Bogotá reconoce a sus maestros, maestras y directivos docentes líderes de la transformación educativa</v>
          </cell>
          <cell r="C50" t="str">
            <v>01 FORMACIÓN INICIAL</v>
          </cell>
        </row>
        <row r="51">
          <cell r="B51" t="str">
            <v>1040 Bogotá reconoce a sus maestros, maestras y directivos docentes líderes de la transformación educativa</v>
          </cell>
          <cell r="C51" t="str">
            <v>02 FORMACIÓN PERMANENTE</v>
          </cell>
        </row>
        <row r="52">
          <cell r="B52" t="str">
            <v>1040 Bogotá reconoce a sus maestros, maestras y directivos docentes líderes de la transformación educativa</v>
          </cell>
          <cell r="C52" t="str">
            <v>02 FORMACIÓN PERMANENTE</v>
          </cell>
        </row>
        <row r="53">
          <cell r="B53" t="str">
            <v>1040 Bogotá reconoce a sus maestros, maestras y directivos docentes líderes de la transformación educativa</v>
          </cell>
          <cell r="C53" t="str">
            <v>02 FORMACIÓN PERMANENTE</v>
          </cell>
        </row>
        <row r="54">
          <cell r="B54" t="str">
            <v>1040 Bogotá reconoce a sus maestros, maestras y directivos docentes líderes de la transformación educativa</v>
          </cell>
          <cell r="C54" t="str">
            <v>02 FORMACIÓN PERMANENTE</v>
          </cell>
        </row>
        <row r="55">
          <cell r="B55" t="str">
            <v>1040 Bogotá reconoce a sus maestros, maestras y directivos docentes líderes de la transformación educativa</v>
          </cell>
          <cell r="C55" t="str">
            <v>02 FORMACIÓN PERMANENTE</v>
          </cell>
        </row>
        <row r="56">
          <cell r="B56" t="str">
            <v>1040 Bogotá reconoce a sus maestros, maestras y directivos docentes líderes de la transformación educativa</v>
          </cell>
          <cell r="C56" t="str">
            <v>02 FORMACIÓN PERMANENTE</v>
          </cell>
        </row>
        <row r="57">
          <cell r="B57" t="str">
            <v>1040 Bogotá reconoce a sus maestros, maestras y directivos docentes líderes de la transformación educativa</v>
          </cell>
          <cell r="C57" t="str">
            <v>03 FORMACIÓN POSGRADUAL</v>
          </cell>
        </row>
        <row r="58">
          <cell r="B58" t="str">
            <v>1040 Bogotá reconoce a sus maestros, maestras y directivos docentes líderes de la transformación educativa</v>
          </cell>
          <cell r="C58" t="str">
            <v>03 FORMACIÓN POSGRADUAL</v>
          </cell>
        </row>
        <row r="59">
          <cell r="B59" t="str">
            <v>1040 Bogotá reconoce a sus maestros, maestras y directivos docentes líderes de la transformación educativa</v>
          </cell>
          <cell r="C59" t="str">
            <v>04 INNOVACION EDUCATIVA</v>
          </cell>
        </row>
        <row r="60">
          <cell r="B60" t="str">
            <v>1040 Bogotá reconoce a sus maestros, maestras y directivos docentes líderes de la transformación educativa</v>
          </cell>
          <cell r="C60" t="str">
            <v>04 INNOVACION EDUCATIVA</v>
          </cell>
        </row>
        <row r="61">
          <cell r="B61" t="str">
            <v>1040 Bogotá reconoce a sus maestros, maestras y directivos docentes líderes de la transformación educativa</v>
          </cell>
          <cell r="C61" t="str">
            <v>04 INNOVACION EDUCATIVA</v>
          </cell>
        </row>
        <row r="62">
          <cell r="B62" t="str">
            <v>1040 Bogotá reconoce a sus maestros, maestras y directivos docentes líderes de la transformación educativa</v>
          </cell>
          <cell r="C62" t="str">
            <v>05 RECONOCIMIENTO DOCENTE</v>
          </cell>
        </row>
        <row r="63">
          <cell r="B63" t="str">
            <v>1040 Bogotá reconoce a sus maestros, maestras y directivos docentes líderes de la transformación educativa</v>
          </cell>
          <cell r="C63" t="str">
            <v>05 RECONOCIMIENTO DOCENTE</v>
          </cell>
        </row>
        <row r="64">
          <cell r="B64" t="str">
            <v>1040 Bogotá reconoce a sus maestros, maestras y directivos docentes líderes de la transformación educativa</v>
          </cell>
          <cell r="C64" t="str">
            <v>05 RECONOCIMIENTO DOCENTE</v>
          </cell>
        </row>
        <row r="65">
          <cell r="B65" t="str">
            <v xml:space="preserve">1043 Sistemas de información al servicio de la gestión educativa </v>
          </cell>
          <cell r="C65" t="str">
            <v>01 SISTEMAS INTEGRADOS DE INFORMACIÓN Y SOSTENIMIENTO DE LA PLATAFORMA TECNOLOGICA</v>
          </cell>
        </row>
        <row r="66">
          <cell r="B66" t="str">
            <v xml:space="preserve">1043 Sistemas de información al servicio de la gestión educativa </v>
          </cell>
          <cell r="C66" t="str">
            <v>01 SISTEMAS INTEGRADOS DE INFORMACIÓN Y SOSTENIMIENTO DE LA PLATAFORMA TECNOLOGICA</v>
          </cell>
        </row>
        <row r="67">
          <cell r="B67" t="str">
            <v xml:space="preserve">1043 Sistemas de información al servicio de la gestión educativa </v>
          </cell>
          <cell r="C67" t="str">
            <v>01 SISTEMAS INTEGRADOS DE INFORMACIÓN Y SOSTENIMIENTO DE LA PLATAFORMA TECNOLOGICA</v>
          </cell>
        </row>
        <row r="68">
          <cell r="B68" t="str">
            <v xml:space="preserve">1043 Sistemas de información al servicio de la gestión educativa </v>
          </cell>
          <cell r="C68" t="str">
            <v>01 SISTEMAS INTEGRADOS DE INFORMACIÓN Y SOSTENIMIENTO DE LA PLATAFORMA TECNOLOGICA</v>
          </cell>
        </row>
        <row r="69">
          <cell r="B69" t="str">
            <v xml:space="preserve">1043 Sistemas de información al servicio de la gestión educativa </v>
          </cell>
          <cell r="C69" t="str">
            <v>01 SISTEMAS INTEGRADOS DE INFORMACIÓN Y SOSTENIMIENTO DE LA PLATAFORMA TECNOLOGICA</v>
          </cell>
        </row>
        <row r="70">
          <cell r="B70" t="str">
            <v xml:space="preserve">1043 Sistemas de información al servicio de la gestión educativa </v>
          </cell>
          <cell r="C70" t="str">
            <v>02 TECNOLOGÍA WIFI</v>
          </cell>
        </row>
        <row r="71">
          <cell r="B71" t="str">
            <v xml:space="preserve">1043 Sistemas de información al servicio de la gestión educativa </v>
          </cell>
          <cell r="C71" t="str">
            <v>03 CONECTIVIDAD, TECNOLOGIAS Y COMUNICACIONES</v>
          </cell>
        </row>
        <row r="72">
          <cell r="B72" t="str">
            <v>1046 Infraestructura y dotación al servicio de los ambientes de aprendizaje</v>
          </cell>
          <cell r="C72" t="str">
            <v>01 CONSTRUCCION, RESTITUCION, TERMINACION Y AMPLIACION</v>
          </cell>
        </row>
        <row r="73">
          <cell r="B73" t="str">
            <v>1046 Infraestructura y dotación al servicio de los ambientes de aprendizaje</v>
          </cell>
          <cell r="C73" t="str">
            <v>01 CONSTRUCCION, RESTITUCION, TERMINACION Y AMPLIACION</v>
          </cell>
        </row>
        <row r="74">
          <cell r="B74" t="str">
            <v>1046 Infraestructura y dotación al servicio de los ambientes de aprendizaje</v>
          </cell>
          <cell r="C74" t="str">
            <v>01 CONSTRUCCION, RESTITUCION, TERMINACION Y AMPLIACION</v>
          </cell>
        </row>
        <row r="75">
          <cell r="B75" t="str">
            <v>1046 Infraestructura y dotación al servicio de los ambientes de aprendizaje</v>
          </cell>
          <cell r="C75" t="str">
            <v>01 CONSTRUCCION, RESTITUCION, TERMINACION Y AMPLIACION</v>
          </cell>
        </row>
        <row r="76">
          <cell r="B76" t="str">
            <v>1046 Infraestructura y dotación al servicio de los ambientes de aprendizaje</v>
          </cell>
          <cell r="C76" t="str">
            <v>01 CONSTRUCCION, RESTITUCION, TERMINACION Y AMPLIACION</v>
          </cell>
        </row>
        <row r="77">
          <cell r="B77" t="str">
            <v>1046 Infraestructura y dotación al servicio de los ambientes de aprendizaje</v>
          </cell>
          <cell r="C77" t="str">
            <v>01 CONSTRUCCION, RESTITUCION, TERMINACION Y AMPLIACION</v>
          </cell>
        </row>
        <row r="78">
          <cell r="B78" t="str">
            <v>1046 Infraestructura y dotación al servicio de los ambientes de aprendizaje</v>
          </cell>
          <cell r="C78" t="str">
            <v>01 CONSTRUCCION, RESTITUCION, TERMINACION Y AMPLIACION</v>
          </cell>
        </row>
        <row r="79">
          <cell r="B79" t="str">
            <v>1046 Infraestructura y dotación al servicio de los ambientes de aprendizaje</v>
          </cell>
          <cell r="C79" t="str">
            <v>02 OBRAS MENORES Y ADECUACIONES</v>
          </cell>
        </row>
        <row r="80">
          <cell r="B80" t="str">
            <v>1046 Infraestructura y dotación al servicio de los ambientes de aprendizaje</v>
          </cell>
          <cell r="C80" t="str">
            <v>02 OBRAS MENORES Y ADECUACIONES</v>
          </cell>
        </row>
        <row r="81">
          <cell r="B81" t="str">
            <v>1046 Infraestructura y dotación al servicio de los ambientes de aprendizaje</v>
          </cell>
          <cell r="C81" t="str">
            <v>02 OBRAS MENORES Y ADECUACIONES</v>
          </cell>
        </row>
        <row r="82">
          <cell r="B82" t="str">
            <v>1046 Infraestructura y dotación al servicio de los ambientes de aprendizaje</v>
          </cell>
          <cell r="C82" t="str">
            <v>02 OBRAS MENORES Y ADECUACIONES</v>
          </cell>
        </row>
        <row r="83">
          <cell r="B83" t="str">
            <v>1046 Infraestructura y dotación al servicio de los ambientes de aprendizaje</v>
          </cell>
          <cell r="C83" t="str">
            <v>02 OBRAS MENORES Y ADECUACIONES</v>
          </cell>
        </row>
        <row r="84">
          <cell r="B84" t="str">
            <v>1046 Infraestructura y dotación al servicio de los ambientes de aprendizaje</v>
          </cell>
          <cell r="C84" t="str">
            <v>02 OBRAS MENORES Y ADECUACIONES</v>
          </cell>
        </row>
        <row r="85">
          <cell r="B85" t="str">
            <v>1046 Infraestructura y dotación al servicio de los ambientes de aprendizaje</v>
          </cell>
          <cell r="C85" t="str">
            <v>02 OBRAS MENORES Y ADECUACIONES</v>
          </cell>
        </row>
        <row r="86">
          <cell r="B86" t="str">
            <v>1046 Infraestructura y dotación al servicio de los ambientes de aprendizaje</v>
          </cell>
          <cell r="C86" t="str">
            <v>02 OBRAS MENORES Y ADECUACIONES</v>
          </cell>
        </row>
        <row r="87">
          <cell r="B87" t="str">
            <v>1046 Infraestructura y dotación al servicio de los ambientes de aprendizaje</v>
          </cell>
          <cell r="C87" t="str">
            <v>02 OBRAS MENORES Y ADECUACIONES</v>
          </cell>
        </row>
        <row r="88">
          <cell r="B88" t="str">
            <v>1046 Infraestructura y dotación al servicio de los ambientes de aprendizaje</v>
          </cell>
          <cell r="C88" t="str">
            <v xml:space="preserve">03 CENTROS DE MAESTROS </v>
          </cell>
        </row>
        <row r="89">
          <cell r="B89" t="str">
            <v>1046 Infraestructura y dotación al servicio de los ambientes de aprendizaje</v>
          </cell>
          <cell r="C89" t="str">
            <v>04 DOTACIONES</v>
          </cell>
        </row>
        <row r="90">
          <cell r="B90" t="str">
            <v>1046 Infraestructura y dotación al servicio de los ambientes de aprendizaje</v>
          </cell>
          <cell r="C90" t="str">
            <v>04 DOTACIONES</v>
          </cell>
        </row>
        <row r="91">
          <cell r="B91" t="str">
            <v>1049 Cobertura con equidad</v>
          </cell>
          <cell r="C91" t="str">
            <v>01 Gestión territorial de la cobertura educativa</v>
          </cell>
        </row>
        <row r="92">
          <cell r="B92" t="str">
            <v>1049 Cobertura con equidad</v>
          </cell>
          <cell r="C92" t="str">
            <v>01 Gestión territorial de la cobertura educativa</v>
          </cell>
        </row>
        <row r="93">
          <cell r="B93" t="str">
            <v>1049 Cobertura con equidad</v>
          </cell>
          <cell r="C93" t="str">
            <v>01 Gestión territorial de la cobertura educativa</v>
          </cell>
        </row>
        <row r="94">
          <cell r="B94" t="str">
            <v>1049 Cobertura con equidad</v>
          </cell>
          <cell r="C94" t="str">
            <v>01 Gestión territorial de la cobertura educativa</v>
          </cell>
        </row>
        <row r="95">
          <cell r="B95" t="str">
            <v>1049 Cobertura con equidad</v>
          </cell>
          <cell r="C95" t="str">
            <v>01 Gestión territorial de la cobertura educativa</v>
          </cell>
        </row>
        <row r="96">
          <cell r="B96" t="str">
            <v>1049 Cobertura con equidad</v>
          </cell>
          <cell r="C96" t="str">
            <v>01 Gestión territorial de la cobertura educativa</v>
          </cell>
        </row>
        <row r="97">
          <cell r="B97" t="str">
            <v>1049 Cobertura con equidad</v>
          </cell>
          <cell r="C97" t="str">
            <v>02 Modernización del proceso de matrícula</v>
          </cell>
        </row>
        <row r="98">
          <cell r="B98" t="str">
            <v>1049 Cobertura con equidad</v>
          </cell>
          <cell r="C98" t="str">
            <v>02 Modernización del proceso de matrícula</v>
          </cell>
        </row>
        <row r="99">
          <cell r="B99" t="str">
            <v>1049 Cobertura con equidad</v>
          </cell>
          <cell r="C99" t="str">
            <v>02 Modernización del proceso de matrícula</v>
          </cell>
        </row>
        <row r="100">
          <cell r="B100" t="str">
            <v>1049 Cobertura con equidad</v>
          </cell>
          <cell r="C100" t="str">
            <v>02 Modernización del proceso de matrícula</v>
          </cell>
        </row>
        <row r="101">
          <cell r="B101" t="str">
            <v>1049 Cobertura con equidad</v>
          </cell>
          <cell r="C101" t="str">
            <v>03 Acciones afirmativas para poblaciones vulnerables</v>
          </cell>
        </row>
        <row r="102">
          <cell r="B102" t="str">
            <v>1049 Cobertura con equidad</v>
          </cell>
          <cell r="C102" t="str">
            <v>03 Acciones afirmativas para poblaciones vulnerables</v>
          </cell>
        </row>
        <row r="103">
          <cell r="B103" t="str">
            <v>1049 Cobertura con equidad</v>
          </cell>
          <cell r="C103" t="str">
            <v>03 Acciones afirmativas para poblaciones vulnerables</v>
          </cell>
        </row>
        <row r="104">
          <cell r="B104" t="str">
            <v>1049 Cobertura con equidad</v>
          </cell>
          <cell r="C104" t="str">
            <v>03 Acciones afirmativas para poblaciones vulnerables</v>
          </cell>
        </row>
        <row r="105">
          <cell r="B105" t="str">
            <v>1049 Cobertura con equidad</v>
          </cell>
          <cell r="C105" t="str">
            <v>03 Acciones afirmativas para poblaciones vulnerables</v>
          </cell>
        </row>
        <row r="106">
          <cell r="B106" t="str">
            <v>1049 Cobertura con equidad</v>
          </cell>
          <cell r="C106" t="str">
            <v>03 Acciones afirmativas para poblaciones vulnerables</v>
          </cell>
        </row>
        <row r="107">
          <cell r="B107" t="str">
            <v>1049 Cobertura con equidad</v>
          </cell>
          <cell r="C107" t="str">
            <v>03 Acciones afirmativas para poblaciones vulnerables</v>
          </cell>
        </row>
        <row r="108">
          <cell r="B108" t="str">
            <v>1049 Cobertura con equidad</v>
          </cell>
          <cell r="C108" t="str">
            <v>04 Administración del servicio educativo</v>
          </cell>
        </row>
        <row r="109">
          <cell r="B109" t="str">
            <v>1049 Cobertura con equidad</v>
          </cell>
          <cell r="C109" t="str">
            <v>04 Administración del servicio educativo</v>
          </cell>
        </row>
        <row r="110">
          <cell r="B110" t="str">
            <v>1049 Cobertura con equidad</v>
          </cell>
          <cell r="C110" t="str">
            <v>04 Administración del servicio educativo</v>
          </cell>
        </row>
        <row r="111">
          <cell r="B111" t="str">
            <v>1049 Cobertura con equidad</v>
          </cell>
          <cell r="C111" t="str">
            <v>04 Administración del servicio educativo</v>
          </cell>
        </row>
        <row r="112">
          <cell r="B112" t="str">
            <v>1049 Cobertura con equidad</v>
          </cell>
          <cell r="C112" t="str">
            <v>05 Prestación del servicio educativo en establecimientos educativos no oficiales</v>
          </cell>
        </row>
        <row r="113">
          <cell r="B113" t="str">
            <v>1049 Cobertura con equidad</v>
          </cell>
          <cell r="C113" t="str">
            <v>05 Prestación del servicio educativo en establecimientos educativos no oficiales</v>
          </cell>
        </row>
        <row r="114">
          <cell r="B114" t="str">
            <v>1049 Cobertura con equidad</v>
          </cell>
          <cell r="C114" t="str">
            <v>05 Prestación del servicio educativo en establecimientos educativos no oficiales</v>
          </cell>
        </row>
        <row r="115">
          <cell r="B115" t="str">
            <v>1049 Cobertura con equidad</v>
          </cell>
          <cell r="C115" t="str">
            <v>05 Prestación del servicio educativo en establecimientos educativos no oficiales</v>
          </cell>
        </row>
        <row r="116">
          <cell r="B116" t="str">
            <v>1049 Cobertura con equidad</v>
          </cell>
          <cell r="C116" t="str">
            <v>05 Prestación del servicio educativo en establecimientos educativos no oficiales</v>
          </cell>
        </row>
        <row r="117">
          <cell r="B117" t="str">
            <v>1050 Educación inicial de calidad en el marco de la ruta de atención integral a la primera infancia</v>
          </cell>
          <cell r="C117" t="str">
            <v>01 INFANCIA</v>
          </cell>
        </row>
        <row r="118">
          <cell r="B118" t="str">
            <v>1050 Educación inicial de calidad en el marco de la ruta de atención integral a la primera infancia</v>
          </cell>
          <cell r="C118" t="str">
            <v>01 INFANCIA</v>
          </cell>
        </row>
        <row r="119">
          <cell r="B119" t="str">
            <v>1050 Educación inicial de calidad en el marco de la ruta de atención integral a la primera infancia</v>
          </cell>
          <cell r="C119" t="str">
            <v xml:space="preserve">02 CICLOS </v>
          </cell>
        </row>
        <row r="120">
          <cell r="B120" t="str">
            <v>1050 Educación inicial de calidad en el marco de la ruta de atención integral a la primera infancia</v>
          </cell>
          <cell r="C120" t="str">
            <v>03 VALORACION INTEGRAL DEL DESARROLLO DE LA PRIMERA INFANCIA</v>
          </cell>
        </row>
        <row r="121">
          <cell r="B121" t="str">
            <v>1052 Bienestar estudiantil para todos</v>
          </cell>
          <cell r="C121" t="str">
            <v>01 ALIMENTACIÓN ESCOLAR</v>
          </cell>
        </row>
        <row r="122">
          <cell r="B122" t="str">
            <v>1052 Bienestar estudiantil para todos</v>
          </cell>
          <cell r="C122" t="str">
            <v>01 ALIMENTACIÓN ESCOLAR</v>
          </cell>
        </row>
        <row r="123">
          <cell r="B123" t="str">
            <v>1052 Bienestar estudiantil para todos</v>
          </cell>
          <cell r="C123" t="str">
            <v>01 ALIMENTACIÓN ESCOLAR</v>
          </cell>
        </row>
        <row r="124">
          <cell r="B124" t="str">
            <v>1052 Bienestar estudiantil para todos</v>
          </cell>
          <cell r="C124" t="str">
            <v>01 ALIMENTACIÓN ESCOLAR</v>
          </cell>
        </row>
        <row r="125">
          <cell r="B125" t="str">
            <v>1052 Bienestar estudiantil para todos</v>
          </cell>
          <cell r="C125" t="str">
            <v>01 ALIMENTACIÓN ESCOLAR</v>
          </cell>
        </row>
        <row r="126">
          <cell r="B126" t="str">
            <v>1052 Bienestar estudiantil para todos</v>
          </cell>
          <cell r="C126" t="str">
            <v>01 ALIMENTACIÓN ESCOLAR</v>
          </cell>
        </row>
        <row r="127">
          <cell r="B127" t="str">
            <v>1052 Bienestar estudiantil para todos</v>
          </cell>
          <cell r="C127" t="str">
            <v>01 ALIMENTACIÓN ESCOLAR</v>
          </cell>
        </row>
        <row r="128">
          <cell r="B128" t="str">
            <v>1052 Bienestar estudiantil para todos</v>
          </cell>
          <cell r="C128" t="str">
            <v>02 MOVILIDAD ESCOLAR</v>
          </cell>
        </row>
        <row r="129">
          <cell r="B129" t="str">
            <v>1052 Bienestar estudiantil para todos</v>
          </cell>
          <cell r="C129" t="str">
            <v>02 MOVILIDAD ESCOLAR</v>
          </cell>
        </row>
        <row r="130">
          <cell r="B130" t="str">
            <v>1052 Bienestar estudiantil para todos</v>
          </cell>
          <cell r="C130" t="str">
            <v>02 MOVILIDAD ESCOLAR</v>
          </cell>
        </row>
        <row r="131">
          <cell r="B131" t="str">
            <v>1052 Bienestar estudiantil para todos</v>
          </cell>
          <cell r="C131" t="str">
            <v>02 MOVILIDAD ESCOLAR</v>
          </cell>
        </row>
        <row r="132">
          <cell r="B132" t="str">
            <v>1052 Bienestar estudiantil para todos</v>
          </cell>
          <cell r="C132" t="str">
            <v>02 MOVILIDAD ESCOLAR</v>
          </cell>
        </row>
        <row r="133">
          <cell r="B133" t="str">
            <v>1052 Bienestar estudiantil para todos</v>
          </cell>
          <cell r="C133" t="str">
            <v>03 PROMOCIÓN DEL BIENESTAR</v>
          </cell>
        </row>
        <row r="134">
          <cell r="B134" t="str">
            <v>1052 Bienestar estudiantil para todos</v>
          </cell>
          <cell r="C134" t="str">
            <v>03 PROMOCIÓN DEL BIENESTAR</v>
          </cell>
        </row>
        <row r="135">
          <cell r="B135" t="str">
            <v>1052 Bienestar estudiantil para todos</v>
          </cell>
          <cell r="C135" t="str">
            <v>03 PROMOCIÓN DEL BIENESTAR</v>
          </cell>
        </row>
        <row r="136">
          <cell r="B136" t="str">
            <v>1052 Bienestar estudiantil para todos</v>
          </cell>
          <cell r="C136" t="str">
            <v>03 PROMOCIÓN DEL BIENESTAR</v>
          </cell>
        </row>
        <row r="137">
          <cell r="B137" t="str">
            <v>1052 Bienestar estudiantil para todos</v>
          </cell>
          <cell r="C137" t="str">
            <v>03 PROMOCIÓN DEL BIENESTAR</v>
          </cell>
        </row>
        <row r="138">
          <cell r="B138" t="str">
            <v>1052 Bienestar estudiantil para todos</v>
          </cell>
          <cell r="C138" t="str">
            <v>03 PROMOCIÓN DEL BIENESTAR</v>
          </cell>
        </row>
        <row r="139">
          <cell r="B139" t="str">
            <v>1053 Oportunidades de aprendizaje desde el enfoque diferencial</v>
          </cell>
          <cell r="C139" t="str">
            <v>01  Atención Educativa Integral desde el enfoque diferencial</v>
          </cell>
        </row>
        <row r="140">
          <cell r="B140" t="str">
            <v>1053 Oportunidades de aprendizaje desde el enfoque diferencial</v>
          </cell>
          <cell r="C140" t="str">
            <v>01  Atención Educativa Integral desde el enfoque diferencial</v>
          </cell>
        </row>
        <row r="141">
          <cell r="B141" t="str">
            <v>1053 Oportunidades de aprendizaje desde el enfoque diferencial</v>
          </cell>
          <cell r="C141" t="str">
            <v>01  Atención Educativa Integral desde el enfoque diferencial</v>
          </cell>
        </row>
        <row r="142">
          <cell r="B142" t="str">
            <v>1053 Oportunidades de aprendizaje desde el enfoque diferencial</v>
          </cell>
          <cell r="C142" t="str">
            <v>01  Atención Educativa Integral desde el enfoque diferencial</v>
          </cell>
        </row>
        <row r="143">
          <cell r="B143" t="str">
            <v>1053 Oportunidades de aprendizaje desde el enfoque diferencial</v>
          </cell>
          <cell r="C143" t="str">
            <v>01  Atención Educativa Integral desde el enfoque diferencial</v>
          </cell>
        </row>
        <row r="144">
          <cell r="B144" t="str">
            <v>1053 Oportunidades de aprendizaje desde el enfoque diferencial</v>
          </cell>
          <cell r="C144" t="str">
            <v>01  Atención Educativa Integral desde el enfoque diferencial</v>
          </cell>
        </row>
        <row r="145">
          <cell r="B145" t="str">
            <v>1053 Oportunidades de aprendizaje desde el enfoque diferencial</v>
          </cell>
          <cell r="C145" t="str">
            <v>01  Atención Educativa Integral desde el enfoque diferencial</v>
          </cell>
        </row>
        <row r="146">
          <cell r="B146" t="str">
            <v>1053 Oportunidades de aprendizaje desde el enfoque diferencial</v>
          </cell>
          <cell r="C146" t="str">
            <v>01  Atención Educativa Integral desde el enfoque diferencial</v>
          </cell>
        </row>
        <row r="147">
          <cell r="B147" t="str">
            <v>1053 Oportunidades de aprendizaje desde el enfoque diferencial</v>
          </cell>
          <cell r="C147" t="str">
            <v>01  Atención Educativa Integral desde el enfoque diferencial</v>
          </cell>
        </row>
        <row r="148">
          <cell r="B148" t="str">
            <v>1053 Oportunidades de aprendizaje desde el enfoque diferencial</v>
          </cell>
          <cell r="C148" t="str">
            <v>01  Atención Educativa Integral desde el enfoque diferencial</v>
          </cell>
        </row>
        <row r="149">
          <cell r="B149" t="str">
            <v>1053 Oportunidades de aprendizaje desde el enfoque diferencial</v>
          </cell>
          <cell r="C149" t="str">
            <v>01  Atención Educativa Integral desde el enfoque diferencial</v>
          </cell>
        </row>
        <row r="150">
          <cell r="B150" t="str">
            <v>1053 Oportunidades de aprendizaje desde el enfoque diferencial</v>
          </cell>
          <cell r="C150" t="str">
            <v>02 Modelos Educativos Flexibles</v>
          </cell>
        </row>
        <row r="151">
          <cell r="B151" t="str">
            <v>1053 Oportunidades de aprendizaje desde el enfoque diferencial</v>
          </cell>
          <cell r="C151" t="str">
            <v>02 Modelos Educativos Flexibles</v>
          </cell>
        </row>
        <row r="152">
          <cell r="B152" t="str">
            <v>1053 Oportunidades de aprendizaje desde el enfoque diferencial</v>
          </cell>
          <cell r="C152" t="str">
            <v>02 Modelos Educativos Flexibles</v>
          </cell>
        </row>
        <row r="153">
          <cell r="B153" t="str">
            <v>1053 Oportunidades de aprendizaje desde el enfoque diferencial</v>
          </cell>
          <cell r="C153" t="str">
            <v>02 Modelos Educativos Flexibles</v>
          </cell>
        </row>
        <row r="154">
          <cell r="B154" t="str">
            <v>1055 Modernización de la gestión institucional</v>
          </cell>
          <cell r="C154" t="str">
            <v>01 Modernización de los Procesos</v>
          </cell>
        </row>
        <row r="155">
          <cell r="B155" t="str">
            <v>1055 Modernización de la gestión institucional</v>
          </cell>
          <cell r="C155" t="str">
            <v>01 Modernización de los Procesos</v>
          </cell>
        </row>
        <row r="156">
          <cell r="B156" t="str">
            <v>1055 Modernización de la gestión institucional</v>
          </cell>
          <cell r="C156" t="str">
            <v>01 Modernización de los Procesos</v>
          </cell>
        </row>
        <row r="157">
          <cell r="B157" t="str">
            <v>1055 Modernización de la gestión institucional</v>
          </cell>
          <cell r="C157" t="str">
            <v>01 Modernización de los Procesos</v>
          </cell>
        </row>
        <row r="158">
          <cell r="B158" t="str">
            <v>1055 Modernización de la gestión institucional</v>
          </cell>
          <cell r="C158" t="str">
            <v>01 Modernización de los Procesos</v>
          </cell>
        </row>
        <row r="159">
          <cell r="B159" t="str">
            <v>1055 Modernización de la gestión institucional</v>
          </cell>
          <cell r="C159" t="str">
            <v>02 Comunicación Organizacional</v>
          </cell>
        </row>
        <row r="160">
          <cell r="B160" t="str">
            <v>1055 Modernización de la gestión institucional</v>
          </cell>
          <cell r="C160" t="str">
            <v>02 Comunicación Organizacional</v>
          </cell>
        </row>
        <row r="161">
          <cell r="B161" t="str">
            <v>1055 Modernización de la gestión institucional</v>
          </cell>
          <cell r="C161" t="str">
            <v>03 Gestión de Servicio a la Ciudadania</v>
          </cell>
        </row>
        <row r="162">
          <cell r="B162" t="str">
            <v>1055 Modernización de la gestión institucional</v>
          </cell>
          <cell r="C162" t="str">
            <v>03 Gestión de Servicio a la Ciudadania</v>
          </cell>
        </row>
        <row r="163">
          <cell r="B163" t="str">
            <v>1056 Mejoramiento de la calidad educativa a través de la jornada única y el uso del tiempo escolar</v>
          </cell>
          <cell r="C163" t="str">
            <v>01 JORNADA UNICA</v>
          </cell>
        </row>
        <row r="164">
          <cell r="B164" t="str">
            <v>1056 Mejoramiento de la calidad educativa a través de la jornada única y el uso del tiempo escolar</v>
          </cell>
          <cell r="C164" t="str">
            <v>01 JORNADA UNICA</v>
          </cell>
        </row>
        <row r="165">
          <cell r="B165" t="str">
            <v>1056 Mejoramiento de la calidad educativa a través de la jornada única y el uso del tiempo escolar</v>
          </cell>
          <cell r="C165" t="str">
            <v>02 USO DEL TIEMPO ESCOLAR</v>
          </cell>
        </row>
        <row r="166">
          <cell r="B166" t="str">
            <v>1056 Mejoramiento de la calidad educativa a través de la jornada única y el uso del tiempo escolar</v>
          </cell>
          <cell r="C166" t="str">
            <v>02 USO DEL TIEMPO ESCOLAR</v>
          </cell>
        </row>
        <row r="167">
          <cell r="B167" t="str">
            <v>1057 Competencias para el ciudadano de hoy</v>
          </cell>
          <cell r="C167" t="str">
            <v>01 Uso y apropiación de Tecnologías de la Información y las comunicaciones (TIC) y de los medios educativos</v>
          </cell>
        </row>
        <row r="168">
          <cell r="B168" t="str">
            <v>1057 Competencias para el ciudadano de hoy</v>
          </cell>
          <cell r="C168" t="str">
            <v>01 Uso y apropiación de Tecnologías de la Información y las comunicaciones (TIC) y de los medios educativos</v>
          </cell>
        </row>
        <row r="169">
          <cell r="B169" t="str">
            <v>1057 Competencias para el ciudadano de hoy</v>
          </cell>
          <cell r="C169" t="str">
            <v>02 Lectoescritura y Fortalecimiento de Bibliotecas Escolares</v>
          </cell>
        </row>
        <row r="170">
          <cell r="B170" t="str">
            <v>1057 Competencias para el ciudadano de hoy</v>
          </cell>
          <cell r="C170" t="str">
            <v>02 Lectoescritura y Fortalecimiento de Bibliotecas Escolares</v>
          </cell>
        </row>
        <row r="171">
          <cell r="B171" t="str">
            <v>1057 Competencias para el ciudadano de hoy</v>
          </cell>
          <cell r="C171" t="str">
            <v>02 Lectoescritura y Fortalecimiento de Bibliotecas Escolares</v>
          </cell>
        </row>
        <row r="172">
          <cell r="B172" t="str">
            <v>1057 Competencias para el ciudadano de hoy</v>
          </cell>
          <cell r="C172" t="str">
            <v>03 Fortalecimiento de Inglés como Segunda Lengua</v>
          </cell>
        </row>
        <row r="173">
          <cell r="B173" t="str">
            <v>1057 Competencias para el ciudadano de hoy</v>
          </cell>
          <cell r="C173" t="str">
            <v>03 Fortalecimiento de Inglés como Segunda Lengua</v>
          </cell>
        </row>
        <row r="174">
          <cell r="B174" t="str">
            <v xml:space="preserve">1058 Participación ciudadana para el reencuentro, la reconciliación y la paz </v>
          </cell>
          <cell r="C174" t="str">
            <v>01 FORTALECIMIENTO DE  LAS CAPACIDADES DE LOS DIRECTORES LOCALES (DILES) Y DIRECTIVOS DOCENTES</v>
          </cell>
        </row>
        <row r="175">
          <cell r="B175" t="str">
            <v xml:space="preserve">1058 Participación ciudadana para el reencuentro, la reconciliación y la paz </v>
          </cell>
          <cell r="C175" t="str">
            <v>01 FORTALECIMIENTO DE  LAS CAPACIDADES DE LOS DIRECTORES LOCALES (DILES) Y DIRECTIVOS DOCENTES</v>
          </cell>
        </row>
        <row r="176">
          <cell r="B176" t="str">
            <v xml:space="preserve">1058 Participación ciudadana para el reencuentro, la reconciliación y la paz </v>
          </cell>
          <cell r="C176" t="str">
            <v>02 VOCES DEL TERRITORIO</v>
          </cell>
        </row>
        <row r="177">
          <cell r="B177" t="str">
            <v xml:space="preserve">1058 Participación ciudadana para el reencuentro, la reconciliación y la paz </v>
          </cell>
          <cell r="C177" t="str">
            <v>02 VOCES DEL TERRITORIO</v>
          </cell>
        </row>
        <row r="178">
          <cell r="B178" t="str">
            <v xml:space="preserve">1058 Participación ciudadana para el reencuentro, la reconciliación y la paz </v>
          </cell>
          <cell r="C178" t="str">
            <v>02 VOCES DEL TERRITORIO</v>
          </cell>
        </row>
        <row r="179">
          <cell r="B179" t="str">
            <v xml:space="preserve">1058 Participación ciudadana para el reencuentro, la reconciliación y la paz </v>
          </cell>
          <cell r="C179" t="str">
            <v>02 VOCES DEL TERRITORIO</v>
          </cell>
        </row>
        <row r="180">
          <cell r="B180" t="str">
            <v xml:space="preserve">1058 Participación ciudadana para el reencuentro, la reconciliación y la paz </v>
          </cell>
          <cell r="C180" t="str">
            <v>02 VOCES DEL TERRITORIO</v>
          </cell>
        </row>
        <row r="181">
          <cell r="B181" t="str">
            <v xml:space="preserve">1058 Participación ciudadana para el reencuentro, la reconciliación y la paz </v>
          </cell>
          <cell r="C181" t="str">
            <v>03 CONSOLIDACIÓN DEL OBSERVATORIO DE CONVIVENCIA ESCOLAR</v>
          </cell>
        </row>
        <row r="182">
          <cell r="B182" t="str">
            <v xml:space="preserve">1058 Participación ciudadana para el reencuentro, la reconciliación y la paz </v>
          </cell>
          <cell r="C182" t="str">
            <v>03 CONSOLIDACIÓN DEL OBSERVATORIO DE CONVIVENCIA ESCOLAR</v>
          </cell>
        </row>
        <row r="183">
          <cell r="B183" t="str">
            <v xml:space="preserve">1058 Participación ciudadana para el reencuentro, la reconciliación y la paz </v>
          </cell>
          <cell r="C183" t="str">
            <v>04 MEJORAMIENTO DE ENTORNOS ESCOLARES</v>
          </cell>
        </row>
        <row r="184">
          <cell r="B184" t="str">
            <v xml:space="preserve">1058 Participación ciudadana para el reencuentro, la reconciliación y la paz </v>
          </cell>
          <cell r="C184" t="str">
            <v>04 MEJORAMIENTO DE ENTORNOS ESCOLARES</v>
          </cell>
        </row>
        <row r="185">
          <cell r="B185" t="str">
            <v xml:space="preserve">1058 Participación ciudadana para el reencuentro, la reconciliación y la paz </v>
          </cell>
          <cell r="C185" t="str">
            <v>05 FORTALECIMIENTO DE  LOS PLANES DE CONVIVENCIA HACIA EL REENCUENTRO, LA RECONCILIACIÓN Y LA PAZ.</v>
          </cell>
        </row>
        <row r="186">
          <cell r="B186" t="str">
            <v xml:space="preserve">1058 Participación ciudadana para el reencuentro, la reconciliación y la paz </v>
          </cell>
          <cell r="C186" t="str">
            <v>05 FORTALECIMIENTO DE  LOS PLANES DE CONVIVENCIA HACIA EL REENCUENTRO, LA RECONCILIACIÓN Y LA PAZ.</v>
          </cell>
        </row>
        <row r="187">
          <cell r="B187" t="str">
            <v xml:space="preserve">1058 Participación ciudadana para el reencuentro, la reconciliación y la paz </v>
          </cell>
          <cell r="C187" t="str">
            <v>06 GESTION CON LA COMUNIDAD EDUCATIVA</v>
          </cell>
        </row>
        <row r="188">
          <cell r="B188" t="str">
            <v xml:space="preserve">1058 Participación ciudadana para el reencuentro, la reconciliación y la paz </v>
          </cell>
          <cell r="C188" t="str">
            <v>06 GESTION CON LA COMUNIDAD EDUCATIVA</v>
          </cell>
        </row>
        <row r="189">
          <cell r="B189" t="str">
            <v>1071 Gestión educativa institucional</v>
          </cell>
          <cell r="C189" t="str">
            <v>01 APOYO ADMINISTRATIVO</v>
          </cell>
        </row>
        <row r="190">
          <cell r="B190" t="str">
            <v>1071 Gestión educativa institucional</v>
          </cell>
          <cell r="C190" t="str">
            <v>01 APOYO ADMINISTRATIVO</v>
          </cell>
        </row>
        <row r="191">
          <cell r="B191" t="str">
            <v>1071 Gestión educativa institucional</v>
          </cell>
          <cell r="C191" t="str">
            <v>01 APOYO ADMINISTRATIVO</v>
          </cell>
        </row>
        <row r="192">
          <cell r="B192" t="str">
            <v>1071 Gestión educativa institucional</v>
          </cell>
          <cell r="C192" t="str">
            <v>01 APOYO ADMINISTRATIVO</v>
          </cell>
        </row>
        <row r="193">
          <cell r="B193" t="str">
            <v>1071 Gestión educativa institucional</v>
          </cell>
          <cell r="C193" t="str">
            <v>01 APOYO ADMINISTRATIVO</v>
          </cell>
        </row>
        <row r="194">
          <cell r="B194" t="str">
            <v>1071 Gestión educativa institucional</v>
          </cell>
          <cell r="C194" t="str">
            <v>01 APOYO ADMINISTRATIVO</v>
          </cell>
        </row>
        <row r="195">
          <cell r="B195" t="str">
            <v>1071 Gestión educativa institucional</v>
          </cell>
          <cell r="C195" t="str">
            <v>02 ARRENDAMIENTOS</v>
          </cell>
        </row>
        <row r="196">
          <cell r="B196" t="str">
            <v>1071 Gestión educativa institucional</v>
          </cell>
          <cell r="C196" t="str">
            <v>02 ARRENDAMIENTOS</v>
          </cell>
        </row>
        <row r="197">
          <cell r="B197" t="str">
            <v>1071 Gestión educativa institucional</v>
          </cell>
          <cell r="C197" t="str">
            <v xml:space="preserve">03 LOGÍSTICA Y APOYOS </v>
          </cell>
        </row>
        <row r="198">
          <cell r="B198" t="str">
            <v>1071 Gestión educativa institucional</v>
          </cell>
          <cell r="C198" t="str">
            <v xml:space="preserve">03 LOGÍSTICA Y APOYOS </v>
          </cell>
        </row>
        <row r="199">
          <cell r="B199" t="str">
            <v>1071 Gestión educativa institucional</v>
          </cell>
          <cell r="C199" t="str">
            <v xml:space="preserve">03 LOGÍSTICA Y APOYOS </v>
          </cell>
        </row>
        <row r="200">
          <cell r="B200" t="str">
            <v>1071 Gestión educativa institucional</v>
          </cell>
          <cell r="C200" t="str">
            <v xml:space="preserve">03 LOGÍSTICA Y APOYOS </v>
          </cell>
        </row>
        <row r="201">
          <cell r="B201" t="str">
            <v>1072 Evaluar para transformar y mejorar</v>
          </cell>
          <cell r="C201" t="str">
            <v>01 Gestión del Conocimiento sobre evaluación para la Calidad de la Educación</v>
          </cell>
        </row>
        <row r="202">
          <cell r="B202" t="str">
            <v>1072 Evaluar para transformar y mejorar</v>
          </cell>
          <cell r="C202" t="str">
            <v>01 Gestión del Conocimiento sobre evaluación para la Calidad de la Educación</v>
          </cell>
        </row>
        <row r="203">
          <cell r="B203" t="str">
            <v>1072 Evaluar para transformar y mejorar</v>
          </cell>
          <cell r="C203" t="str">
            <v xml:space="preserve">02 Mejores practicas evaluativas </v>
          </cell>
        </row>
        <row r="204">
          <cell r="B204" t="str">
            <v>1072 Evaluar para transformar y mejorar</v>
          </cell>
          <cell r="C204" t="str">
            <v xml:space="preserve">03 Articulación e integración de información sobre evaluaciones de aprendizaje, enseñanza y gestión en las IE </v>
          </cell>
        </row>
        <row r="205">
          <cell r="B205" t="str">
            <v>1072 Evaluar para transformar y mejorar</v>
          </cell>
          <cell r="C205" t="str">
            <v xml:space="preserve">03 Articulación e integración de información sobre evaluaciones de aprendizaje, enseñanza y gestión en las IE </v>
          </cell>
        </row>
        <row r="206">
          <cell r="B206" t="str">
            <v>1072 Evaluar para transformar y mejorar</v>
          </cell>
          <cell r="C206" t="str">
            <v xml:space="preserve">04 Estímulos y reconocimientos a la Calidad de la educación </v>
          </cell>
        </row>
        <row r="207">
          <cell r="B207" t="str">
            <v>1072 Evaluar para transformar y mejorar</v>
          </cell>
          <cell r="C207" t="str">
            <v xml:space="preserve">04 Estímulos y reconocimientos a la Calidad de la educación </v>
          </cell>
        </row>
        <row r="208">
          <cell r="B208" t="str">
            <v>1072 Evaluar para transformar y mejorar</v>
          </cell>
          <cell r="C208" t="str">
            <v xml:space="preserve">04 Estímulos y reconocimientos a la Calidad de la educación </v>
          </cell>
        </row>
        <row r="209">
          <cell r="B209" t="str">
            <v>1072 Evaluar para transformar y mejorar</v>
          </cell>
          <cell r="C209" t="str">
            <v xml:space="preserve">04 Estímulos y reconocimientos a la Calidad de la educación </v>
          </cell>
        </row>
        <row r="210">
          <cell r="B210" t="str">
            <v>1072 Evaluar para transformar y mejorar</v>
          </cell>
          <cell r="C210" t="str">
            <v xml:space="preserve">04 Estímulos y reconocimientos a la Calidad de la educación </v>
          </cell>
        </row>
        <row r="211">
          <cell r="B211" t="str">
            <v>1072 Evaluar para transformar y mejorar</v>
          </cell>
          <cell r="C211" t="str">
            <v xml:space="preserve">04 Estímulos y reconocimientos a la Calidad de la educación </v>
          </cell>
        </row>
        <row r="212">
          <cell r="B212" t="str">
            <v>1072 Evaluar para transformar y mejorar</v>
          </cell>
          <cell r="C212" t="str">
            <v xml:space="preserve">04 Estímulos y reconocimientos a la Calidad de la educación </v>
          </cell>
        </row>
        <row r="213">
          <cell r="B213" t="str">
            <v>1073 Desarrollo integral de la educación media en las instituciones educativas del Distrito</v>
          </cell>
          <cell r="C213" t="str">
            <v>01 Competencias básicas, técnicas, tecnológicas, socioemocionales y exploración</v>
          </cell>
        </row>
        <row r="214">
          <cell r="B214" t="str">
            <v>1073 Desarrollo integral de la educación media en las instituciones educativas del Distrito</v>
          </cell>
          <cell r="C214" t="str">
            <v>01 Competencias básicas, técnicas, tecnológicas, socioemocionales y exploración</v>
          </cell>
        </row>
        <row r="215">
          <cell r="B215" t="str">
            <v>1073 Desarrollo integral de la educación media en las instituciones educativas del Distrito</v>
          </cell>
          <cell r="C215" t="str">
            <v>02 Orientación sociocupacional</v>
          </cell>
        </row>
        <row r="216">
          <cell r="B216" t="str">
            <v>1073 Desarrollo integral de la educación media en las instituciones educativas del Distrito</v>
          </cell>
          <cell r="C216" t="str">
            <v>02 Orientación sociocupacional</v>
          </cell>
        </row>
        <row r="217">
          <cell r="B217" t="str">
            <v>1074 Educación superior para una ciudad de conocimiento</v>
          </cell>
          <cell r="C217" t="str">
            <v>01 ACCESO A EDUCACIÓN SUPERIOR</v>
          </cell>
        </row>
        <row r="218">
          <cell r="B218" t="str">
            <v>1074 Educación superior para una ciudad de conocimiento</v>
          </cell>
          <cell r="C218" t="str">
            <v>01 ACCESO A EDUCACIÓN SUPERIOR</v>
          </cell>
        </row>
        <row r="219">
          <cell r="B219" t="str">
            <v>1074 Educación superior para una ciudad de conocimiento</v>
          </cell>
          <cell r="C219" t="str">
            <v>02 FORTALECIMIENTO DE LA CALIDAD</v>
          </cell>
        </row>
        <row r="220">
          <cell r="B220" t="str">
            <v>1074 Educación superior para una ciudad de conocimiento</v>
          </cell>
          <cell r="C220" t="str">
            <v>02 FORTALECIMIENTO DE LA CALIDAD</v>
          </cell>
        </row>
        <row r="221">
          <cell r="B221" t="str">
            <v>1074 Educación superior para una ciudad de conocimiento</v>
          </cell>
          <cell r="C221" t="str">
            <v>02 FORTALECIMIENTO DE LA CALIDAD</v>
          </cell>
        </row>
        <row r="222">
          <cell r="B222" t="str">
            <v>1074 Educación superior para una ciudad de conocimiento</v>
          </cell>
          <cell r="C222" t="str">
            <v>02 FORTALECIMIENTO DE LA CALIDAD</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898"/>
      <sheetName val="CAPACITACION"/>
      <sheetName val="SEGURIDAD Y SALUD EN EL TRABAJO"/>
      <sheetName val="BIENESTAR E INCENTIVOS"/>
      <sheetName val="DOTACION"/>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898"/>
      <sheetName val="CAPACITACION"/>
      <sheetName val="SEGURIDAD Y SALUD EN EL TRABAJO"/>
      <sheetName val="BIENESTAR E INCENTIVOS"/>
      <sheetName val="DOTACION"/>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5"/>
      <sheetName val="Hoja1"/>
      <sheetName val="11-01-IF-002"/>
      <sheetName val="Hoja2"/>
    </sheetNames>
    <sheetDataSet>
      <sheetData sheetId="0">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1" refreshError="1"/>
      <sheetData sheetId="2">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56"/>
      <sheetName val="1056 SUMATORIA CORREGIDO"/>
      <sheetName val="1056 SUMATORIA"/>
      <sheetName val="ADICIONES "/>
      <sheetName val="ADICIONES  CORREGIDO"/>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898"/>
      <sheetName val="CAPACITACION"/>
      <sheetName val="SEGURIDAD Y SALUD EN EL TRABAJO"/>
      <sheetName val="BIENESTAR E INCENTIVOS"/>
      <sheetName val="DOTACION"/>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6" refreshError="1"/>
      <sheetData sheetId="7"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6"/>
      <sheetName val="Hoja4"/>
      <sheetName val="Hoja3"/>
      <sheetName val="Hoja5"/>
      <sheetName val="Hoja1"/>
    </sheetNames>
    <sheetDataSet>
      <sheetData sheetId="0" refreshError="1"/>
      <sheetData sheetId="1" refreshError="1"/>
      <sheetData sheetId="2" refreshError="1"/>
      <sheetData sheetId="3">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refreshError="1"/>
      <sheetData sheetId="5">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OBJETOS Y FINANCIACIÓN 2018"/>
      <sheetName val="TABLA Y COMPARATIVO"/>
      <sheetName val="11-01-IF-002 BASE TABLA"/>
      <sheetName val="11-01-IF-002"/>
      <sheetName val="Total contratado"/>
      <sheetName val="Valor vigencia 2018"/>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P1049 CADMIN SERV EDU"/>
      <sheetName val="P1049 SIN ITEM PAA"/>
      <sheetName val="CONSOLIDADO"/>
      <sheetName val="Hoja3"/>
      <sheetName val="Hoja5"/>
      <sheetName val="Hoja1"/>
    </sheetNames>
    <sheetDataSet>
      <sheetData sheetId="0" refreshError="1"/>
      <sheetData sheetId="1" refreshError="1"/>
      <sheetData sheetId="2" refreshError="1"/>
      <sheetData sheetId="3" refreshError="1"/>
      <sheetData sheetId="4">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5" refreshError="1"/>
      <sheetData sheetId="6">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PLAN ANUAL"/>
      <sheetName val="RESUMEN PPTO 2018"/>
      <sheetName val="OPS"/>
      <sheetName val="ADICIONES"/>
      <sheetName val="CONVENIO - CONTRATOS  NUEVOS"/>
      <sheetName val="CUADRO DISCRIMINADO"/>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7" refreshError="1"/>
      <sheetData sheetId="8">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PLAN ANUAL"/>
      <sheetName val="RESUMEN PPTO 2018"/>
      <sheetName val="OPS"/>
      <sheetName val="ADICIONES"/>
      <sheetName val="CONVENIO - CONTRATOS  NUEVOS"/>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6" refreshError="1"/>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2"/>
      <sheetName val="11-01-IF-002"/>
      <sheetName val="Hoja3"/>
      <sheetName val="Hoja5"/>
      <sheetName val="Hoja1"/>
    </sheetNames>
    <sheetDataSet>
      <sheetData sheetId="0" refreshError="1"/>
      <sheetData sheetId="1" refreshError="1"/>
      <sheetData sheetId="2" refreshError="1"/>
      <sheetData sheetId="3">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refreshError="1"/>
      <sheetData sheetId="5">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2"/>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11-01-IF-002"/>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refreshError="1"/>
      <sheetData sheetId="4">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s>
    <sheetDataSet>
      <sheetData sheetId="0" refreshError="1"/>
      <sheetData sheetId="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56"/>
      <sheetName val="1056 SUMATORIA CORREGIDO"/>
      <sheetName val="1056 SUMATORIA"/>
      <sheetName val="ADICIONES "/>
      <sheetName val="ADICIONES  CORREGIDO"/>
      <sheetName val="Hoja3"/>
      <sheetName val="Hoja5"/>
      <sheetName val="Hoja1"/>
    </sheetNames>
    <sheetDataSet>
      <sheetData sheetId="0" refreshError="1"/>
      <sheetData sheetId="1" refreshError="1"/>
      <sheetData sheetId="2" refreshError="1"/>
      <sheetData sheetId="3" refreshError="1"/>
      <sheetData sheetId="4" refreshError="1"/>
      <sheetData sheetId="5">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6" refreshError="1"/>
      <sheetData sheetId="7">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refreshError="1"/>
      <sheetData sheetId="4">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6"/>
      <sheetName val="Hoja3"/>
      <sheetName val="Hoja5"/>
      <sheetName val="Hoja1"/>
    </sheetNames>
    <sheetDataSet>
      <sheetData sheetId="0" refreshError="1"/>
      <sheetData sheetId="1" refreshError="1"/>
      <sheetData sheetId="2" refreshError="1"/>
      <sheetData sheetId="3">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refreshError="1"/>
      <sheetData sheetId="5">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Consolidado valores"/>
      <sheetName val="Hoja3"/>
      <sheetName val="Hoja5"/>
      <sheetName val="Hoja1"/>
    </sheetNames>
    <sheetDataSet>
      <sheetData sheetId="0" refreshError="1"/>
      <sheetData sheetId="1" refreshError="1"/>
      <sheetData sheetId="2" refreshError="1"/>
      <sheetData sheetId="3"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4" refreshError="1"/>
      <sheetData sheetId="5"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2)"/>
      <sheetName val="11-01-IF-002"/>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refreshError="1"/>
      <sheetData sheetId="4">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2"/>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 sheetId="4" refreshError="1">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refreshError="1"/>
      <sheetData sheetId="4">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ADICIONES"/>
      <sheetName val="Hoja3"/>
      <sheetName val="Hoja5"/>
      <sheetName val="Hoja1"/>
    </sheetNames>
    <sheetDataSet>
      <sheetData sheetId="0" refreshError="1"/>
      <sheetData sheetId="1" refreshError="1"/>
      <sheetData sheetId="2">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refreshError="1"/>
      <sheetData sheetId="4">
        <row r="3">
          <cell r="A3">
            <v>898</v>
          </cell>
          <cell r="B3" t="str">
            <v>898 Administración del talento humano</v>
          </cell>
          <cell r="C3" t="str">
            <v xml:space="preserve">01 NÓMINA </v>
          </cell>
          <cell r="D3">
            <v>1</v>
          </cell>
          <cell r="E3" t="str">
            <v>01001 Pago de Aportes para Cesantías del personal directivo docente SSF</v>
          </cell>
          <cell r="F3" t="str">
            <v>Aportes Para Cesantías Del Personal Directivo Docente Sin Situación De Fondos 03-03-0021</v>
          </cell>
          <cell r="G3" t="str">
            <v>APORTES PARA CESANTÍAS - A.1.1.2.3.2</v>
          </cell>
          <cell r="H3" t="str">
            <v>Personas</v>
          </cell>
          <cell r="I3">
            <v>1955</v>
          </cell>
          <cell r="J3" t="str">
            <v>89801001</v>
          </cell>
          <cell r="K3">
            <v>8377292000</v>
          </cell>
        </row>
        <row r="4">
          <cell r="A4">
            <v>898</v>
          </cell>
          <cell r="B4" t="str">
            <v>898 Administración del talento humano</v>
          </cell>
          <cell r="C4" t="str">
            <v xml:space="preserve">01 NÓMINA </v>
          </cell>
          <cell r="D4">
            <v>2</v>
          </cell>
          <cell r="E4" t="str">
            <v>01002 Pago de Aportes para salud del personal directivo docente SSF</v>
          </cell>
          <cell r="F4" t="str">
            <v>Aportes Para Salud Del Personal Directivo Docente Sin Situación De Fondos 03-03-0018</v>
          </cell>
          <cell r="G4" t="str">
            <v>APORTES PARA SALUD - A.1.1.2.4.1.1</v>
          </cell>
          <cell r="H4" t="str">
            <v>Personas</v>
          </cell>
          <cell r="I4">
            <v>1955</v>
          </cell>
          <cell r="J4" t="str">
            <v>89801002</v>
          </cell>
          <cell r="K4">
            <v>7372027000</v>
          </cell>
        </row>
        <row r="5">
          <cell r="A5">
            <v>898</v>
          </cell>
          <cell r="B5" t="str">
            <v>898 Administración del talento humano</v>
          </cell>
          <cell r="C5" t="str">
            <v xml:space="preserve">01 NÓMINA </v>
          </cell>
          <cell r="D5">
            <v>3</v>
          </cell>
          <cell r="E5" t="str">
            <v>01003 Pagar sueldos de Pensionados Nacionalizados</v>
          </cell>
          <cell r="F5" t="str">
            <v>Pago Fondo De Pensionados De Bogotá 03-03-0069</v>
          </cell>
          <cell r="G5" t="str">
            <v>CANCELACIONES DE PRESTASIONES SOCIALES DEL MAGISTERIO (CPSM) - A.1.1.8</v>
          </cell>
          <cell r="H5" t="str">
            <v>Personas</v>
          </cell>
          <cell r="I5">
            <v>1800</v>
          </cell>
          <cell r="J5" t="str">
            <v>89801003</v>
          </cell>
          <cell r="K5">
            <v>48814968000</v>
          </cell>
        </row>
        <row r="6">
          <cell r="A6">
            <v>898</v>
          </cell>
          <cell r="B6" t="str">
            <v>898 Administración del talento humano</v>
          </cell>
          <cell r="C6" t="str">
            <v xml:space="preserve">01 NÓMINA </v>
          </cell>
          <cell r="D6">
            <v>4</v>
          </cell>
          <cell r="E6" t="str">
            <v>01004 Pago de Aportes para ARP del Personal Administrativo de Instituciones Educativas</v>
          </cell>
          <cell r="F6" t="str">
            <v>Aportes Para Arp Del Personal Administrativo De Instituciones Educativas 03-03-0033</v>
          </cell>
          <cell r="G6" t="str">
            <v>APORTES ARP - A.1.1.2.5.1.3</v>
          </cell>
          <cell r="H6" t="str">
            <v>Personas</v>
          </cell>
          <cell r="I6">
            <v>1590</v>
          </cell>
          <cell r="J6" t="str">
            <v>89801004</v>
          </cell>
          <cell r="K6">
            <v>293154000</v>
          </cell>
        </row>
        <row r="7">
          <cell r="A7">
            <v>898</v>
          </cell>
          <cell r="B7" t="str">
            <v>898 Administración del talento humano</v>
          </cell>
          <cell r="C7" t="str">
            <v xml:space="preserve">01 NÓMINA </v>
          </cell>
          <cell r="D7">
            <v>5</v>
          </cell>
          <cell r="E7" t="str">
            <v>01005 Pago de Aportes para Cesantías del Personal Administrativo de Instituciones Educativas</v>
          </cell>
          <cell r="F7" t="str">
            <v>Aportes Para Cesantías Del Personal Administrativo De Instituciones Educativas 03-03-0034</v>
          </cell>
          <cell r="G7" t="str">
            <v>APORTES PARA CESANTÍAS - A.1.1.2.5.1.4</v>
          </cell>
          <cell r="H7" t="str">
            <v>Personas</v>
          </cell>
          <cell r="I7">
            <v>1590</v>
          </cell>
          <cell r="J7" t="str">
            <v>89801005</v>
          </cell>
          <cell r="K7">
            <v>6351651000</v>
          </cell>
        </row>
        <row r="8">
          <cell r="A8">
            <v>898</v>
          </cell>
          <cell r="B8" t="str">
            <v>898 Administración del talento humano</v>
          </cell>
          <cell r="C8" t="str">
            <v xml:space="preserve">01 NÓMINA </v>
          </cell>
          <cell r="D8">
            <v>6</v>
          </cell>
          <cell r="E8" t="str">
            <v>01006 Pago de Aportes para Cesantías del personal docente Con Situación de Fondos</v>
          </cell>
          <cell r="F8" t="str">
            <v>Aportes Para Cesantías Del Personal Docente Con Situación De Fondos 03-03-0012</v>
          </cell>
          <cell r="G8" t="str">
            <v>APORTES PARA CESANTÍAS - A.1.1.2.2.1.4</v>
          </cell>
          <cell r="H8" t="str">
            <v>Personas</v>
          </cell>
          <cell r="I8">
            <v>5938</v>
          </cell>
          <cell r="J8" t="str">
            <v>89801006</v>
          </cell>
          <cell r="K8">
            <v>11398887000</v>
          </cell>
        </row>
        <row r="9">
          <cell r="A9">
            <v>898</v>
          </cell>
          <cell r="B9" t="str">
            <v>898 Administración del talento humano</v>
          </cell>
          <cell r="C9" t="str">
            <v xml:space="preserve">01 NÓMINA </v>
          </cell>
          <cell r="D9">
            <v>7</v>
          </cell>
          <cell r="E9" t="str">
            <v>01007 Pago de Aportes para Cesantías del personal docente SSF</v>
          </cell>
          <cell r="F9" t="str">
            <v>Aportes Para Cesantías Del Personal Docente Sin Situación De Fondos 03-03-0008</v>
          </cell>
          <cell r="G9" t="str">
            <v>APORTES PARA CESANTÍAS - A.1.1.2.1.2</v>
          </cell>
          <cell r="H9" t="str">
            <v>Personas</v>
          </cell>
          <cell r="I9">
            <v>27050</v>
          </cell>
          <cell r="J9" t="str">
            <v>89801007</v>
          </cell>
          <cell r="K9">
            <v>96338855000</v>
          </cell>
        </row>
        <row r="10">
          <cell r="A10">
            <v>898</v>
          </cell>
          <cell r="B10" t="str">
            <v>898 Administración del talento humano</v>
          </cell>
          <cell r="C10" t="str">
            <v xml:space="preserve">01 NÓMINA </v>
          </cell>
          <cell r="D10">
            <v>8</v>
          </cell>
          <cell r="E10" t="str">
            <v>01008 Pago de Aportes para el ESAP del Personal Administrativo de Instituciones Educativas</v>
          </cell>
          <cell r="F10" t="str">
            <v>Aportes Para La Esap Del Personal Administrativo De Instituciones Educativas 03-03-0037</v>
          </cell>
          <cell r="G10" t="str">
            <v>ESAP - A.1.1.2.5.2.3</v>
          </cell>
          <cell r="H10" t="str">
            <v>Personas</v>
          </cell>
          <cell r="I10">
            <v>1590</v>
          </cell>
          <cell r="J10" t="str">
            <v>89801008</v>
          </cell>
          <cell r="K10">
            <v>321621000</v>
          </cell>
        </row>
        <row r="11">
          <cell r="A11">
            <v>898</v>
          </cell>
          <cell r="B11" t="str">
            <v>898 Administración del talento humano</v>
          </cell>
          <cell r="C11" t="str">
            <v xml:space="preserve">01 NÓMINA </v>
          </cell>
          <cell r="D11">
            <v>9</v>
          </cell>
          <cell r="E11" t="str">
            <v>01009 Pago de Aportes para el ICBF del Personal Administrativo de Instituciones Educativas</v>
          </cell>
          <cell r="F11" t="str">
            <v>Aportes Para El Icbf Del Personal Administrativo De Instituciones Educativas 03-03-0036</v>
          </cell>
          <cell r="G11" t="str">
            <v>ICBF - A.1.1.2.5.2.2</v>
          </cell>
          <cell r="H11" t="str">
            <v>Personas</v>
          </cell>
          <cell r="I11">
            <v>1590</v>
          </cell>
          <cell r="J11" t="str">
            <v>89801009</v>
          </cell>
          <cell r="K11">
            <v>1929726000</v>
          </cell>
        </row>
        <row r="12">
          <cell r="A12">
            <v>898</v>
          </cell>
          <cell r="B12" t="str">
            <v>898 Administración del talento humano</v>
          </cell>
          <cell r="C12" t="str">
            <v xml:space="preserve">01 NÓMINA </v>
          </cell>
          <cell r="D12">
            <v>10</v>
          </cell>
          <cell r="E12" t="str">
            <v xml:space="preserve">01010 Pago de Aportes para el ICBF del Personal directivo docente </v>
          </cell>
          <cell r="F12" t="str">
            <v>Aportes Para El Icbf Del Personal Directivo Docente 03-03-0027</v>
          </cell>
          <cell r="G12" t="str">
            <v>ICBF - A.1.1.2.4.2.2</v>
          </cell>
          <cell r="H12" t="str">
            <v>Personas</v>
          </cell>
          <cell r="I12">
            <v>1955</v>
          </cell>
          <cell r="J12" t="str">
            <v>89801010</v>
          </cell>
          <cell r="K12">
            <v>3159785000</v>
          </cell>
        </row>
        <row r="13">
          <cell r="A13">
            <v>898</v>
          </cell>
          <cell r="B13" t="str">
            <v>898 Administración del talento humano</v>
          </cell>
          <cell r="C13" t="str">
            <v xml:space="preserve">01 NÓMINA </v>
          </cell>
          <cell r="D13">
            <v>11</v>
          </cell>
          <cell r="E13" t="str">
            <v>01011 Pago de Aportes para el ICBF personal docente</v>
          </cell>
          <cell r="F13" t="str">
            <v>Aportes Para El Icbf Personal Docente 03-03-0014</v>
          </cell>
          <cell r="G13" t="str">
            <v>ICBF - A.1.1.2.2.2.2</v>
          </cell>
          <cell r="H13" t="str">
            <v>Personas</v>
          </cell>
          <cell r="I13">
            <v>32988</v>
          </cell>
          <cell r="J13" t="str">
            <v>89801011</v>
          </cell>
          <cell r="K13">
            <v>40272258000</v>
          </cell>
        </row>
        <row r="14">
          <cell r="A14">
            <v>898</v>
          </cell>
          <cell r="B14" t="str">
            <v>898 Administración del talento humano</v>
          </cell>
          <cell r="C14" t="str">
            <v xml:space="preserve">01 NÓMINA </v>
          </cell>
          <cell r="D14">
            <v>12</v>
          </cell>
          <cell r="E14" t="str">
            <v>01012 Pago de Aportes para el SENA del Personal Administrativo de Instituciones Educativas</v>
          </cell>
          <cell r="F14" t="str">
            <v>Aportes Para El Sena Del Personal Administrativo De Instituciones Educativas 03-03-0035</v>
          </cell>
          <cell r="G14" t="str">
            <v>SENA - A.1.1.2.5.2.1</v>
          </cell>
          <cell r="H14" t="str">
            <v>Personas</v>
          </cell>
          <cell r="I14">
            <v>1590</v>
          </cell>
          <cell r="J14" t="str">
            <v>89801012</v>
          </cell>
          <cell r="K14">
            <v>321621000</v>
          </cell>
        </row>
        <row r="15">
          <cell r="A15">
            <v>898</v>
          </cell>
          <cell r="B15" t="str">
            <v>898 Administración del talento humano</v>
          </cell>
          <cell r="C15" t="str">
            <v xml:space="preserve">01 NÓMINA </v>
          </cell>
          <cell r="D15">
            <v>13</v>
          </cell>
          <cell r="E15" t="str">
            <v xml:space="preserve">01013 Pago de Aportes para el SENA del Personal directivo docente </v>
          </cell>
          <cell r="F15" t="str">
            <v>Aportes Para El Sena Del Personal Directivo Docente 03-03-0026</v>
          </cell>
          <cell r="G15" t="str">
            <v>SENA - A.1.1.2.4.2.1</v>
          </cell>
          <cell r="H15" t="str">
            <v>Personas</v>
          </cell>
          <cell r="I15">
            <v>1955</v>
          </cell>
          <cell r="J15" t="str">
            <v>89801013</v>
          </cell>
          <cell r="K15">
            <v>526631000</v>
          </cell>
        </row>
        <row r="16">
          <cell r="A16">
            <v>898</v>
          </cell>
          <cell r="B16" t="str">
            <v>898 Administración del talento humano</v>
          </cell>
          <cell r="C16" t="str">
            <v xml:space="preserve">01 NÓMINA </v>
          </cell>
          <cell r="D16">
            <v>14</v>
          </cell>
          <cell r="E16" t="str">
            <v>01014 Pago de Aportes para el SENA personal docente</v>
          </cell>
          <cell r="F16" t="str">
            <v>Aportes Para El Sena Personal Docente 03-03-0013</v>
          </cell>
          <cell r="G16" t="str">
            <v>SENA - A.1.1.2.2.2.1</v>
          </cell>
          <cell r="H16" t="str">
            <v>Personas</v>
          </cell>
          <cell r="I16">
            <v>32988</v>
          </cell>
          <cell r="J16" t="str">
            <v>89801014</v>
          </cell>
          <cell r="K16">
            <v>6712044000</v>
          </cell>
        </row>
        <row r="17">
          <cell r="A17">
            <v>898</v>
          </cell>
          <cell r="B17" t="str">
            <v>898 Administración del talento humano</v>
          </cell>
          <cell r="C17" t="str">
            <v xml:space="preserve">01 NÓMINA </v>
          </cell>
          <cell r="D17">
            <v>15</v>
          </cell>
          <cell r="E17" t="str">
            <v>01015 Pago de Aportes para Institutos Técnicos del Personal Administrativo de Instituciones Educativas</v>
          </cell>
          <cell r="F17" t="str">
            <v>Aportes Para Los Institutos Técnicos Del Personal Administrativo De Instituciones Educativas 03-03-0039</v>
          </cell>
          <cell r="G17" t="str">
            <v>INSTITUTOS TÉCNICOS - A.1.1.2.5.2.5</v>
          </cell>
          <cell r="H17" t="str">
            <v>Personas</v>
          </cell>
          <cell r="I17">
            <v>1590</v>
          </cell>
          <cell r="J17" t="str">
            <v>89801015</v>
          </cell>
          <cell r="K17">
            <v>643242000</v>
          </cell>
        </row>
        <row r="18">
          <cell r="A18">
            <v>898</v>
          </cell>
          <cell r="B18" t="str">
            <v>898 Administración del talento humano</v>
          </cell>
          <cell r="C18" t="str">
            <v xml:space="preserve">01 NÓMINA </v>
          </cell>
          <cell r="D18">
            <v>16</v>
          </cell>
          <cell r="E18" t="str">
            <v xml:space="preserve">01016 Pago de Aportes para Institutos Técnicos personal docente </v>
          </cell>
          <cell r="F18" t="str">
            <v>Aportes Para Institutos Técnicos Personal Docente 03-03-0017</v>
          </cell>
          <cell r="G18" t="str">
            <v>INSTITUTOS TÉCNICOS - A.1.1.2.2.2.5</v>
          </cell>
          <cell r="H18" t="str">
            <v>Personas</v>
          </cell>
          <cell r="I18">
            <v>32988</v>
          </cell>
          <cell r="J18" t="str">
            <v>89801016</v>
          </cell>
          <cell r="K18">
            <v>13424086000</v>
          </cell>
        </row>
        <row r="19">
          <cell r="A19">
            <v>898</v>
          </cell>
          <cell r="B19" t="str">
            <v>898 Administración del talento humano</v>
          </cell>
          <cell r="C19" t="str">
            <v xml:space="preserve">01 NÓMINA </v>
          </cell>
          <cell r="D19">
            <v>18</v>
          </cell>
          <cell r="E19" t="str">
            <v xml:space="preserve">01018 Pago de Aportes para la ESAP personal docente </v>
          </cell>
          <cell r="F19" t="str">
            <v>Aportes Para La Esap Personal Docente 03-03-0015</v>
          </cell>
          <cell r="G19" t="str">
            <v>ESAP - A.1.1.2.2.2.3</v>
          </cell>
          <cell r="H19" t="str">
            <v>Personas</v>
          </cell>
          <cell r="I19">
            <v>32988</v>
          </cell>
          <cell r="J19" t="str">
            <v>89801018</v>
          </cell>
          <cell r="K19">
            <v>6712044000</v>
          </cell>
        </row>
        <row r="20">
          <cell r="A20">
            <v>898</v>
          </cell>
          <cell r="B20" t="str">
            <v>898 Administración del talento humano</v>
          </cell>
          <cell r="C20" t="str">
            <v xml:space="preserve">01 NÓMINA </v>
          </cell>
          <cell r="D20">
            <v>19</v>
          </cell>
          <cell r="E20" t="str">
            <v>01019 Pago de Aportes para las Cajas de Compensación del Personal Administrativo de Instituciones Educativas</v>
          </cell>
          <cell r="F20" t="str">
            <v>Aportes Para Las Cajas De Compensación Familiar Del Personal Administrativo De Instituciones Educativas 03-03-0038</v>
          </cell>
          <cell r="G20" t="str">
            <v>CAJAS DE COMPENSACIÓN FAMILIAR - A.1.1.2.5.2.4</v>
          </cell>
          <cell r="H20" t="str">
            <v>Personas</v>
          </cell>
          <cell r="I20">
            <v>1590</v>
          </cell>
          <cell r="J20" t="str">
            <v>89801019</v>
          </cell>
          <cell r="K20">
            <v>2572969000</v>
          </cell>
        </row>
        <row r="21">
          <cell r="A21">
            <v>898</v>
          </cell>
          <cell r="B21" t="str">
            <v>898 Administración del talento humano</v>
          </cell>
          <cell r="C21" t="str">
            <v xml:space="preserve">01 NÓMINA </v>
          </cell>
          <cell r="D21">
            <v>20</v>
          </cell>
          <cell r="E21" t="str">
            <v xml:space="preserve">01020 Pago de Aportes para las Cajas de Compensación Personal directivo docente </v>
          </cell>
          <cell r="F21" t="str">
            <v>Aportes Para Las Cajas De Compensación Familiar Del Personal Directivo Docente 03-03-0029</v>
          </cell>
          <cell r="G21" t="str">
            <v>CAJAS DE COMPENSACIÓN FAMILIAR - A.1.1.2.4.2.4</v>
          </cell>
          <cell r="H21" t="str">
            <v>Personas</v>
          </cell>
          <cell r="I21">
            <v>1955</v>
          </cell>
          <cell r="J21" t="str">
            <v>89801020</v>
          </cell>
          <cell r="K21">
            <v>4213046000</v>
          </cell>
        </row>
        <row r="22">
          <cell r="A22">
            <v>898</v>
          </cell>
          <cell r="B22" t="str">
            <v>898 Administración del talento humano</v>
          </cell>
          <cell r="C22" t="str">
            <v xml:space="preserve">01 NÓMINA </v>
          </cell>
          <cell r="D22">
            <v>21</v>
          </cell>
          <cell r="E22" t="str">
            <v xml:space="preserve">01021 Pago de Aportes para las Cajas de Compensación personal docente </v>
          </cell>
          <cell r="F22" t="str">
            <v>Aportes Para Las Cajas De Compensación Familiar Personal Docente 03-03-0016</v>
          </cell>
          <cell r="G22" t="str">
            <v>CAJAS DE COMPENSACIÓN FAMILIAR - A.1.1.2.2.2.4</v>
          </cell>
          <cell r="H22" t="str">
            <v>Personas</v>
          </cell>
          <cell r="I22">
            <v>32988</v>
          </cell>
          <cell r="J22" t="str">
            <v>89801021</v>
          </cell>
          <cell r="K22">
            <v>53696344000</v>
          </cell>
        </row>
        <row r="23">
          <cell r="A23">
            <v>898</v>
          </cell>
          <cell r="B23" t="str">
            <v>898 Administración del talento humano</v>
          </cell>
          <cell r="C23" t="str">
            <v xml:space="preserve">01 NÓMINA </v>
          </cell>
          <cell r="D23">
            <v>22</v>
          </cell>
          <cell r="E23" t="str">
            <v xml:space="preserve">01022 Pago de Aportes para los Institutos Técnicos Personal directivo docente </v>
          </cell>
          <cell r="F23" t="str">
            <v>Aportes Para Los Institutos Técnicos Del Personal Directivo Docente 03-03-0030</v>
          </cell>
          <cell r="G23" t="str">
            <v>INSTITUTOS TÉCNICOS - A.1.1.2.4.2.5</v>
          </cell>
          <cell r="H23" t="str">
            <v>Personas</v>
          </cell>
          <cell r="I23">
            <v>1955</v>
          </cell>
          <cell r="J23" t="str">
            <v>89801022</v>
          </cell>
          <cell r="K23">
            <v>1053262000</v>
          </cell>
        </row>
        <row r="24">
          <cell r="A24">
            <v>898</v>
          </cell>
          <cell r="B24" t="str">
            <v>898 Administración del talento humano</v>
          </cell>
          <cell r="C24" t="str">
            <v xml:space="preserve">01 NÓMINA </v>
          </cell>
          <cell r="D24">
            <v>23</v>
          </cell>
          <cell r="E24" t="str">
            <v>01023 Pago de Aportes para pensión del Personal Administrativo de Instituciones Educativas</v>
          </cell>
          <cell r="F24" t="str">
            <v>Aportes Para Pensión Del Personal Administrativo De Instituciones Educativas 03-03-0032</v>
          </cell>
          <cell r="G24" t="str">
            <v>APORTES PARA PENSIÓN - A.1.1.2.5.1.2</v>
          </cell>
          <cell r="H24" t="str">
            <v>Personas</v>
          </cell>
          <cell r="I24">
            <v>1590</v>
          </cell>
          <cell r="J24" t="str">
            <v>89801023</v>
          </cell>
          <cell r="K24">
            <v>6739172000</v>
          </cell>
        </row>
        <row r="25">
          <cell r="A25">
            <v>898</v>
          </cell>
          <cell r="B25" t="str">
            <v>898 Administración del talento humano</v>
          </cell>
          <cell r="C25" t="str">
            <v xml:space="preserve">01 NÓMINA </v>
          </cell>
          <cell r="D25">
            <v>24</v>
          </cell>
          <cell r="E25" t="str">
            <v>01024 Pago de Aportes para Pensión del personal docente Con Situación de Fondos</v>
          </cell>
          <cell r="F25" t="str">
            <v>Aportes Para Pensión Del Personal Docente Con Situación De Fondos 03-03-0010</v>
          </cell>
          <cell r="G25" t="str">
            <v>APORTES PARA PENSIÓN - A.1.1.2.2.1.2</v>
          </cell>
          <cell r="H25" t="str">
            <v>Personas</v>
          </cell>
          <cell r="I25">
            <v>5938</v>
          </cell>
          <cell r="J25" t="str">
            <v>89801024</v>
          </cell>
          <cell r="K25">
            <v>14521931000</v>
          </cell>
        </row>
        <row r="26">
          <cell r="A26">
            <v>898</v>
          </cell>
          <cell r="B26" t="str">
            <v>898 Administración del talento humano</v>
          </cell>
          <cell r="C26" t="str">
            <v xml:space="preserve">01 NÓMINA </v>
          </cell>
          <cell r="D26">
            <v>25</v>
          </cell>
          <cell r="E26" t="str">
            <v>01025 Pago de Aportes para salud del Personal Administrativo de Instituciones Educativas</v>
          </cell>
          <cell r="F26" t="str">
            <v>Aportes Para Salud Del Personal Administrativo De Instituciones Educativas 03-03-0031</v>
          </cell>
          <cell r="G26" t="str">
            <v>APORTES PARA SALUD - A.1.1.2.5.1.1</v>
          </cell>
          <cell r="H26" t="str">
            <v>Personas</v>
          </cell>
          <cell r="I26">
            <v>1590</v>
          </cell>
          <cell r="J26" t="str">
            <v>89801025</v>
          </cell>
          <cell r="K26">
            <v>4773580000</v>
          </cell>
        </row>
        <row r="27">
          <cell r="A27">
            <v>898</v>
          </cell>
          <cell r="B27" t="str">
            <v>898 Administración del talento humano</v>
          </cell>
          <cell r="C27" t="str">
            <v xml:space="preserve">01 NÓMINA </v>
          </cell>
          <cell r="D27">
            <v>26</v>
          </cell>
          <cell r="E27" t="str">
            <v>01026 Pago de Aportes para Salud del personal docente Con Situación de Fondos</v>
          </cell>
          <cell r="F27" t="str">
            <v>Aportes Para Salud Del Personal Docente Con Situación De Fondos 03-03-0009</v>
          </cell>
          <cell r="G27" t="str">
            <v>APORTES PARA SALUD - A.1.1.2.2.1.1</v>
          </cell>
          <cell r="H27" t="str">
            <v>Personas</v>
          </cell>
          <cell r="I27">
            <v>5398</v>
          </cell>
          <cell r="J27" t="str">
            <v>89801026</v>
          </cell>
          <cell r="K27">
            <v>10286368000</v>
          </cell>
        </row>
        <row r="28">
          <cell r="A28">
            <v>898</v>
          </cell>
          <cell r="B28" t="str">
            <v>898 Administración del talento humano</v>
          </cell>
          <cell r="C28" t="str">
            <v xml:space="preserve">01 NÓMINA </v>
          </cell>
          <cell r="D28">
            <v>27</v>
          </cell>
          <cell r="E28" t="str">
            <v>01027 Pago de Aportes para salud del personal docente SSF</v>
          </cell>
          <cell r="F28" t="str">
            <v>Aportes Para Salud Del Personal Docente Sin Situación De Fondos 03-03-0005</v>
          </cell>
          <cell r="G28" t="str">
            <v>APORTES DE PREVISION SOCIAL - A.1.1.2.1.1.10</v>
          </cell>
          <cell r="H28" t="str">
            <v>Personas</v>
          </cell>
          <cell r="I28">
            <v>27050</v>
          </cell>
          <cell r="J28" t="str">
            <v>89801027</v>
          </cell>
          <cell r="K28">
            <v>84778312000</v>
          </cell>
        </row>
        <row r="29">
          <cell r="A29">
            <v>898</v>
          </cell>
          <cell r="B29" t="str">
            <v>898 Administración del talento humano</v>
          </cell>
          <cell r="C29" t="str">
            <v xml:space="preserve">01 NÓMINA </v>
          </cell>
          <cell r="D29">
            <v>28</v>
          </cell>
          <cell r="E29" t="str">
            <v>01028 Pago de Ascensos en escalafón del Personal docente y directivo docente</v>
          </cell>
          <cell r="F29" t="str">
            <v>Ascensos En Escalafón Del Personal Docente O Directivo Docente 03-03-0004</v>
          </cell>
          <cell r="G29" t="str">
            <v>PERSONAL DOCENTE - CON SITUACIÓN DE FONDOS (CSF) - A.1.1.1.1.1</v>
          </cell>
          <cell r="H29" t="str">
            <v>Personas</v>
          </cell>
          <cell r="I29">
            <v>34943</v>
          </cell>
          <cell r="J29" t="str">
            <v>89801028</v>
          </cell>
          <cell r="K29">
            <v>8000000000</v>
          </cell>
        </row>
        <row r="30">
          <cell r="A30">
            <v>898</v>
          </cell>
          <cell r="B30" t="str">
            <v>898 Administración del talento humano</v>
          </cell>
          <cell r="C30" t="str">
            <v xml:space="preserve">01 NÓMINA </v>
          </cell>
          <cell r="D30">
            <v>29</v>
          </cell>
          <cell r="E30" t="str">
            <v>01029 Pago de Personal Administrativo de Instituciones Educativas</v>
          </cell>
          <cell r="F30" t="str">
            <v>Personal Administrativo de Instituciones Educativas con situación de fondos 03-03-0098</v>
          </cell>
          <cell r="G30" t="str">
            <v>PERSONAL ADMINISTRATIVO DE INSTITUCIONES EDUCATIVAS A.1.1.1.3</v>
          </cell>
          <cell r="H30" t="str">
            <v>Personas</v>
          </cell>
          <cell r="I30">
            <v>1590</v>
          </cell>
          <cell r="J30" t="str">
            <v>89801029</v>
          </cell>
          <cell r="K30">
            <v>73240497000</v>
          </cell>
        </row>
        <row r="31">
          <cell r="A31">
            <v>898</v>
          </cell>
          <cell r="B31" t="str">
            <v>898 Administración del talento humano</v>
          </cell>
          <cell r="C31" t="str">
            <v xml:space="preserve">01 NÓMINA </v>
          </cell>
          <cell r="D31">
            <v>30</v>
          </cell>
          <cell r="E31" t="str">
            <v>01030 Pago de Personal Directivo Docente</v>
          </cell>
          <cell r="F31" t="str">
            <v>Personal Directivo Docente Con Situación De Fondos 03-03-0094</v>
          </cell>
          <cell r="G31" t="str">
            <v>PERSONAL DIRECTIVO DOCENTE - CON SITUACIÓN DE FONDOS (CSF) - A.1.1.1.2.1</v>
          </cell>
          <cell r="H31" t="str">
            <v>Personas</v>
          </cell>
          <cell r="I31">
            <v>1955</v>
          </cell>
          <cell r="J31" t="str">
            <v>89801030</v>
          </cell>
          <cell r="K31">
            <v>106430730000</v>
          </cell>
        </row>
        <row r="32">
          <cell r="A32">
            <v>898</v>
          </cell>
          <cell r="B32" t="str">
            <v>898 Administración del talento humano</v>
          </cell>
          <cell r="C32" t="str">
            <v xml:space="preserve">01 NÓMINA </v>
          </cell>
          <cell r="D32">
            <v>31</v>
          </cell>
          <cell r="E32" t="str">
            <v>01031 Pago de Personal Docente</v>
          </cell>
          <cell r="F32" t="str">
            <v>Personal Docente Vinculado A La Planta De Personal Con Situación De Fondos 03-03-0096</v>
          </cell>
          <cell r="G32" t="str">
            <v>PERSONAL DOCENTE - CON SITUACIÓN DE FONDOS (CSF) - A.1.1.1.1.1</v>
          </cell>
          <cell r="H32" t="str">
            <v>Personas</v>
          </cell>
          <cell r="I32">
            <v>32988</v>
          </cell>
          <cell r="J32" t="str">
            <v>89801031</v>
          </cell>
          <cell r="K32">
            <v>1381465361000</v>
          </cell>
        </row>
        <row r="33">
          <cell r="A33">
            <v>898</v>
          </cell>
          <cell r="B33" t="str">
            <v>898 Administración del talento humano</v>
          </cell>
          <cell r="C33" t="str">
            <v xml:space="preserve">01 NÓMINA </v>
          </cell>
          <cell r="D33">
            <v>32</v>
          </cell>
          <cell r="E33" t="str">
            <v>01032 Pago de Personal Docente SSF</v>
          </cell>
          <cell r="F33" t="str">
            <v>Personal Docente Vinculado A La Planta De Personal Sin Situación De Fondos 03-03-0095</v>
          </cell>
          <cell r="G33" t="str">
            <v>PERSONAL DOCENTE - SIN SITUACIÓN DE FONDOS (SSF) - A.1.1.1.1.2</v>
          </cell>
          <cell r="H33" t="str">
            <v>Personas</v>
          </cell>
          <cell r="I33">
            <v>27050</v>
          </cell>
          <cell r="J33" t="str">
            <v>89801032</v>
          </cell>
          <cell r="K33">
            <v>81604696000</v>
          </cell>
        </row>
        <row r="34">
          <cell r="A34">
            <v>898</v>
          </cell>
          <cell r="B34" t="str">
            <v>898 Administración del talento humano</v>
          </cell>
          <cell r="C34" t="str">
            <v xml:space="preserve">01 NÓMINA </v>
          </cell>
          <cell r="D34">
            <v>33</v>
          </cell>
          <cell r="E34" t="str">
            <v>01033 Pago de Personal Directivo  Docente SSF</v>
          </cell>
          <cell r="F34" t="str">
            <v>Personal Directivo Docente Sin Situación De Fondos 03-03-0093</v>
          </cell>
          <cell r="G34" t="str">
            <v>PERSONAL DIRECTIVO DOCENTE - SIN SITUACIÓN DE FONDOS (SSF) - A.1.1.1.2.2</v>
          </cell>
          <cell r="H34" t="str">
            <v>Personas</v>
          </cell>
          <cell r="I34">
            <v>1955</v>
          </cell>
          <cell r="J34" t="str">
            <v>89801033</v>
          </cell>
          <cell r="K34">
            <v>7976280000</v>
          </cell>
        </row>
        <row r="35">
          <cell r="A35">
            <v>898</v>
          </cell>
          <cell r="B35" t="str">
            <v>898 Administración del talento humano</v>
          </cell>
          <cell r="C35" t="str">
            <v xml:space="preserve">01 NÓMINA </v>
          </cell>
          <cell r="D35">
            <v>34</v>
          </cell>
          <cell r="E35" t="str">
            <v>01034 Pago de incentivo al mejoramiento de la Calidad MEN, "Decreto 914 de 2016"</v>
          </cell>
          <cell r="F35" t="str">
            <v>Incentivos Al Personal Docente 03-02-0023</v>
          </cell>
          <cell r="G35" t="str">
            <v>DISEÑO E IMPLEMENTACIÓN DE PLANES DE MEJORAMIENTO - A.1.2.11</v>
          </cell>
          <cell r="H35" t="str">
            <v>Personas</v>
          </cell>
          <cell r="I35">
            <v>1470</v>
          </cell>
          <cell r="J35" t="str">
            <v>89801034</v>
          </cell>
          <cell r="K35">
            <v>3562000000</v>
          </cell>
        </row>
        <row r="36">
          <cell r="A36">
            <v>898</v>
          </cell>
          <cell r="B36" t="str">
            <v>898 Administración del talento humano</v>
          </cell>
          <cell r="C36" t="str">
            <v xml:space="preserve">01 NÓMINA </v>
          </cell>
          <cell r="D36">
            <v>35</v>
          </cell>
          <cell r="E36" t="str">
            <v>01035 Pago de Aportes para la ESAP del Personal directivo docente</v>
          </cell>
          <cell r="F36" t="str">
            <v>Aportes Para La Esap Del Personal Directivo Docente 03-03-0028</v>
          </cell>
          <cell r="G36" t="str">
            <v>ESAP - A.1.1.2.4.2.3</v>
          </cell>
          <cell r="H36" t="str">
            <v>Personas</v>
          </cell>
          <cell r="I36">
            <v>1955</v>
          </cell>
          <cell r="J36" t="str">
            <v>89801035</v>
          </cell>
          <cell r="K36">
            <v>526631000</v>
          </cell>
        </row>
        <row r="37">
          <cell r="A37">
            <v>898</v>
          </cell>
          <cell r="B37" t="str">
            <v>898 Administración del talento humano</v>
          </cell>
          <cell r="C37" t="str">
            <v>02 PERSONAL DE APOYO A LA GESTION DE LA SED</v>
          </cell>
          <cell r="D37">
            <v>36</v>
          </cell>
          <cell r="E37" t="str">
            <v>02036 Asignar apoyo (profesional, técnico, asistencial),  para el desarrollo de actividades organizacionales requeridos para el normal funcionamiento de la SED y de esta manera garantizar la prestación del servicio educativo.</v>
          </cell>
          <cell r="F37" t="str">
            <v>Personal Contratado Para Apoyar Las Actividades Propias De Los Proyectos De Inversión De La Entidad 03-04-0001</v>
          </cell>
          <cell r="G37" t="str">
            <v>MODERNIZACIÓN DE LA SECRETARIA DE EDUCACIÓN - A.1.4.1</v>
          </cell>
          <cell r="H37" t="str">
            <v>personal</v>
          </cell>
          <cell r="I37">
            <v>407</v>
          </cell>
          <cell r="J37" t="str">
            <v>89802036</v>
          </cell>
          <cell r="K37">
            <v>21498135764</v>
          </cell>
        </row>
        <row r="38">
          <cell r="A38">
            <v>898</v>
          </cell>
          <cell r="B38" t="str">
            <v>898 Administración del talento humano</v>
          </cell>
          <cell r="C38" t="str">
            <v>02 PERSONAL DE APOYO A LA GESTION DE LA SED</v>
          </cell>
          <cell r="D38">
            <v>37</v>
          </cell>
          <cell r="E38" t="str">
            <v>02037 Suministrar  personal de apoyo administrativo y de atención a bibliotecas de los Colegios del Distrito Capital.</v>
          </cell>
          <cell r="F38" t="str">
            <v>Personal Contratado Para Apoyar Las Actividades Propias De Los Proyectos De Inversión De La Entidad 03-04-0001</v>
          </cell>
          <cell r="G38" t="str">
            <v>MODERNIZACIÓN DE LA SECRETARIA DE EDUCACIÓN - A.1.4.1</v>
          </cell>
          <cell r="H38" t="str">
            <v>personal</v>
          </cell>
          <cell r="I38">
            <v>128</v>
          </cell>
          <cell r="J38" t="str">
            <v>89802037</v>
          </cell>
          <cell r="K38">
            <v>3201864236</v>
          </cell>
        </row>
        <row r="39">
          <cell r="A39">
            <v>898</v>
          </cell>
          <cell r="B39" t="str">
            <v>898 Administración del talento humano</v>
          </cell>
          <cell r="C39" t="str">
            <v>02 PERSONAL DE APOYO A LA GESTION DE LA SED</v>
          </cell>
          <cell r="D39">
            <v>48</v>
          </cell>
          <cell r="E39" t="str">
            <v>02048 Brindar los apoyos comunicativos a los estudiantes con discapacidad durante su permanencia en el ambito escolar</v>
          </cell>
          <cell r="F39" t="str">
            <v>Personal Contratado Para Apoyar Las Actividades Propias De Los Proyectos De Inversión De La Entidad 03-04-0001</v>
          </cell>
          <cell r="G39" t="str">
            <v>MODERNIZACIÓN DE LA SECRETARIA DE EDUCACIÓN - A.1.4.1</v>
          </cell>
          <cell r="H39" t="str">
            <v>personas</v>
          </cell>
          <cell r="I39">
            <v>93</v>
          </cell>
          <cell r="J39" t="str">
            <v>89802048</v>
          </cell>
          <cell r="K39">
            <v>2253000000</v>
          </cell>
        </row>
        <row r="40">
          <cell r="A40">
            <v>898</v>
          </cell>
          <cell r="B40" t="str">
            <v>898 Administración del talento humano</v>
          </cell>
          <cell r="C40" t="str">
            <v>03 BE BIENESTAR, CAPACITACION, SALUD OCUPACIONAL Y  DOTACION</v>
          </cell>
          <cell r="D40">
            <v>38</v>
          </cell>
          <cell r="E40" t="str">
            <v>03038 Adquirir  la dotación de vestido  y calzado de labor para los funcionarios que conforme a la Ley tienen este derecho.</v>
          </cell>
          <cell r="F40" t="str">
            <v>Actividades De Bienestar Del Personal Docente Y Administrativo 03-04-0292</v>
          </cell>
          <cell r="G40" t="str">
            <v>APLICACIÓN DE PROYECTOS EDUCATIVOS TRANSVERSALES - A.1.7.2</v>
          </cell>
          <cell r="H40" t="str">
            <v>Funcionarios</v>
          </cell>
          <cell r="I40">
            <v>846</v>
          </cell>
          <cell r="J40" t="str">
            <v>89803038</v>
          </cell>
          <cell r="K40">
            <v>1120403000</v>
          </cell>
        </row>
        <row r="41">
          <cell r="A41">
            <v>898</v>
          </cell>
          <cell r="B41" t="str">
            <v>898 Administración del talento humano</v>
          </cell>
          <cell r="C41" t="str">
            <v>03 BE BIENESTAR, CAPACITACION, SALUD OCUPACIONAL Y  DOTACION</v>
          </cell>
          <cell r="D41">
            <v>39</v>
          </cell>
          <cell r="E41" t="str">
            <v>03039 Realizar actividades culturales, recreativas, deportivas, lúdicas, reconocimientos y demás que demanden los funcionarios administrativos y docentes</v>
          </cell>
          <cell r="F41" t="str">
            <v>Actividades De Bienestar Del Personal Docente Y Administrativo 03-04-0292</v>
          </cell>
          <cell r="G41" t="str">
            <v>APLICACIÓN DE PROYECTOS EDUCATIVOS TRANSVERSALES - A.1.7.2</v>
          </cell>
          <cell r="H41" t="str">
            <v>Funcionarios</v>
          </cell>
          <cell r="I41">
            <v>36533</v>
          </cell>
          <cell r="J41" t="str">
            <v>89803039</v>
          </cell>
          <cell r="K41">
            <v>6629597000</v>
          </cell>
        </row>
        <row r="42">
          <cell r="A42">
            <v>898</v>
          </cell>
          <cell r="B42" t="str">
            <v>898 Administración del talento humano</v>
          </cell>
          <cell r="C42" t="str">
            <v>03 BE BIENESTAR, CAPACITACION, SALUD OCUPACIONAL Y  DOTACION</v>
          </cell>
          <cell r="D42">
            <v>40</v>
          </cell>
          <cell r="E42" t="str">
            <v>03040 Garantizar el servicio de transporte a Docentes y Directivos Docentes en zonas que presentan dificil acceso y/o inseguridad</v>
          </cell>
          <cell r="F42" t="str">
            <v>Incentivos Al Personal Docente 03-02-0023</v>
          </cell>
          <cell r="G42" t="str">
            <v>DISEÑO E IMPLEMENTACIÓN DE PLANES DE MEJORAMIENTO - A.1.2.11</v>
          </cell>
          <cell r="H42" t="str">
            <v>Funcionarios</v>
          </cell>
          <cell r="I42">
            <v>1300</v>
          </cell>
          <cell r="J42" t="str">
            <v>89803040</v>
          </cell>
          <cell r="K42">
            <v>2950000000</v>
          </cell>
        </row>
        <row r="43">
          <cell r="A43">
            <v>898</v>
          </cell>
          <cell r="B43" t="str">
            <v>898 Administración del talento humano</v>
          </cell>
          <cell r="C43" t="str">
            <v>03 BE BIENESTAR, CAPACITACION, SALUD OCUPACIONAL Y  DOTACION</v>
          </cell>
          <cell r="D43">
            <v>41</v>
          </cell>
          <cell r="E43" t="str">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ell>
          <cell r="F43" t="str">
            <v>Gastos Para Los Programas De Salud Ocupacional De Docentes Y Administartivos Del Nivel Institucional 02-06-0018</v>
          </cell>
          <cell r="G43" t="str">
            <v>APLICACIÓN DE PROYECTOS EDUCATIVOS TRANSVERSALES - A.1.7.2</v>
          </cell>
          <cell r="H43" t="str">
            <v>Funcionarios</v>
          </cell>
          <cell r="I43">
            <v>993</v>
          </cell>
          <cell r="J43" t="str">
            <v>89803041</v>
          </cell>
          <cell r="K43">
            <v>1200000000</v>
          </cell>
        </row>
        <row r="44">
          <cell r="A44">
            <v>898</v>
          </cell>
          <cell r="B44" t="str">
            <v>898 Administración del talento humano</v>
          </cell>
          <cell r="C44" t="str">
            <v>03 BE BIENESTAR, CAPACITACION, SALUD OCUPACIONAL Y  DOTACION</v>
          </cell>
          <cell r="D44">
            <v>42</v>
          </cell>
          <cell r="E44" t="str">
            <v>03042 Garantizar el desarrollo del Plan Anual de Capacitación</v>
          </cell>
          <cell r="F44" t="str">
            <v>Actividades De Capacitación Institucional A Los Funcionarios De Las Entidades 05-01-0004</v>
          </cell>
          <cell r="G44" t="str">
            <v>APLICACIÓN DE PROYECTOS EDUCATIVOS TRANSVERSALES - A.1.7.2</v>
          </cell>
          <cell r="H44" t="str">
            <v>Funcionarios</v>
          </cell>
          <cell r="I44">
            <v>100</v>
          </cell>
          <cell r="J44" t="str">
            <v>89803042</v>
          </cell>
          <cell r="K44">
            <v>1100000000</v>
          </cell>
        </row>
        <row r="45">
          <cell r="A45">
            <v>898</v>
          </cell>
          <cell r="B45" t="str">
            <v>898 Administración del talento humano</v>
          </cell>
          <cell r="C45" t="str">
            <v xml:space="preserve">04 REQUERIMIENTOS DE PAGO </v>
          </cell>
          <cell r="D45">
            <v>43</v>
          </cell>
          <cell r="E45" t="str">
            <v>04043 Pagar las sentencia proferidas por las instancias judiciales derivadas del pago de la nómina</v>
          </cell>
          <cell r="F45" t="str">
            <v>Sentencias Personal Docente Y Administrativo 03-03-0082</v>
          </cell>
          <cell r="G45" t="str">
            <v>PERSONAL DOCENTE - CON SITUACIÓN DE FONDOS (CSF) - A.1.1.1.1.1</v>
          </cell>
          <cell r="H45" t="str">
            <v>Porcentaje</v>
          </cell>
          <cell r="I45">
            <v>100</v>
          </cell>
          <cell r="J45" t="str">
            <v>89804043</v>
          </cell>
          <cell r="K45">
            <v>370000000</v>
          </cell>
        </row>
        <row r="46">
          <cell r="A46">
            <v>1005</v>
          </cell>
          <cell r="B46" t="str">
            <v>1005 Fortalecimiento curricular para el desarrollo de aprendizajes a lo largo de la vida</v>
          </cell>
          <cell r="C46" t="str">
            <v>01 CURRÍCULO</v>
          </cell>
          <cell r="D46">
            <v>3</v>
          </cell>
          <cell r="E46" t="str">
            <v>01003 Contar con profesionales y técnicos para la adecuada ejecución administrativa del proyecto</v>
          </cell>
          <cell r="F46" t="str">
            <v>Personal Contratado Para Apoyar Las Actividades Propias De Los Proyectos De Inversión De La Entidad 03-04-0001</v>
          </cell>
          <cell r="G46" t="str">
            <v>MODERNIZACIÓN DE LA SECRETARIA DE EDUCACIÓN - A.1.4.1</v>
          </cell>
          <cell r="H46" t="str">
            <v>Personas</v>
          </cell>
          <cell r="I46">
            <v>53</v>
          </cell>
          <cell r="J46" t="str">
            <v>100501003</v>
          </cell>
          <cell r="K46">
            <v>2760852000</v>
          </cell>
        </row>
        <row r="47">
          <cell r="A47">
            <v>1005</v>
          </cell>
          <cell r="B47" t="str">
            <v>1005 Fortalecimiento curricular para el desarrollo de aprendizajes a lo largo de la vida</v>
          </cell>
          <cell r="C47" t="str">
            <v>01 CURRÍCULO</v>
          </cell>
          <cell r="D47">
            <v>5</v>
          </cell>
          <cell r="E47" t="str">
            <v xml:space="preserve">01005 Apoyar y acompañar con entidades,  profesionales y técnicos la implementación de estrategias pedagógicas y administrativas en las instituciones educativas que propendan por el fortalecimiento curricular </v>
          </cell>
          <cell r="F47" t="str">
            <v>Acompañar A Colegios En La Formulación Y Ejecución De Planes Institucionales 03-01-0204</v>
          </cell>
          <cell r="G47" t="str">
            <v>APLICACIÓN DE PROYECTOS EDUCATIVOS TRANSVERSALES - A.1.7.2</v>
          </cell>
          <cell r="H47" t="str">
            <v>Colegios</v>
          </cell>
          <cell r="I47">
            <v>301</v>
          </cell>
          <cell r="J47" t="str">
            <v>100501005</v>
          </cell>
          <cell r="K47">
            <v>2244148000</v>
          </cell>
        </row>
        <row r="48">
          <cell r="A48">
            <v>1040</v>
          </cell>
          <cell r="B48" t="str">
            <v>1040 Bogotá reconoce a sus maestros, maestras y directivos docentes líderes de la transformación educativa</v>
          </cell>
          <cell r="C48" t="str">
            <v>01 FORMACIÓN INICIAL</v>
          </cell>
          <cell r="D48">
            <v>16</v>
          </cell>
          <cell r="E48" t="str">
            <v>01016 Acompañamiento a lo maestros, maestras y Directivos Docentes recien vinculados en la Planta de personal Docente de la SED</v>
          </cell>
          <cell r="F48" t="str">
            <v>Capacitación Y Formación Del Personal Docente 03-01-0314</v>
          </cell>
          <cell r="G48" t="str">
            <v>CAPACITACIÓN A DOCENTES Y DIRECTIVOS DOCENTES - A.1.2.8</v>
          </cell>
          <cell r="H48" t="str">
            <v>Docentes y directivos docentes</v>
          </cell>
          <cell r="I48">
            <v>114</v>
          </cell>
          <cell r="J48" t="str">
            <v>104001016</v>
          </cell>
          <cell r="K48">
            <v>45576000</v>
          </cell>
        </row>
        <row r="49">
          <cell r="A49">
            <v>1040</v>
          </cell>
          <cell r="B49" t="str">
            <v>1040 Bogotá reconoce a sus maestros, maestras y directivos docentes líderes de la transformación educativa</v>
          </cell>
          <cell r="C49" t="str">
            <v>01 FORMACIÓN INICIAL</v>
          </cell>
          <cell r="D49">
            <v>17</v>
          </cell>
          <cell r="E49" t="str">
            <v>01017 Apoyar la participación de Docentes y Directivos Docentes normalistas y profesionales no licenciados en programas de formación de lincenciatura y actualización pedagógica</v>
          </cell>
          <cell r="F49" t="str">
            <v>Capacitación Y Formación Del Personal Docente 03-01-0314</v>
          </cell>
          <cell r="G49" t="str">
            <v>CAPACITACIÓN A DOCENTES Y DIRECTIVOS DOCENTES - A.1.2.8</v>
          </cell>
          <cell r="H49" t="str">
            <v>Docentes y directivos docentes</v>
          </cell>
          <cell r="I49">
            <v>67</v>
          </cell>
          <cell r="J49" t="str">
            <v>104001017</v>
          </cell>
          <cell r="K49">
            <v>926160000</v>
          </cell>
        </row>
        <row r="50">
          <cell r="A50">
            <v>1040</v>
          </cell>
          <cell r="B50" t="str">
            <v>1040 Bogotá reconoce a sus maestros, maestras y directivos docentes líderes de la transformación educativa</v>
          </cell>
          <cell r="C50" t="str">
            <v>01 FORMACIÓN INICIAL</v>
          </cell>
          <cell r="D50">
            <v>18</v>
          </cell>
          <cell r="E50" t="str">
            <v>01018 Prestar apoyo profesional y/o técnico para el seguimiento pedagógico, administrativo y financiero  de las actividades del componente</v>
          </cell>
          <cell r="F50" t="str">
            <v>Personal Contratado Para Apoyar Las Actividades Propias De Los Proyectos De Inversión De La Entidad 03-04-0001</v>
          </cell>
          <cell r="G50" t="str">
            <v>MODERNIZACIÓN DE LA SECRETARIA DE EDUCACIÓN - A.1.4.1</v>
          </cell>
          <cell r="H50" t="str">
            <v>Personas</v>
          </cell>
          <cell r="I50">
            <v>1</v>
          </cell>
          <cell r="J50" t="str">
            <v>104001018</v>
          </cell>
          <cell r="K50">
            <v>42000000</v>
          </cell>
        </row>
        <row r="51">
          <cell r="A51">
            <v>1040</v>
          </cell>
          <cell r="B51" t="str">
            <v>1040 Bogotá reconoce a sus maestros, maestras y directivos docentes líderes de la transformación educativa</v>
          </cell>
          <cell r="C51" t="str">
            <v>02 FORMACIÓN PERMANENTE</v>
          </cell>
          <cell r="D51">
            <v>1</v>
          </cell>
          <cell r="E51" t="str">
            <v>02001 Apoyar la participación de Docentes y Directivos Docentes en programas de formación permanente y/o  acompañamiento in - situ  en diferentes temáticas de profundización disciplinar y pedagógica</v>
          </cell>
          <cell r="F51" t="str">
            <v>Capacitación Y Formación Del Personal Docente 03-01-0314</v>
          </cell>
          <cell r="G51" t="str">
            <v>CAPACITACIÓN A DOCENTES Y DIRECTIVOS DOCENTES - A.1.2.8</v>
          </cell>
          <cell r="H51" t="str">
            <v>Docentes y directivos docentes</v>
          </cell>
          <cell r="I51">
            <v>217</v>
          </cell>
          <cell r="J51" t="str">
            <v>104002001</v>
          </cell>
          <cell r="K51">
            <v>309938000</v>
          </cell>
        </row>
        <row r="52">
          <cell r="A52">
            <v>1040</v>
          </cell>
          <cell r="B52" t="str">
            <v>1040 Bogotá reconoce a sus maestros, maestras y directivos docentes líderes de la transformación educativa</v>
          </cell>
          <cell r="C52" t="str">
            <v>02 FORMACIÓN PERMANENTE</v>
          </cell>
          <cell r="D52">
            <v>2</v>
          </cell>
          <cell r="E52" t="str">
            <v>02002 Apoyar la participación de docentes y directivos docentes en eventos culturales y académicos a nivel local, nacional e internacional</v>
          </cell>
          <cell r="F52" t="str">
            <v>Capacitación Y Formación Del Personal Docente 03-01-0314</v>
          </cell>
          <cell r="G52" t="str">
            <v>CAPACITACIÓN A DOCENTES Y DIRECTIVOS DOCENTES - A.1.2.8</v>
          </cell>
          <cell r="H52" t="str">
            <v>Docentes y directivos docentes</v>
          </cell>
          <cell r="I52">
            <v>150</v>
          </cell>
          <cell r="J52" t="str">
            <v>104002002</v>
          </cell>
          <cell r="K52">
            <v>180000000</v>
          </cell>
        </row>
        <row r="53">
          <cell r="A53">
            <v>1040</v>
          </cell>
          <cell r="B53" t="str">
            <v>1040 Bogotá reconoce a sus maestros, maestras y directivos docentes líderes de la transformación educativa</v>
          </cell>
          <cell r="C53" t="str">
            <v>02 FORMACIÓN PERMANENTE</v>
          </cell>
          <cell r="D53">
            <v>3</v>
          </cell>
          <cell r="E53" t="str">
            <v>02003 Prestar apoyo profesional y/o técnico para el seguimiento pedagógico, administrativo y financiero  de las actividades del componente</v>
          </cell>
          <cell r="F53" t="str">
            <v>Personal Contratado Para Apoyar Las Actividades Propias De Los Proyectos De Inversión De La Entidad 03-04-0001</v>
          </cell>
          <cell r="G53" t="str">
            <v>MODERNIZACIÓN DE LA SECRETARIA DE EDUCACIÓN - A.1.4.1</v>
          </cell>
          <cell r="H53" t="str">
            <v>Docentes y directivos docentes</v>
          </cell>
          <cell r="I53">
            <v>3</v>
          </cell>
          <cell r="J53" t="str">
            <v>104002003</v>
          </cell>
          <cell r="K53">
            <v>260000000</v>
          </cell>
        </row>
        <row r="54">
          <cell r="A54">
            <v>1040</v>
          </cell>
          <cell r="B54" t="str">
            <v>1040 Bogotá reconoce a sus maestros, maestras y directivos docentes líderes de la transformación educativa</v>
          </cell>
          <cell r="C54" t="str">
            <v>02 FORMACIÓN PERMANENTE</v>
          </cell>
          <cell r="D54">
            <v>4</v>
          </cell>
          <cell r="E54" t="str">
            <v>02004 Apoyar la participación de Docentes y Directivos Docentes de los Colegios Oficiales en programas de pasantias a nivel nacional o internacional</v>
          </cell>
          <cell r="F54" t="str">
            <v>Capacitación Y Formación Del Personal Docente 03-01-0314</v>
          </cell>
          <cell r="G54" t="str">
            <v>CAPACITACIÓN A DOCENTES Y DIRECTIVOS DOCENTES - A.1.2.8</v>
          </cell>
          <cell r="H54" t="str">
            <v>Docentes y directivos docentes</v>
          </cell>
          <cell r="I54">
            <v>100</v>
          </cell>
          <cell r="J54" t="str">
            <v>104002004</v>
          </cell>
          <cell r="K54">
            <v>286000000</v>
          </cell>
        </row>
        <row r="55">
          <cell r="A55">
            <v>1040</v>
          </cell>
          <cell r="B55" t="str">
            <v>1040 Bogotá reconoce a sus maestros, maestras y directivos docentes líderes de la transformación educativa</v>
          </cell>
          <cell r="C55" t="str">
            <v>02 FORMACIÓN PERMANENTE</v>
          </cell>
          <cell r="D55">
            <v>20</v>
          </cell>
          <cell r="E55" t="str">
            <v>02020 Implementar el portafolio virtual de Formación Docente</v>
          </cell>
          <cell r="F55" t="str">
            <v>Capacitación Y Formación Del Personal Docente 03-01-0314</v>
          </cell>
          <cell r="G55" t="str">
            <v>CAPACITACIÓN A DOCENTES Y DIRECTIVOS DOCENTES - A.1.2.8</v>
          </cell>
          <cell r="H55" t="str">
            <v>Docentes y directivos docentes</v>
          </cell>
          <cell r="I55">
            <v>4000</v>
          </cell>
          <cell r="J55" t="str">
            <v>104002020</v>
          </cell>
          <cell r="K55">
            <v>1000000000</v>
          </cell>
        </row>
        <row r="56">
          <cell r="A56">
            <v>1040</v>
          </cell>
          <cell r="B56" t="str">
            <v>1040 Bogotá reconoce a sus maestros, maestras y directivos docentes líderes de la transformación educativa</v>
          </cell>
          <cell r="C56" t="str">
            <v>02 FORMACIÓN PERMANENTE</v>
          </cell>
          <cell r="D56">
            <v>21</v>
          </cell>
          <cell r="E56" t="str">
            <v>02021 Aplicación de la encuesta de caracterización docente</v>
          </cell>
          <cell r="F56" t="str">
            <v>Capacitación Y Formación Del Personal Docente 03-01-0314</v>
          </cell>
          <cell r="G56" t="str">
            <v>CAPACITACIÓN A DOCENTES Y DIRECTIVOS DOCENTES - A.1.2.8</v>
          </cell>
          <cell r="H56" t="str">
            <v>Docentes y directivos docentes</v>
          </cell>
          <cell r="I56">
            <v>10000</v>
          </cell>
          <cell r="J56" t="str">
            <v>104002021</v>
          </cell>
          <cell r="K56">
            <v>200000000</v>
          </cell>
        </row>
        <row r="57">
          <cell r="A57">
            <v>1040</v>
          </cell>
          <cell r="B57" t="str">
            <v>1040 Bogotá reconoce a sus maestros, maestras y directivos docentes líderes de la transformación educativa</v>
          </cell>
          <cell r="C57" t="str">
            <v>03 FORMACIÓN POSGRADUAL</v>
          </cell>
          <cell r="D57">
            <v>6</v>
          </cell>
          <cell r="E57" t="str">
            <v>03006 Prestar apoyo profesional y/o técnico para el seguimiento pedagógico, administrativo y financiero  de las actividades del componente</v>
          </cell>
          <cell r="F57" t="str">
            <v>Personal Contratado Para Apoyar Las Actividades Propias De Los Proyectos De Inversión De La Entidad 03-04-0001</v>
          </cell>
          <cell r="G57" t="str">
            <v>MODERNIZACIÓN DE LA SECRETARIA DE EDUCACIÓN - A.1.4.1</v>
          </cell>
          <cell r="H57" t="str">
            <v>Personas</v>
          </cell>
          <cell r="I57">
            <v>3</v>
          </cell>
          <cell r="J57" t="str">
            <v>104003006</v>
          </cell>
          <cell r="K57">
            <v>270000000</v>
          </cell>
        </row>
        <row r="58">
          <cell r="A58">
            <v>1040</v>
          </cell>
          <cell r="B58" t="str">
            <v>1040 Bogotá reconoce a sus maestros, maestras y directivos docentes líderes de la transformación educativa</v>
          </cell>
          <cell r="C58" t="str">
            <v>03 FORMACIÓN POSGRADUAL</v>
          </cell>
          <cell r="D58">
            <v>14</v>
          </cell>
          <cell r="E58" t="str">
            <v>03014 Apoyar la participación de Docentes y Directivos Docentes de los Colegios Oficiales en programas de posgrado en los niveles de Especialización, Maestría y Doctorado</v>
          </cell>
          <cell r="F58" t="str">
            <v>Capacitación Y Formación Del Personal Docente 03-01-0314</v>
          </cell>
          <cell r="G58" t="str">
            <v>CAPACITACIÓN A DOCENTES Y DIRECTIVOS DOCENTES - A.1.2.8</v>
          </cell>
          <cell r="H58" t="str">
            <v>Docentes y directivos docentes</v>
          </cell>
          <cell r="I58">
            <v>243</v>
          </cell>
          <cell r="J58" t="str">
            <v>104003014</v>
          </cell>
          <cell r="K58">
            <v>5337815000</v>
          </cell>
        </row>
        <row r="59">
          <cell r="A59">
            <v>1040</v>
          </cell>
          <cell r="B59" t="str">
            <v>1040 Bogotá reconoce a sus maestros, maestras y directivos docentes líderes de la transformación educativa</v>
          </cell>
          <cell r="C59" t="str">
            <v>04 INNOVACION EDUCATIVA</v>
          </cell>
          <cell r="D59">
            <v>8</v>
          </cell>
          <cell r="E59" t="str">
            <v>04008 Fortalecer la comunidad académica de maestros y maestras de Bogotá a partir de la conformación y consolidación de las  redes locales, mediante el intercambio del saber pedagógico  y la socialización de experiencias.</v>
          </cell>
          <cell r="F59" t="str">
            <v>Capacitación Y Formación Del Personal Docente 03-01-0314</v>
          </cell>
          <cell r="G59" t="str">
            <v>CAPACITACIÓN A DOCENTES Y DIRECTIVOS DOCENTES - A.1.2.8</v>
          </cell>
          <cell r="H59" t="str">
            <v>Docentes y directivos docentes</v>
          </cell>
          <cell r="I59">
            <v>355</v>
          </cell>
          <cell r="J59" t="str">
            <v>104004008</v>
          </cell>
          <cell r="K59">
            <v>1026665000</v>
          </cell>
        </row>
        <row r="60">
          <cell r="A60">
            <v>1040</v>
          </cell>
          <cell r="B60" t="str">
            <v>1040 Bogotá reconoce a sus maestros, maestras y directivos docentes líderes de la transformación educativa</v>
          </cell>
          <cell r="C60" t="str">
            <v>04 INNOVACION EDUCATIVA</v>
          </cell>
          <cell r="D60">
            <v>9</v>
          </cell>
          <cell r="E60" t="str">
            <v>04009 Prestar apoyo profesional y/o técnico para el seguimiento pedagógico, administrativo y financiero  de las actividades del componente</v>
          </cell>
          <cell r="F60" t="str">
            <v>Personal Contratado Para Apoyar Las Actividades Propias De Los Proyectos De Inversión De La Entidad 03-04-0001</v>
          </cell>
          <cell r="G60" t="str">
            <v>MODERNIZACIÓN DE LA SECRETARIA DE EDUCACIÓN - A.1.4.1</v>
          </cell>
          <cell r="H60" t="str">
            <v>Personas</v>
          </cell>
          <cell r="I60">
            <v>5</v>
          </cell>
          <cell r="J60" t="str">
            <v>104004009</v>
          </cell>
          <cell r="K60">
            <v>522000000</v>
          </cell>
        </row>
        <row r="61">
          <cell r="A61">
            <v>1040</v>
          </cell>
          <cell r="B61" t="str">
            <v>1040 Bogotá reconoce a sus maestros, maestras y directivos docentes líderes de la transformación educativa</v>
          </cell>
          <cell r="C61" t="str">
            <v>04 INNOVACION EDUCATIVA</v>
          </cell>
          <cell r="D61">
            <v>22</v>
          </cell>
          <cell r="E61" t="str">
            <v>04022 Fomentar y visibilizar la Innovación Educativa en las IEs mediante la implementación de programas y proyectos para los maestros y directivos docentes en el marco del Ecosistema Distrital de Innovación Educativa</v>
          </cell>
          <cell r="F61" t="str">
            <v>Capacitación Y Formación Del Personal Docente 03-01-0314</v>
          </cell>
          <cell r="G61" t="str">
            <v>CAPACITACIÓN A DOCENTES Y DIRECTIVOS DOCENTES - A.1.2.8</v>
          </cell>
          <cell r="H61" t="str">
            <v>Docentes y directivos docentes</v>
          </cell>
          <cell r="I61">
            <v>1390</v>
          </cell>
          <cell r="J61" t="str">
            <v>104004022</v>
          </cell>
          <cell r="K61">
            <v>1960045000</v>
          </cell>
        </row>
        <row r="62">
          <cell r="A62">
            <v>1040</v>
          </cell>
          <cell r="B62" t="str">
            <v>1040 Bogotá reconoce a sus maestros, maestras y directivos docentes líderes de la transformación educativa</v>
          </cell>
          <cell r="C62" t="str">
            <v>05 RECONOCIMIENTO DOCENTE</v>
          </cell>
          <cell r="D62">
            <v>10</v>
          </cell>
          <cell r="E62" t="str">
            <v>05010 Otorgar el premio de Investigación e Innovacion  el cual se encuentra en  el marco del acuerdo  273 del 2007</v>
          </cell>
          <cell r="F62" t="str">
            <v>Incentivos Al Personal Docente 03-02-0023</v>
          </cell>
          <cell r="G62" t="str">
            <v>DISEÑO E IMPLEMENTACIÓN DE PLANES DE MEJORAMIENTO - A.1.2.11</v>
          </cell>
          <cell r="H62" t="str">
            <v>Propuestas pedagógicas</v>
          </cell>
          <cell r="I62">
            <v>10</v>
          </cell>
          <cell r="J62" t="str">
            <v>104005010</v>
          </cell>
          <cell r="K62">
            <v>703000000</v>
          </cell>
        </row>
        <row r="63">
          <cell r="A63">
            <v>1040</v>
          </cell>
          <cell r="B63" t="str">
            <v>1040 Bogotá reconoce a sus maestros, maestras y directivos docentes líderes de la transformación educativa</v>
          </cell>
          <cell r="C63" t="str">
            <v>05 RECONOCIMIENTO DOCENTE</v>
          </cell>
          <cell r="D63">
            <v>13</v>
          </cell>
          <cell r="E63" t="str">
            <v>05013 Prestar apoyo profesional y/o técnico para el seguimiento pedagógico, administrativo y financiero  de las actividades del componente</v>
          </cell>
          <cell r="F63" t="str">
            <v>Personal Contratado Para Apoyar Las Actividades Propias De Los Proyectos De Inversión De La Entidad 03-04-0001</v>
          </cell>
          <cell r="G63" t="str">
            <v>MODERNIZACIÓN DE LA SECRETARIA DE EDUCACIÓN - A.1.4.1</v>
          </cell>
          <cell r="H63" t="str">
            <v>Personas</v>
          </cell>
          <cell r="I63">
            <v>1</v>
          </cell>
          <cell r="J63" t="str">
            <v>104005013</v>
          </cell>
          <cell r="K63">
            <v>75000000</v>
          </cell>
        </row>
        <row r="64">
          <cell r="A64">
            <v>1040</v>
          </cell>
          <cell r="B64" t="str">
            <v>1040 Bogotá reconoce a sus maestros, maestras y directivos docentes líderes de la transformación educativa</v>
          </cell>
          <cell r="C64" t="str">
            <v>05 RECONOCIMIENTO DOCENTE</v>
          </cell>
          <cell r="D64">
            <v>23</v>
          </cell>
          <cell r="E64" t="str">
            <v>05023 Reconocer  a maestros, maestras y directivos docentes  investigadores e innovadores de la educación</v>
          </cell>
          <cell r="F64" t="str">
            <v>Incentivos Al Personal Docente 03-02-0023</v>
          </cell>
          <cell r="G64" t="str">
            <v>DISEÑO E IMPLEMENTACIÓN DE PLANES DE MEJORAMIENTO - A.1.2.11</v>
          </cell>
          <cell r="H64" t="str">
            <v>Docentes y directivos docentes</v>
          </cell>
          <cell r="I64">
            <v>228</v>
          </cell>
          <cell r="J64" t="str">
            <v>104005023</v>
          </cell>
          <cell r="K64">
            <v>274801000</v>
          </cell>
        </row>
        <row r="65">
          <cell r="A65">
            <v>1043</v>
          </cell>
          <cell r="B65" t="str">
            <v xml:space="preserve">1043 Sistemas de información al servicio de la gestión educativa </v>
          </cell>
          <cell r="C65" t="str">
            <v>01 SISTEMAS INTEGRADOS DE INFORMACIÓN Y SOSTENIMIENTO DE LA PLATAFORMA TECNOLOGICA</v>
          </cell>
          <cell r="D65">
            <v>1</v>
          </cell>
          <cell r="E65" t="str">
            <v>01001 Contar con apoyo profesional,  técnico y asistencial para los procesos de sistemas integrados de información y de comunicaciones</v>
          </cell>
          <cell r="F65" t="str">
            <v>Personal Contratado Para Apoyar Las Actividades Propias De Los Proyectos De Inversión De La Entidad 03-04-0001</v>
          </cell>
          <cell r="G65" t="str">
            <v>MODERNIZACIÓN DE LA SECRETARIA DE EDUCACIÓN - A.1.4.1</v>
          </cell>
          <cell r="H65" t="str">
            <v>Personas</v>
          </cell>
          <cell r="I65">
            <v>70</v>
          </cell>
          <cell r="J65" t="str">
            <v>104301001</v>
          </cell>
          <cell r="K65">
            <v>2700000000</v>
          </cell>
        </row>
        <row r="66">
          <cell r="A66">
            <v>1043</v>
          </cell>
          <cell r="B66" t="str">
            <v xml:space="preserve">1043 Sistemas de información al servicio de la gestión educativa </v>
          </cell>
          <cell r="C66" t="str">
            <v>01 SISTEMAS INTEGRADOS DE INFORMACIÓN Y SOSTENIMIENTO DE LA PLATAFORMA TECNOLOGICA</v>
          </cell>
          <cell r="D66">
            <v>2</v>
          </cell>
          <cell r="E66" t="str">
            <v>01002 Adquisición de recursos informáticos para el fortalecimiento y consolidación de los Sistemas de información y el sostenimiento de la plataforma tecnológica</v>
          </cell>
          <cell r="F66" t="str">
            <v>Adquisición De Hardware Y/O Software 02-01-0734</v>
          </cell>
          <cell r="G66" t="str">
            <v>CONECTIVIDAD - A.1.4.3</v>
          </cell>
          <cell r="H66" t="str">
            <v>Contrato</v>
          </cell>
          <cell r="I66">
            <v>8</v>
          </cell>
          <cell r="J66" t="str">
            <v>104301002</v>
          </cell>
          <cell r="K66">
            <v>6750000000</v>
          </cell>
        </row>
        <row r="67">
          <cell r="A67">
            <v>1043</v>
          </cell>
          <cell r="B67" t="str">
            <v xml:space="preserve">1043 Sistemas de información al servicio de la gestión educativa </v>
          </cell>
          <cell r="C67" t="str">
            <v>01 SISTEMAS INTEGRADOS DE INFORMACIÓN Y SOSTENIMIENTO DE LA PLATAFORMA TECNOLOGICA</v>
          </cell>
          <cell r="D67">
            <v>3</v>
          </cell>
          <cell r="E67" t="str">
            <v xml:space="preserve">01003 Renovar el licenciamiento de los equipos de cómputo de la sed nivel central, local e institucional  </v>
          </cell>
          <cell r="F67" t="str">
            <v>Adquisición De Hardware Y/O Software 02-01-0734</v>
          </cell>
          <cell r="G67" t="str">
            <v>CONECTIVIDAD - A.1.4.3</v>
          </cell>
          <cell r="H67" t="str">
            <v>Programas</v>
          </cell>
          <cell r="I67">
            <v>1</v>
          </cell>
          <cell r="J67" t="str">
            <v>104301003</v>
          </cell>
          <cell r="K67">
            <v>4500000000</v>
          </cell>
        </row>
        <row r="68">
          <cell r="A68">
            <v>1043</v>
          </cell>
          <cell r="B68" t="str">
            <v xml:space="preserve">1043 Sistemas de información al servicio de la gestión educativa </v>
          </cell>
          <cell r="C68" t="str">
            <v>01 SISTEMAS INTEGRADOS DE INFORMACIÓN Y SOSTENIMIENTO DE LA PLATAFORMA TECNOLOGICA</v>
          </cell>
          <cell r="D68">
            <v>4</v>
          </cell>
          <cell r="E68" t="str">
            <v>01004 Realizar el soporte de herramientas Oracle para la REDP y nivel central de la Secretaría de Educación  y los servicios asociados</v>
          </cell>
          <cell r="F68" t="str">
            <v>Adquisición De Hardware Y/O Software 02-01-0734</v>
          </cell>
          <cell r="G68" t="str">
            <v>CONECTIVIDAD - A.1.4.3</v>
          </cell>
          <cell r="H68" t="str">
            <v>Programas</v>
          </cell>
          <cell r="I68">
            <v>1</v>
          </cell>
          <cell r="J68" t="str">
            <v>104301004</v>
          </cell>
          <cell r="K68">
            <v>2500000000</v>
          </cell>
        </row>
        <row r="69">
          <cell r="A69">
            <v>1043</v>
          </cell>
          <cell r="B69" t="str">
            <v xml:space="preserve">1043 Sistemas de información al servicio de la gestión educativa </v>
          </cell>
          <cell r="C69" t="str">
            <v>01 SISTEMAS INTEGRADOS DE INFORMACIÓN Y SOSTENIMIENTO DE LA PLATAFORMA TECNOLOGICA</v>
          </cell>
          <cell r="D69">
            <v>5</v>
          </cell>
          <cell r="E69" t="str">
            <v>01005 Administrar la plataforma tecnológica del Centro de Gestión y  centro de computo , y brindar servicio de la mesa de ayuda y suministro de bolsa de repuestos y periféricos para los equipos de cómputo de la SED</v>
          </cell>
          <cell r="F69" t="str">
            <v>Mantenimiento, Administración Y Conectividad De Redp 02-01-0501</v>
          </cell>
          <cell r="G69" t="str">
            <v>CONECTIVIDAD - A.1.4.3</v>
          </cell>
          <cell r="H69" t="str">
            <v>Contrato</v>
          </cell>
          <cell r="I69">
            <v>3</v>
          </cell>
          <cell r="J69" t="str">
            <v>104301005</v>
          </cell>
          <cell r="K69">
            <v>20500000000</v>
          </cell>
        </row>
        <row r="70">
          <cell r="A70">
            <v>1043</v>
          </cell>
          <cell r="B70" t="str">
            <v xml:space="preserve">1043 Sistemas de información al servicio de la gestión educativa </v>
          </cell>
          <cell r="C70" t="str">
            <v>02 TECNOLOGÍA WIFI</v>
          </cell>
          <cell r="D70">
            <v>7</v>
          </cell>
          <cell r="E70" t="str">
            <v>02007 Despliegue de soluciones de red WiFi</v>
          </cell>
          <cell r="F70" t="str">
            <v>Mantenimiento, Administración Y Conectividad De Redp 02-01-0501</v>
          </cell>
          <cell r="G70" t="str">
            <v>CONECTIVIDAD - A.1.4.3</v>
          </cell>
          <cell r="H70" t="str">
            <v>Sedes</v>
          </cell>
          <cell r="I70">
            <v>8</v>
          </cell>
          <cell r="J70" t="str">
            <v>104302007</v>
          </cell>
          <cell r="K70">
            <v>500000000</v>
          </cell>
        </row>
        <row r="71">
          <cell r="A71">
            <v>1043</v>
          </cell>
          <cell r="B71" t="str">
            <v xml:space="preserve">1043 Sistemas de información al servicio de la gestión educativa </v>
          </cell>
          <cell r="C71" t="str">
            <v>03 CONECTIVIDAD, TECNOLOGIAS Y COMUNICACIONES</v>
          </cell>
          <cell r="D71">
            <v>8</v>
          </cell>
          <cell r="E71" t="str">
            <v>03008 Ampliar e implementar servicios de conectividad al servicio de la Educación de Calidad de los niños, niñas y jovenes de ciudad</v>
          </cell>
          <cell r="F71" t="str">
            <v>Mantenimiento, Administración Y Conectividad De Redp 02-01-0501</v>
          </cell>
          <cell r="G71" t="str">
            <v>CONECTIVIDAD - A.1.4.3</v>
          </cell>
          <cell r="H71" t="str">
            <v>Sedes</v>
          </cell>
          <cell r="I71">
            <v>706</v>
          </cell>
          <cell r="J71" t="str">
            <v>104303008</v>
          </cell>
          <cell r="K71">
            <v>22199455000</v>
          </cell>
        </row>
        <row r="72">
          <cell r="A72">
            <v>1046</v>
          </cell>
          <cell r="B72" t="str">
            <v>1046 Infraestructura y dotación al servicio de los ambientes de aprendizaje</v>
          </cell>
          <cell r="C72" t="str">
            <v>01 CONSTRUCCION, RESTITUCION, TERMINACION Y AMPLIACION</v>
          </cell>
          <cell r="D72">
            <v>1</v>
          </cell>
          <cell r="E72" t="str">
            <v>01001 Compra de lotes, diseño, construcción e interventoría de estudios y/o ejecución de obras de infraestructura, para la construcción de colegios nuevos y/o adicionales.</v>
          </cell>
          <cell r="F72" t="str">
            <v>Adecuación Y Ampliación De Colegios Y Universidad 01-01-0002</v>
          </cell>
          <cell r="G72" t="str">
            <v>CONSTRUCCIÓN AMPLIACIÓN Y ADECUACIÓN DE INFRAESTRUCTURA EDUCATIVA - A.1.2.2</v>
          </cell>
          <cell r="H72" t="str">
            <v>Colegios</v>
          </cell>
          <cell r="I72">
            <v>13</v>
          </cell>
          <cell r="J72" t="str">
            <v>104601001</v>
          </cell>
          <cell r="K72">
            <v>135899407000</v>
          </cell>
        </row>
        <row r="73">
          <cell r="A73">
            <v>1046</v>
          </cell>
          <cell r="B73" t="str">
            <v>1046 Infraestructura y dotación al servicio de los ambientes de aprendizaje</v>
          </cell>
          <cell r="C73" t="str">
            <v>01 CONSTRUCCION, RESTITUCION, TERMINACION Y AMPLIACION</v>
          </cell>
          <cell r="D73">
            <v>2</v>
          </cell>
          <cell r="E73" t="str">
            <v>01002 Diseño, construcción e interventoría de estudios y/o ejecución de obras de infraestructura,  para las obras  de restituciones, terminaciones y ampliaciones a la infraestructura de los colegios distritales y/o adicionales</v>
          </cell>
          <cell r="F73" t="str">
            <v>Adecuación Y Ampliación De Colegios Y Universidad 01-01-0002</v>
          </cell>
          <cell r="G73" t="str">
            <v>CONSTRUCCIÓN AMPLIACIÓN Y ADECUACIÓN DE INFRAESTRUCTURA EDUCATIVA - A.1.2.2</v>
          </cell>
          <cell r="H73" t="str">
            <v>Sedes Educativas</v>
          </cell>
          <cell r="I73">
            <v>9</v>
          </cell>
          <cell r="J73" t="str">
            <v>104601002</v>
          </cell>
          <cell r="K73">
            <v>58595710000</v>
          </cell>
        </row>
        <row r="74">
          <cell r="A74">
            <v>1046</v>
          </cell>
          <cell r="B74" t="str">
            <v>1046 Infraestructura y dotación al servicio de los ambientes de aprendizaje</v>
          </cell>
          <cell r="C74" t="str">
            <v>01 CONSTRUCCION, RESTITUCION, TERMINACION Y AMPLIACION</v>
          </cell>
          <cell r="D74">
            <v>4</v>
          </cell>
          <cell r="E74" t="str">
            <v>01004 Suministrar el personal de apoyo profesional y técnico para garantizar la adecuada ejecución del proyecto</v>
          </cell>
          <cell r="F74" t="str">
            <v>Personal Contratado Para Apoyar Las Actividades Propias De Los Proyectos De Inversión De La Entidad 03-04-0001</v>
          </cell>
          <cell r="G74" t="str">
            <v>MODERNIZACIÓN DE LA SECRETARIA DE EDUCACIÓN - A.1.4.1</v>
          </cell>
          <cell r="H74" t="str">
            <v>Personas</v>
          </cell>
          <cell r="I74">
            <v>108</v>
          </cell>
          <cell r="J74" t="str">
            <v>104601004</v>
          </cell>
          <cell r="K74">
            <v>6646200000</v>
          </cell>
        </row>
        <row r="75">
          <cell r="A75">
            <v>1046</v>
          </cell>
          <cell r="B75" t="str">
            <v>1046 Infraestructura y dotación al servicio de los ambientes de aprendizaje</v>
          </cell>
          <cell r="C75" t="str">
            <v>01 CONSTRUCCION, RESTITUCION, TERMINACION Y AMPLIACION</v>
          </cell>
          <cell r="D75">
            <v>5</v>
          </cell>
          <cell r="E75" t="str">
            <v>01005 Diseño, construcción e interventoría de estudios y/o ejecución de obras, para la construcción de infraestructura educativa nueva para la primera infancia y/o adicionales</v>
          </cell>
          <cell r="F75" t="str">
            <v>Construcción, Adecuación Y Ampliación Primera Infancia 01-01-0097</v>
          </cell>
          <cell r="G75" t="str">
            <v>MEJORAMIENTO Y MANTENIMIENTO DE DEPENDENCIAS DE LA ADMINISTRACIÓN - A.15.3</v>
          </cell>
          <cell r="H75" t="str">
            <v>Sedes Educativas</v>
          </cell>
          <cell r="I75">
            <v>3</v>
          </cell>
          <cell r="J75" t="str">
            <v>104601005</v>
          </cell>
          <cell r="K75">
            <v>18707734000</v>
          </cell>
        </row>
        <row r="76">
          <cell r="A76">
            <v>1046</v>
          </cell>
          <cell r="B76" t="str">
            <v>1046 Infraestructura y dotación al servicio de los ambientes de aprendizaje</v>
          </cell>
          <cell r="C76" t="str">
            <v>01 CONSTRUCCION, RESTITUCION, TERMINACION Y AMPLIACION</v>
          </cell>
          <cell r="D76">
            <v>6</v>
          </cell>
          <cell r="E76" t="str">
            <v>01006 Pagar impuestos, trámites, vallas, copias y permisos ante otras entidades del estado, peritos en los procesos de expropiación y/o compra y cargo fijo y/o variable correspondiente a las licencias obtenidas  para cada uno de los predios</v>
          </cell>
          <cell r="F76" t="str">
            <v>Adecuación Y Ampliación De Colegios Y Universidad 01-01-0002</v>
          </cell>
          <cell r="G76" t="str">
            <v>CONSTRUCCIÓN AMPLIACIÓN Y ADECUACIÓN DE INFRAESTRUCTURA EDUCATIVA - A.1.2.2</v>
          </cell>
          <cell r="H76" t="str">
            <v>Porcentaje</v>
          </cell>
          <cell r="I76">
            <v>100</v>
          </cell>
          <cell r="J76" t="str">
            <v>104601006</v>
          </cell>
          <cell r="K76">
            <v>100000000</v>
          </cell>
        </row>
        <row r="77">
          <cell r="A77">
            <v>1046</v>
          </cell>
          <cell r="B77" t="str">
            <v>1046 Infraestructura y dotación al servicio de los ambientes de aprendizaje</v>
          </cell>
          <cell r="C77" t="str">
            <v>01 CONSTRUCCION, RESTITUCION, TERMINACION Y AMPLIACION</v>
          </cell>
          <cell r="D77">
            <v>7</v>
          </cell>
          <cell r="E77" t="str">
            <v>01007 Pago de pasivos exigibles</v>
          </cell>
          <cell r="F77" t="str">
            <v>Adecuación Y Ampliación De Colegios Y Universidad 01-01-0002</v>
          </cell>
          <cell r="G77" t="str">
            <v>CONSTRUCCIÓN AMPLIACIÓN Y ADECUACIÓN DE INFRAESTRUCTURA EDUCATIVA - A.1.2.2</v>
          </cell>
          <cell r="H77" t="str">
            <v>Porcentaje</v>
          </cell>
          <cell r="I77">
            <v>100</v>
          </cell>
          <cell r="J77" t="str">
            <v>104601007</v>
          </cell>
          <cell r="K77">
            <v>3000000000</v>
          </cell>
        </row>
        <row r="78">
          <cell r="A78">
            <v>1046</v>
          </cell>
          <cell r="B78" t="str">
            <v>1046 Infraestructura y dotación al servicio de los ambientes de aprendizaje</v>
          </cell>
          <cell r="C78" t="str">
            <v>01 CONSTRUCCION, RESTITUCION, TERMINACION Y AMPLIACION</v>
          </cell>
          <cell r="D78">
            <v>8</v>
          </cell>
          <cell r="E78" t="str">
            <v>01008 Contar con el acompañamiento especializado en materia técnica, jurídica, contractual, financiera, tributaria y ambiental, además de actividades de gestión social e interventoría, que soporten el diseño y la construcción de colegios nuevos, restituciones, terminaciones y ampliaciones en sus fases pre y post-contractuales.</v>
          </cell>
          <cell r="F78" t="str">
            <v>Adecuación Y Ampliación De Colegios Y Universidad 01-01-0002</v>
          </cell>
          <cell r="G78" t="str">
            <v>CONSTRUCCIÓN AMPLIACIÓN Y ADECUACIÓN DE INFRAESTRUCTURA EDUCATIVA - A.1.2.2</v>
          </cell>
          <cell r="H78" t="str">
            <v>Consultoría</v>
          </cell>
          <cell r="I78">
            <v>2</v>
          </cell>
          <cell r="J78" t="str">
            <v>104601008</v>
          </cell>
          <cell r="K78">
            <v>500000000</v>
          </cell>
        </row>
        <row r="79">
          <cell r="A79">
            <v>1046</v>
          </cell>
          <cell r="B79" t="str">
            <v>1046 Infraestructura y dotación al servicio de los ambientes de aprendizaje</v>
          </cell>
          <cell r="C79" t="str">
            <v>02 OBRAS MENORES Y ADECUACIONES</v>
          </cell>
          <cell r="D79">
            <v>1</v>
          </cell>
          <cell r="E79" t="str">
            <v>02001 Diseño, construcción e interventoría de estudios y/o ejecución de obras de infraestructura,  para las obras de mejoramiento menor complementarias a la infraestructura de los colegios distritales y/o adicionales</v>
          </cell>
          <cell r="F79" t="str">
            <v>Adecuación Y Ampliación De Colegios Y Universidad 01-01-0002</v>
          </cell>
          <cell r="G79" t="str">
            <v>CONSTRUCCIÓN AMPLIACIÓN Y ADECUACIÓN DE INFRAESTRUCTURA EDUCATIVA - A.1.2.2</v>
          </cell>
          <cell r="H79" t="str">
            <v>Sedes Educativas</v>
          </cell>
          <cell r="I79">
            <v>50</v>
          </cell>
          <cell r="J79" t="str">
            <v>104602001</v>
          </cell>
          <cell r="K79">
            <v>10375800000</v>
          </cell>
        </row>
        <row r="80">
          <cell r="A80">
            <v>1046</v>
          </cell>
          <cell r="B80" t="str">
            <v>1046 Infraestructura y dotación al servicio de los ambientes de aprendizaje</v>
          </cell>
          <cell r="C80" t="str">
            <v>02 OBRAS MENORES Y ADECUACIONES</v>
          </cell>
          <cell r="D80">
            <v>2</v>
          </cell>
          <cell r="E80" t="str">
            <v>02002 Realizar los estudios topograficos, de vulnerabilidad sismica, calculos estructurales y de revisión arquitectónica  necesarios para los proyectos, asi como la interventoria de los mismos</v>
          </cell>
          <cell r="F80" t="str">
            <v>Adecuación Y Ampliación De Colegios Y Universidad 01-01-0002</v>
          </cell>
          <cell r="G80" t="str">
            <v>CONSTRUCCIÓN AMPLIACIÓN Y ADECUACIÓN DE INFRAESTRUCTURA EDUCATIVA - A.1.2.2</v>
          </cell>
          <cell r="H80" t="str">
            <v>Porcentaje</v>
          </cell>
          <cell r="I80">
            <v>100</v>
          </cell>
          <cell r="J80" t="str">
            <v>104602002</v>
          </cell>
          <cell r="K80">
            <v>400000000</v>
          </cell>
        </row>
        <row r="81">
          <cell r="A81">
            <v>1046</v>
          </cell>
          <cell r="B81" t="str">
            <v>1046 Infraestructura y dotación al servicio de los ambientes de aprendizaje</v>
          </cell>
          <cell r="C81" t="str">
            <v>02 OBRAS MENORES Y ADECUACIONES</v>
          </cell>
          <cell r="D81">
            <v>3</v>
          </cell>
          <cell r="E81" t="str">
            <v>02003 Pagar impuestos, trámites, gestiones ambientales, vallas y permisos ante otras entidades del estado, peritos en los procesos de expropiación y/o compra y cargo fijo y/o variable correspondiente a las licencias obtenidas para cada uno de los predios.</v>
          </cell>
          <cell r="F81" t="str">
            <v>Adecuación Y Ampliación De Colegios Y Universidad 01-01-0002</v>
          </cell>
          <cell r="G81" t="str">
            <v>CONSTRUCCIÓN AMPLIACIÓN Y ADECUACIÓN DE INFRAESTRUCTURA EDUCATIVA - A.1.2.2</v>
          </cell>
          <cell r="H81" t="str">
            <v>Porcentaje</v>
          </cell>
          <cell r="I81">
            <v>100</v>
          </cell>
          <cell r="J81" t="str">
            <v>104602003</v>
          </cell>
          <cell r="K81">
            <v>150000000</v>
          </cell>
        </row>
        <row r="82">
          <cell r="A82">
            <v>1046</v>
          </cell>
          <cell r="B82" t="str">
            <v>1046 Infraestructura y dotación al servicio de los ambientes de aprendizaje</v>
          </cell>
          <cell r="C82" t="str">
            <v>02 OBRAS MENORES Y ADECUACIONES</v>
          </cell>
          <cell r="D82">
            <v>4</v>
          </cell>
          <cell r="E82" t="str">
            <v>02004  Alquiler (incluye mantenimiento) de baños portátiles móviles para atender los requerimientos de las diferentes Instituciones Educativas</v>
          </cell>
          <cell r="F82" t="str">
            <v>Adecuación Y Ampliación De Colegios Y Universidad 01-01-0002</v>
          </cell>
          <cell r="G82" t="str">
            <v>CONSTRUCCIÓN AMPLIACIÓN Y ADECUACIÓN DE INFRAESTRUCTURA EDUCATIVA - A.1.2.2</v>
          </cell>
          <cell r="H82" t="str">
            <v>Porcentaje</v>
          </cell>
          <cell r="I82">
            <v>100</v>
          </cell>
          <cell r="J82" t="str">
            <v>104602004</v>
          </cell>
          <cell r="K82">
            <v>250000000</v>
          </cell>
        </row>
        <row r="83">
          <cell r="A83">
            <v>1046</v>
          </cell>
          <cell r="B83" t="str">
            <v>1046 Infraestructura y dotación al servicio de los ambientes de aprendizaje</v>
          </cell>
          <cell r="C83" t="str">
            <v>02 OBRAS MENORES Y ADECUACIONES</v>
          </cell>
          <cell r="D83">
            <v>5</v>
          </cell>
          <cell r="E83" t="str">
            <v>02005 Realizar las obras y/o adecuaciones para la legalización y normalización de servicios públicos domiciliarios de la infraestructura educativa oficial</v>
          </cell>
          <cell r="F83" t="str">
            <v>Obras Y/O Adecuaciones Para La Legalización Y Normalización De Servicios Públicos Domiciliarios De Los Colegios. 02-06-0218</v>
          </cell>
          <cell r="G83" t="str">
            <v>CONSTRUCCIÓN AMPLIACIÓN Y ADECUACIÓN DE INFRAESTRUCTURA EDUCATIVA - A.1.2.2</v>
          </cell>
          <cell r="H83" t="str">
            <v>Porcentaje</v>
          </cell>
          <cell r="I83">
            <v>100</v>
          </cell>
          <cell r="J83" t="str">
            <v>104602005</v>
          </cell>
          <cell r="K83">
            <v>1200000000</v>
          </cell>
        </row>
        <row r="84">
          <cell r="A84">
            <v>1046</v>
          </cell>
          <cell r="B84" t="str">
            <v>1046 Infraestructura y dotación al servicio de los ambientes de aprendizaje</v>
          </cell>
          <cell r="C84" t="str">
            <v>02 OBRAS MENORES Y ADECUACIONES</v>
          </cell>
          <cell r="D84">
            <v>6</v>
          </cell>
          <cell r="E84" t="str">
            <v>02006 Pagar los fallos de sentencias, reclamaciones u otras que se generen producto de los contratos relacionados con el proyecto o derivados de sanciones impuestas a la entidad.</v>
          </cell>
          <cell r="F84" t="str">
            <v>Adecuación Y Ampliación De Colegios Y Universidad 01-01-0002</v>
          </cell>
          <cell r="G84" t="str">
            <v>CONSTRUCCIÓN AMPLIACIÓN Y ADECUACIÓN DE INFRAESTRUCTURA EDUCATIVA - A.1.2.2</v>
          </cell>
          <cell r="H84" t="str">
            <v>Porcentaje</v>
          </cell>
          <cell r="I84">
            <v>100</v>
          </cell>
          <cell r="J84" t="str">
            <v>104602006</v>
          </cell>
          <cell r="K84">
            <v>6250000000</v>
          </cell>
        </row>
        <row r="85">
          <cell r="A85">
            <v>1046</v>
          </cell>
          <cell r="B85" t="str">
            <v>1046 Infraestructura y dotación al servicio de los ambientes de aprendizaje</v>
          </cell>
          <cell r="C85" t="str">
            <v>02 OBRAS MENORES Y ADECUACIONES</v>
          </cell>
          <cell r="D85">
            <v>7</v>
          </cell>
          <cell r="E85" t="str">
            <v>02007 Realizar las intervenciones de obras e interventorías para el mantenimiento preventivo y/o correctivo, atención de emergencias de la infraestructura educativa oficial (incluye adicionales).</v>
          </cell>
          <cell r="F85" t="str">
            <v>Adecuación Y Ampliación De Colegios Y Universidad 01-01-0002</v>
          </cell>
          <cell r="G85" t="str">
            <v>CONSTRUCCIÓN AMPLIACIÓN Y ADECUACIÓN DE INFRAESTRUCTURA EDUCATIVA - A.1.2.2</v>
          </cell>
          <cell r="H85" t="str">
            <v>Porcentaje</v>
          </cell>
          <cell r="I85">
            <v>100</v>
          </cell>
          <cell r="J85" t="str">
            <v>104602007</v>
          </cell>
          <cell r="K85">
            <v>3000000000</v>
          </cell>
        </row>
        <row r="86">
          <cell r="A86">
            <v>1046</v>
          </cell>
          <cell r="B86" t="str">
            <v>1046 Infraestructura y dotación al servicio de los ambientes de aprendizaje</v>
          </cell>
          <cell r="C86" t="str">
            <v>02 OBRAS MENORES Y ADECUACIONES</v>
          </cell>
          <cell r="D86">
            <v>9</v>
          </cell>
          <cell r="E86" t="str">
            <v xml:space="preserve">02009 Construir, adecuar y/o mejorar comedores escolares de los colegios distritales (incluye interventoría y adicionales) </v>
          </cell>
          <cell r="F86" t="str">
            <v>Adecuación Y Ampliación De Colegios Y Universidad 01-01-0002</v>
          </cell>
          <cell r="G86" t="str">
            <v>CONSTRUCCIÓN AMPLIACIÓN Y ADECUACIÓN DE INFRAESTRUCTURA EDUCATIVA - A.1.2.2</v>
          </cell>
          <cell r="H86" t="str">
            <v>Intervenciones</v>
          </cell>
          <cell r="I86">
            <v>30</v>
          </cell>
          <cell r="J86" t="str">
            <v>104602009</v>
          </cell>
          <cell r="K86">
            <v>700000000</v>
          </cell>
        </row>
        <row r="87">
          <cell r="A87">
            <v>1046</v>
          </cell>
          <cell r="B87" t="str">
            <v>1046 Infraestructura y dotación al servicio de los ambientes de aprendizaje</v>
          </cell>
          <cell r="C87" t="str">
            <v>02 OBRAS MENORES Y ADECUACIONES</v>
          </cell>
          <cell r="D87">
            <v>11</v>
          </cell>
          <cell r="E87" t="str">
            <v>02011 Construcción e interventoría a las adecuaciones locativas a ejecutarse en sedes administrativas (SED + DILES)</v>
          </cell>
          <cell r="F87" t="str">
            <v>Obras De Adecuación Y Ampliación De Las Sedes Administrativas Del Sector Educativo 01-04-0001</v>
          </cell>
          <cell r="G87" t="str">
            <v>CONSTRUCCIÓN AMPLIACIÓN Y ADECUACIÓN DE INFRAESTRUCTURA EDUCATIVA - A.1.2.2</v>
          </cell>
          <cell r="H87" t="str">
            <v>Intervenciones</v>
          </cell>
          <cell r="I87">
            <v>3</v>
          </cell>
          <cell r="J87" t="str">
            <v>104602011</v>
          </cell>
          <cell r="K87">
            <v>800000000</v>
          </cell>
        </row>
        <row r="88">
          <cell r="A88">
            <v>1046</v>
          </cell>
          <cell r="B88" t="str">
            <v>1046 Infraestructura y dotación al servicio de los ambientes de aprendizaje</v>
          </cell>
          <cell r="C88" t="str">
            <v xml:space="preserve">03 CENTROS DE MAESTROS </v>
          </cell>
          <cell r="D88">
            <v>1</v>
          </cell>
          <cell r="E88" t="str">
            <v>03001 Diseño, construcción e interventoría de las adecuaciones en infraestructura para los Centros de la Red de Innvovación del maestro</v>
          </cell>
          <cell r="F88" t="str">
            <v>Obras De Adecuación Y Ampliación De Las Sedes Administrativas Del Sector Educativo 01-04-0001</v>
          </cell>
          <cell r="G88" t="str">
            <v>CONSTRUCCIÓN AMPLIACIÓN Y ADECUACIÓN DE INFRAESTRUCTURA EDUCATIVA - A.1.2.2</v>
          </cell>
          <cell r="H88" t="str">
            <v>Sede</v>
          </cell>
          <cell r="I88">
            <v>1</v>
          </cell>
          <cell r="J88" t="str">
            <v>104603001</v>
          </cell>
          <cell r="K88">
            <v>800000000</v>
          </cell>
        </row>
        <row r="89">
          <cell r="A89">
            <v>1046</v>
          </cell>
          <cell r="B89" t="str">
            <v>1046 Infraestructura y dotación al servicio de los ambientes de aprendizaje</v>
          </cell>
          <cell r="C89" t="str">
            <v>04 DOTACIONES</v>
          </cell>
          <cell r="D89">
            <v>1</v>
          </cell>
          <cell r="E89" t="str">
            <v>04001 Dotar mobiliario, equipos, maquinaria, herramientas, instrumentos, implementos y materiales de:  cómputo, tecnología, electrónica, electricidad, comunicaciones, audiovisuales, música, laboratorio, recreación, deporte, cocina y comedor, recursos de bibliotecas, arte y cultura, y demás que requieran los ambientes pedagógicos y administrativos para garantizar ambientes de aprendizaje adecuados y seguros en el nivel central y local.</v>
          </cell>
          <cell r="F89" t="str">
            <v>Dotación De Instalaciones 02-01-0509</v>
          </cell>
          <cell r="G89" t="str">
            <v>DOTACIÓN INSTITUCIONAL DE INFRAESTRUCTURA EDUCATIVA - A.1.2.4</v>
          </cell>
          <cell r="H89" t="str">
            <v>Sede</v>
          </cell>
          <cell r="I89">
            <v>110</v>
          </cell>
          <cell r="J89" t="str">
            <v>104604001</v>
          </cell>
          <cell r="K89">
            <v>24827075000</v>
          </cell>
        </row>
        <row r="90">
          <cell r="A90">
            <v>1046</v>
          </cell>
          <cell r="B90" t="str">
            <v>1046 Infraestructura y dotación al servicio de los ambientes de aprendizaje</v>
          </cell>
          <cell r="C90" t="str">
            <v>04 DOTACIONES</v>
          </cell>
          <cell r="D90">
            <v>5</v>
          </cell>
          <cell r="E90" t="str">
            <v>04005 Garantizar el personal de apoyo profesional y técnico en la contratación, supervisión, administración, aseguramiento y control de los bienes a dotar y dotados; así como el seguimiento y reporte de información inherente a la ejecución del componente.</v>
          </cell>
          <cell r="F90" t="str">
            <v>Personal Contratado Para Apoyar Las Actividades Propias De Los Proyectos De Inversión De La Entidad 03-04-0001</v>
          </cell>
          <cell r="G90" t="str">
            <v>MODERNIZACIÓN DE LA SECRETARIA DE EDUCACIÓN - A.1.4.1</v>
          </cell>
          <cell r="H90" t="str">
            <v>Personas</v>
          </cell>
          <cell r="I90">
            <v>41</v>
          </cell>
          <cell r="J90" t="str">
            <v>104604005</v>
          </cell>
          <cell r="K90">
            <v>2227925000</v>
          </cell>
        </row>
        <row r="91">
          <cell r="A91">
            <v>1049</v>
          </cell>
          <cell r="B91" t="str">
            <v>1049 Cobertura con equidad</v>
          </cell>
          <cell r="C91" t="str">
            <v>01 Gestión territorial de la cobertura educativa</v>
          </cell>
          <cell r="D91">
            <v>1</v>
          </cell>
          <cell r="E91" t="str">
            <v>01001 Prestar servicios profesionales, técnicos y/o  de apoyo a la gestión territorial de la cobertura educativa.</v>
          </cell>
          <cell r="F91" t="str">
            <v>Personal Contratado Para Apoyar Las Actividades Propias De Los Proyectos De Inversión De La Entidad 03-04-0001</v>
          </cell>
          <cell r="G91" t="str">
            <v>MODERNIZACIÓN DE LA SECRETARIA DE EDUCACIÓN - A.1.4.1</v>
          </cell>
          <cell r="H91" t="str">
            <v>Personas naturales y/o jurídicas</v>
          </cell>
          <cell r="I91">
            <v>29</v>
          </cell>
          <cell r="J91" t="str">
            <v>104901001</v>
          </cell>
          <cell r="K91">
            <v>1525000000</v>
          </cell>
        </row>
        <row r="92">
          <cell r="A92">
            <v>1049</v>
          </cell>
          <cell r="B92" t="str">
            <v>1049 Cobertura con equidad</v>
          </cell>
          <cell r="C92" t="str">
            <v>01 Gestión territorial de la cobertura educativa</v>
          </cell>
          <cell r="D92">
            <v>2</v>
          </cell>
          <cell r="E92" t="str">
            <v>01002 Realizar diseño, implementación, seguimiento y evaluación de Planes de Cobertura Local y de  Ruta del Acceso y Permanencia Escolar.</v>
          </cell>
          <cell r="F92" t="str">
            <v>Personal Contratado Para Las Actividades Propias De Los Procesos De Mejoramiento De Gestión De La Entidad 05-02-0020</v>
          </cell>
          <cell r="G92" t="str">
            <v>MODERNIZACIÓN DE LA SECRETARIA DE EDUCACIÓN - A.1.4.1</v>
          </cell>
          <cell r="H92" t="str">
            <v>Servicios</v>
          </cell>
          <cell r="I92">
            <v>1</v>
          </cell>
          <cell r="J92" t="str">
            <v>104901002</v>
          </cell>
          <cell r="K92">
            <v>267000000</v>
          </cell>
        </row>
        <row r="93">
          <cell r="A93">
            <v>1049</v>
          </cell>
          <cell r="B93" t="str">
            <v>1049 Cobertura con equidad</v>
          </cell>
          <cell r="C93" t="str">
            <v>01 Gestión territorial de la cobertura educativa</v>
          </cell>
          <cell r="D93">
            <v>3</v>
          </cell>
          <cell r="E93" t="str">
            <v>01003 Realizar acompañamiento y/o asistencia técnica a los establecimientos educativos con alta tasa de deserción escolar para fortalecer el acceso y la permanencia escolar</v>
          </cell>
          <cell r="F93" t="str">
            <v>Personal Contratado Para Las Actividades Propias De Los Procesos De Mejoramiento De Gestión De La Entidad 05-02-0020</v>
          </cell>
          <cell r="G93" t="str">
            <v>MODERNIZACIÓN DE LA SECRETARIA DE EDUCACIÓN - A.1.4.1</v>
          </cell>
          <cell r="H93" t="str">
            <v>Colegios</v>
          </cell>
          <cell r="I93">
            <v>100</v>
          </cell>
          <cell r="J93" t="str">
            <v>104901003</v>
          </cell>
          <cell r="K93">
            <v>416000000</v>
          </cell>
        </row>
        <row r="94">
          <cell r="A94">
            <v>1049</v>
          </cell>
          <cell r="B94" t="str">
            <v>1049 Cobertura con equidad</v>
          </cell>
          <cell r="C94" t="str">
            <v>01 Gestión territorial de la cobertura educativa</v>
          </cell>
          <cell r="D94">
            <v>4</v>
          </cell>
          <cell r="E94" t="str">
            <v>01004 Implementar incentivos a las IED para lograr mejorar resultados en acceso y permanencia escolar</v>
          </cell>
          <cell r="F94" t="str">
            <v>Incentivos económicos  a los colegios que contribuyan a mejorar los resultados de acceso y permanencia escolar 05-02-0178</v>
          </cell>
          <cell r="G94" t="str">
            <v>DISEÑO E IMPLEMENTACIÓN DE PLANES DE MEJORAMIENTO - A.17.1</v>
          </cell>
          <cell r="H94" t="str">
            <v>Colegios</v>
          </cell>
          <cell r="I94">
            <v>90</v>
          </cell>
          <cell r="J94" t="str">
            <v>104901004</v>
          </cell>
          <cell r="K94">
            <v>1324000000</v>
          </cell>
        </row>
        <row r="95">
          <cell r="A95">
            <v>1049</v>
          </cell>
          <cell r="B95" t="str">
            <v>1049 Cobertura con equidad</v>
          </cell>
          <cell r="C95" t="str">
            <v>01 Gestión territorial de la cobertura educativa</v>
          </cell>
          <cell r="D95">
            <v>5</v>
          </cell>
          <cell r="E95" t="str">
            <v>01005 Realizar las labores de  verificación, seguimiento y/o actualización de información de la cobertura educativa</v>
          </cell>
          <cell r="F95" t="str">
            <v>Personal contratado para apoyar las actividades propias de los proyectos de inversión misionales de la entidad 03-04-0312</v>
          </cell>
          <cell r="G95" t="str">
            <v>APLICACIÓN DE PROYECTOS EDUCATIVOS TRANSVERSALES - A.1.7.2</v>
          </cell>
          <cell r="H95" t="str">
            <v>Servicios</v>
          </cell>
          <cell r="I95">
            <v>1</v>
          </cell>
          <cell r="J95" t="str">
            <v>104901005</v>
          </cell>
          <cell r="K95">
            <v>150000000</v>
          </cell>
        </row>
        <row r="96">
          <cell r="A96">
            <v>1049</v>
          </cell>
          <cell r="B96" t="str">
            <v>1049 Cobertura con equidad</v>
          </cell>
          <cell r="C96" t="str">
            <v>01 Gestión territorial de la cobertura educativa</v>
          </cell>
          <cell r="D96">
            <v>6</v>
          </cell>
          <cell r="E96" t="str">
            <v>01006 Realizar eventos de socializacion relacionados con la cobertura y las experiencias del acceso y la permanencia escolar</v>
          </cell>
          <cell r="F96" t="str">
            <v>Apoyo Logístico Para El Desarrollo De Las Actividades Propias De Los Proyectos De Inversiónen General 03-01-0354</v>
          </cell>
          <cell r="G96" t="str">
            <v>APLICACIÓN DE PROYECTOS EDUCATIVOS TRANSVERSALES - A.1.7.2</v>
          </cell>
          <cell r="H96" t="str">
            <v>Servicios</v>
          </cell>
          <cell r="I96">
            <v>1</v>
          </cell>
          <cell r="J96" t="str">
            <v>104901006</v>
          </cell>
          <cell r="K96">
            <v>400000000</v>
          </cell>
        </row>
        <row r="97">
          <cell r="A97">
            <v>1049</v>
          </cell>
          <cell r="B97" t="str">
            <v>1049 Cobertura con equidad</v>
          </cell>
          <cell r="C97" t="str">
            <v>02 Modernización del proceso de matrícula</v>
          </cell>
          <cell r="D97">
            <v>1</v>
          </cell>
          <cell r="E97" t="str">
            <v>02001 Prestar servicios profesionales, técnicos y/o  de apoyo a la gestión del proceso de matrícula con enfoque de servicio al ciudadano y búsqueda activa de población desescolarizada.</v>
          </cell>
          <cell r="F97" t="str">
            <v>Personal Contratado Para Apoyar Las Actividades Propias De Los Proyectos De Inversión De La Entidad 03-04-0001</v>
          </cell>
          <cell r="G97" t="str">
            <v>MODERNIZACIÓN DE LA SECRETARIA DE EDUCACIÓN - A.1.4.1</v>
          </cell>
          <cell r="H97" t="str">
            <v>Personas naturales y/o jurídicas</v>
          </cell>
          <cell r="I97">
            <v>29</v>
          </cell>
          <cell r="J97" t="str">
            <v>104902001</v>
          </cell>
          <cell r="K97">
            <v>1473000000</v>
          </cell>
        </row>
        <row r="98">
          <cell r="A98">
            <v>1049</v>
          </cell>
          <cell r="B98" t="str">
            <v>1049 Cobertura con equidad</v>
          </cell>
          <cell r="C98" t="str">
            <v>02 Modernización del proceso de matrícula</v>
          </cell>
          <cell r="D98">
            <v>2</v>
          </cell>
          <cell r="E98" t="str">
            <v>02002 Realizar búsqueda activa de población desescolarizada</v>
          </cell>
          <cell r="F98" t="str">
            <v>Gestión del sevicio a la comunidad educativa 05-02-172</v>
          </cell>
          <cell r="G98" t="str">
            <v>MODERNIZACIÓN DE LA SECRETARIA DE EDUCACIÓN - A.1.4.1</v>
          </cell>
          <cell r="H98" t="str">
            <v>Proceso</v>
          </cell>
          <cell r="I98">
            <v>1</v>
          </cell>
          <cell r="J98" t="str">
            <v>104902002</v>
          </cell>
          <cell r="K98">
            <v>1780000000</v>
          </cell>
        </row>
        <row r="99">
          <cell r="A99">
            <v>1049</v>
          </cell>
          <cell r="B99" t="str">
            <v>1049 Cobertura con equidad</v>
          </cell>
          <cell r="C99" t="str">
            <v>02 Modernización del proceso de matrícula</v>
          </cell>
          <cell r="D99">
            <v>4</v>
          </cell>
          <cell r="E99" t="str">
            <v xml:space="preserve">02004 Acompañamiento en implementación de los sistemas de información para la cobertura educativa </v>
          </cell>
          <cell r="F99" t="str">
            <v>Personal contratado para las actividades propias de los procesos de mejoramiento de gestión de la entidad 05-02-0020</v>
          </cell>
          <cell r="G99" t="str">
            <v>MODERNIZACIÓN DE LA SECRETARIA DE EDUCACIÓN - A.1.4.1</v>
          </cell>
          <cell r="H99" t="str">
            <v>servicios</v>
          </cell>
          <cell r="I99">
            <v>1</v>
          </cell>
          <cell r="J99" t="str">
            <v>104902004</v>
          </cell>
          <cell r="K99">
            <v>500000000</v>
          </cell>
        </row>
        <row r="100">
          <cell r="A100">
            <v>1049</v>
          </cell>
          <cell r="B100" t="str">
            <v>1049 Cobertura con equidad</v>
          </cell>
          <cell r="C100" t="str">
            <v>02 Modernización del proceso de matrícula</v>
          </cell>
          <cell r="D100">
            <v>5</v>
          </cell>
          <cell r="E100" t="str">
            <v>02005 Atender los fallos proferidos en contra de la SED que se asocien con la ejecucion del proyecto Cobertura con equidad</v>
          </cell>
          <cell r="F100" t="str">
            <v>Pago de sentencias judiciales asociadas al proyecto de inversión 05-02-0169</v>
          </cell>
          <cell r="G100" t="str">
            <v>PAGO DE DÉFICIT DE INVERSIÓN EN EDUCACIÓN - (DE CARÁCTER EXCEPCIONAL) - A.1.7.4</v>
          </cell>
          <cell r="H100" t="str">
            <v>Fallos judiciales</v>
          </cell>
          <cell r="I100">
            <v>1</v>
          </cell>
          <cell r="J100" t="str">
            <v>104902005</v>
          </cell>
          <cell r="K100">
            <v>10000000</v>
          </cell>
        </row>
        <row r="101">
          <cell r="A101">
            <v>1049</v>
          </cell>
          <cell r="B101" t="str">
            <v>1049 Cobertura con equidad</v>
          </cell>
          <cell r="C101" t="str">
            <v>03 Acciones afirmativas para poblaciones vulnerables</v>
          </cell>
          <cell r="D101">
            <v>1</v>
          </cell>
          <cell r="E101" t="str">
            <v>03001 Prestar servicios profesionales, técnicos y/o  de apoyo a la gestión de acciones afirmativas para poblaciones vulnerables.</v>
          </cell>
          <cell r="F101" t="str">
            <v>Personal Contratado Para Apoyar Las Actividades Propias De Los Proyectos De Inversión De La Entidad 03-04-0001</v>
          </cell>
          <cell r="G101" t="str">
            <v>MODERNIZACIÓN DE LA SECRETARIA DE EDUCACIÓN - A.1.4.1</v>
          </cell>
          <cell r="H101" t="str">
            <v>Personas naturales y/o jurídicas</v>
          </cell>
          <cell r="I101">
            <v>13</v>
          </cell>
          <cell r="J101" t="str">
            <v>104903001</v>
          </cell>
          <cell r="K101">
            <v>642000000</v>
          </cell>
        </row>
        <row r="102">
          <cell r="A102">
            <v>1049</v>
          </cell>
          <cell r="B102" t="str">
            <v>1049 Cobertura con equidad</v>
          </cell>
          <cell r="C102" t="str">
            <v>03 Acciones afirmativas para poblaciones vulnerables</v>
          </cell>
          <cell r="D102">
            <v>2</v>
          </cell>
          <cell r="E102" t="str">
            <v>03002 Garantizar la financiación por concepto de gratuidad a la matrícula oficial SGP.</v>
          </cell>
          <cell r="F102" t="str">
            <v>Gratuidad Total Para Los Estudiantes Matriculados En El Sistema Educativo Oficial 06-02-0022</v>
          </cell>
          <cell r="G102" t="str">
            <v>TRANSFERENCIAS PARA CALIDAD GRATUIDAD (SIN SITUACIÓN DE FONDOS) A.1.3.8</v>
          </cell>
          <cell r="H102" t="str">
            <v>estudiantes</v>
          </cell>
          <cell r="I102">
            <v>830000</v>
          </cell>
          <cell r="J102" t="str">
            <v>104903002</v>
          </cell>
          <cell r="K102">
            <v>59258038000</v>
          </cell>
        </row>
        <row r="103">
          <cell r="A103">
            <v>1049</v>
          </cell>
          <cell r="B103" t="str">
            <v>1049 Cobertura con equidad</v>
          </cell>
          <cell r="C103" t="str">
            <v>03 Acciones afirmativas para poblaciones vulnerables</v>
          </cell>
          <cell r="D103">
            <v>4</v>
          </cell>
          <cell r="E103" t="str">
            <v>03004 Realizar estrategias de alfabetización y acciones orientadas a fortalecer la educación de adultos con oferta educativa pertinente</v>
          </cell>
          <cell r="F103" t="str">
            <v>Atención educativa diferencial 03-02-0033</v>
          </cell>
          <cell r="G103" t="str">
            <v>SERVICIO PERSONAL APOYO - A.1.5.1</v>
          </cell>
          <cell r="H103" t="str">
            <v>Estudiantes</v>
          </cell>
          <cell r="I103">
            <v>2425</v>
          </cell>
          <cell r="J103" t="str">
            <v>104903004</v>
          </cell>
          <cell r="K103">
            <v>1387000000</v>
          </cell>
        </row>
        <row r="104">
          <cell r="A104">
            <v>1049</v>
          </cell>
          <cell r="B104" t="str">
            <v>1049 Cobertura con equidad</v>
          </cell>
          <cell r="C104" t="str">
            <v>03 Acciones afirmativas para poblaciones vulnerables</v>
          </cell>
          <cell r="D104">
            <v>5</v>
          </cell>
          <cell r="E104" t="str">
            <v>03005 Acciones diferenciales para garantizar el acceso y la permanencia escolar de población diversa y vulnerable (población rural, víctima, discapacidad, grupos étnicos, entre otros)</v>
          </cell>
          <cell r="F104" t="str">
            <v>Atención educativa diferencial 03-02-0033</v>
          </cell>
          <cell r="G104" t="str">
            <v>SERVICIO PERSONAL APOYO - A.1.5.1</v>
          </cell>
          <cell r="H104" t="str">
            <v>Modelo</v>
          </cell>
          <cell r="I104">
            <v>1</v>
          </cell>
          <cell r="J104" t="str">
            <v>104903005</v>
          </cell>
          <cell r="K104">
            <v>1228000000</v>
          </cell>
        </row>
        <row r="105">
          <cell r="A105">
            <v>1049</v>
          </cell>
          <cell r="B105" t="str">
            <v>1049 Cobertura con equidad</v>
          </cell>
          <cell r="C105" t="str">
            <v>03 Acciones afirmativas para poblaciones vulnerables</v>
          </cell>
          <cell r="D105">
            <v>6</v>
          </cell>
          <cell r="E105" t="str">
            <v>03006 Asignar recursos propios a las instituciones educativas distritales que atienden población no cubierta por la asignación de gratuidad del MEN o población vulnerable y diversa que requiere atención diferencial</v>
          </cell>
          <cell r="F105" t="str">
            <v>Gratuidad Total Para Los Estudiantes Matriculados En El Sistema Educativo Oficial - Recursos Distrito 06-02-0062</v>
          </cell>
          <cell r="G105" t="str">
            <v>DISEÑO E IMPLEMENTACIÓN DE PLANES DE MEJORAMIENTO A.1.2.11</v>
          </cell>
          <cell r="H105" t="str">
            <v>Colegios</v>
          </cell>
          <cell r="I105">
            <v>363</v>
          </cell>
          <cell r="J105" t="str">
            <v>104903006</v>
          </cell>
          <cell r="K105">
            <v>16500000000</v>
          </cell>
        </row>
        <row r="106">
          <cell r="A106">
            <v>1049</v>
          </cell>
          <cell r="B106" t="str">
            <v>1049 Cobertura con equidad</v>
          </cell>
          <cell r="C106" t="str">
            <v>03 Acciones afirmativas para poblaciones vulnerables</v>
          </cell>
          <cell r="D106">
            <v>7</v>
          </cell>
          <cell r="E106" t="str">
            <v>03007 Implementar estrategias o modelos flexibles, presenciales o virtuales para la atención de población en extraedad, vulnerable y/o diversa</v>
          </cell>
          <cell r="F106" t="str">
            <v>Personal contratado para apoyar las actividades propias de los proyectos de inversión misionales de la entidad 03-04-0312</v>
          </cell>
          <cell r="G106" t="str">
            <v>APLICACIÓN DE PROYECTOS EDUCATIVOS TRANSVERSALES - A.1.7.2</v>
          </cell>
          <cell r="H106" t="str">
            <v>Estudiantes</v>
          </cell>
          <cell r="I106">
            <v>12109</v>
          </cell>
          <cell r="J106" t="str">
            <v>104903007</v>
          </cell>
          <cell r="K106">
            <v>3926142000</v>
          </cell>
        </row>
        <row r="107">
          <cell r="A107">
            <v>1049</v>
          </cell>
          <cell r="B107" t="str">
            <v>1049 Cobertura con equidad</v>
          </cell>
          <cell r="C107" t="str">
            <v>03 Acciones afirmativas para poblaciones vulnerables</v>
          </cell>
          <cell r="D107">
            <v>8</v>
          </cell>
          <cell r="E107" t="str">
            <v>03008 Entregar un Kit escolar gratuito a los estudiantes matriculados en las instituciones educativas oficiales del Distrito Capital, que por su condición socioeconómica o de vulnerabilidad lo requieren</v>
          </cell>
          <cell r="F107" t="str">
            <v>Gratuidad Total Para Los Estudiantes Matriculados En El Sistema Educativo Oficial - Recursos Distrito 06-02-0062</v>
          </cell>
          <cell r="G107" t="str">
            <v>DISEÑO E IMPLEMENTACIÓN DE PLANES DE MEJORAMIENTO A.1.2.11</v>
          </cell>
          <cell r="H107" t="str">
            <v>Estudiantes</v>
          </cell>
          <cell r="I107">
            <v>34315</v>
          </cell>
          <cell r="J107" t="str">
            <v>104903008</v>
          </cell>
          <cell r="K107">
            <v>1500000000</v>
          </cell>
        </row>
        <row r="108">
          <cell r="A108">
            <v>1049</v>
          </cell>
          <cell r="B108" t="str">
            <v>1049 Cobertura con equidad</v>
          </cell>
          <cell r="C108" t="str">
            <v>04 Administración del servicio educativo</v>
          </cell>
          <cell r="D108">
            <v>1</v>
          </cell>
          <cell r="E108" t="str">
            <v>04001 Prestar servicios profesionales, técnicos y/o  de apoyo a la gestión de la administración del servicio educativo de instituciones educativas oficiales.</v>
          </cell>
          <cell r="F108" t="str">
            <v>Personal Contratado Para Apoyar Las Actividades Propias De Los Proyectos De Inversión De La Entidad 03-04-0001</v>
          </cell>
          <cell r="G108" t="str">
            <v>MODERNIZACIÓN DE LA SECRETARIA DE EDUCACIÓN - A.1.4.1</v>
          </cell>
          <cell r="H108" t="str">
            <v>Personas naturales y/o jurídicas</v>
          </cell>
          <cell r="I108">
            <v>9</v>
          </cell>
          <cell r="J108" t="str">
            <v>104904001</v>
          </cell>
          <cell r="K108">
            <v>592000000</v>
          </cell>
        </row>
        <row r="109">
          <cell r="A109">
            <v>1049</v>
          </cell>
          <cell r="B109" t="str">
            <v>1049 Cobertura con equidad</v>
          </cell>
          <cell r="C109" t="str">
            <v>04 Administración del servicio educativo</v>
          </cell>
          <cell r="D109">
            <v>2</v>
          </cell>
          <cell r="E109" t="str">
            <v>04002 Contratar la administración del servicio educativo en establecimientos educativos oficiales</v>
          </cell>
          <cell r="F109" t="str">
            <v>Contratos para la administración del servicio educativo 06-02-0061</v>
          </cell>
          <cell r="G109" t="str">
            <v>CONTRATOS PARA LA ADMINISTRACION DEL SERVICIO EDUCATIVO - A.1.1.10.2</v>
          </cell>
          <cell r="H109" t="str">
            <v>Colegios</v>
          </cell>
          <cell r="I109">
            <v>22</v>
          </cell>
          <cell r="J109" t="str">
            <v>104904002</v>
          </cell>
          <cell r="K109">
            <v>83654000000</v>
          </cell>
        </row>
        <row r="110">
          <cell r="A110">
            <v>1049</v>
          </cell>
          <cell r="B110" t="str">
            <v>1049 Cobertura con equidad</v>
          </cell>
          <cell r="C110" t="str">
            <v>04 Administración del servicio educativo</v>
          </cell>
          <cell r="D110">
            <v>3</v>
          </cell>
          <cell r="E110" t="str">
            <v>04003 Realizar acciones de acompañamiento e intercambio de buenas prácticas entre los colegios con administración del servicio educativo y colegios oficiales de menor desempeño de las respectivas localidades</v>
          </cell>
          <cell r="F110" t="str">
            <v>Personal contratado para las actividades propias de los procesos de mejoramiento de gestión de la entidad 05-02-0020</v>
          </cell>
          <cell r="G110" t="str">
            <v>MODERNIZACIÓN DE LA SECRETARIA DE EDUCACIÓN - A.1.4.1</v>
          </cell>
          <cell r="H110" t="str">
            <v>Colegios</v>
          </cell>
          <cell r="I110">
            <v>88</v>
          </cell>
          <cell r="J110" t="str">
            <v>104904003</v>
          </cell>
          <cell r="K110">
            <v>312000000</v>
          </cell>
        </row>
        <row r="111">
          <cell r="A111">
            <v>1049</v>
          </cell>
          <cell r="B111" t="str">
            <v>1049 Cobertura con equidad</v>
          </cell>
          <cell r="C111" t="str">
            <v>04 Administración del servicio educativo</v>
          </cell>
          <cell r="D111">
            <v>4</v>
          </cell>
          <cell r="E111" t="str">
            <v>04004 Realizar seguimiento, verificación y/o evaluación a la administración del servicio educativo</v>
          </cell>
          <cell r="F111" t="str">
            <v>Personal contratado para apoyar las actividades propias de los proyectos de inversión misionales de la entidad 03-04-0312</v>
          </cell>
          <cell r="G111" t="str">
            <v>APLICACIÓN DE PROYECTOS EDUCATIVOS TRANSVERSALES - A.1.7.2</v>
          </cell>
          <cell r="H111" t="str">
            <v>Servicios</v>
          </cell>
          <cell r="I111">
            <v>1</v>
          </cell>
          <cell r="J111" t="str">
            <v>104904004</v>
          </cell>
          <cell r="K111">
            <v>1248000000</v>
          </cell>
        </row>
        <row r="112">
          <cell r="A112">
            <v>1049</v>
          </cell>
          <cell r="B112" t="str">
            <v>1049 Cobertura con equidad</v>
          </cell>
          <cell r="C112" t="str">
            <v>05 Prestación del servicio educativo en establecimientos educativos no oficiales</v>
          </cell>
          <cell r="D112">
            <v>1</v>
          </cell>
          <cell r="E112" t="str">
            <v>05001 Prestar servicios profesionales, técnicos y/o  de apoyo a la gestión en la implementación o uso de la estrategia de contratación de la prestación del servicio educativo.</v>
          </cell>
          <cell r="F112" t="str">
            <v>Personal Contratado Para Apoyar Las Actividades Propias De Los Proyectos De Inversión De La Entidad 03-04-0001</v>
          </cell>
          <cell r="G112" t="str">
            <v>MODERNIZACIÓN DE LA SECRETARIA DE EDUCACIÓN - A.1.4.1</v>
          </cell>
          <cell r="H112" t="str">
            <v>Personas naturales y/o jurídicas</v>
          </cell>
          <cell r="I112">
            <v>8</v>
          </cell>
          <cell r="J112" t="str">
            <v>104905001</v>
          </cell>
          <cell r="K112">
            <v>454000000</v>
          </cell>
        </row>
        <row r="113">
          <cell r="A113">
            <v>1049</v>
          </cell>
          <cell r="B113" t="str">
            <v>1049 Cobertura con equidad</v>
          </cell>
          <cell r="C113" t="str">
            <v>05 Prestación del servicio educativo en establecimientos educativos no oficiales</v>
          </cell>
          <cell r="D113">
            <v>2</v>
          </cell>
          <cell r="E113" t="str">
            <v>05002 Contratar la prestación del servicio público educativo en establecimientos educativos no oficiales</v>
          </cell>
          <cell r="F113" t="str">
            <v>Contratos Con Instituciones Para La Prestación Del Servicio Educativo 06-02-0037</v>
          </cell>
          <cell r="G113" t="str">
            <v>CONTRATOS PARA LA PRESTACIÓN DEL SERVICIO EDUCATIVO - A.1.1.10.1</v>
          </cell>
          <cell r="H113" t="str">
            <v>Colegios</v>
          </cell>
          <cell r="I113">
            <v>54</v>
          </cell>
          <cell r="J113" t="str">
            <v>104905002</v>
          </cell>
          <cell r="K113">
            <v>21654112000</v>
          </cell>
        </row>
        <row r="114">
          <cell r="A114">
            <v>1049</v>
          </cell>
          <cell r="B114" t="str">
            <v>1049 Cobertura con equidad</v>
          </cell>
          <cell r="C114" t="str">
            <v>05 Prestación del servicio educativo en establecimientos educativos no oficiales</v>
          </cell>
          <cell r="D114">
            <v>3</v>
          </cell>
          <cell r="E114" t="str">
            <v>05003 Realizar las labores de  verificación, seguimiento y/o actualización de información del Banco de Oferentes y/o de la contratación de la prestación del servicio público educativo.</v>
          </cell>
          <cell r="F114" t="str">
            <v>Personal contratado para apoyar las actividades propias de los proyectos de inversión misionales de la entidad 03-04-0312</v>
          </cell>
          <cell r="G114" t="str">
            <v>APLICACIÓN DE PROYECTOS EDUCATIVOS TRANSVERSALES - A.1.7.2</v>
          </cell>
          <cell r="H114" t="str">
            <v>Servicios</v>
          </cell>
          <cell r="I114">
            <v>1</v>
          </cell>
          <cell r="J114" t="str">
            <v>104905003</v>
          </cell>
          <cell r="K114">
            <v>1592000000</v>
          </cell>
        </row>
        <row r="115">
          <cell r="A115">
            <v>1049</v>
          </cell>
          <cell r="B115" t="str">
            <v>1049 Cobertura con equidad</v>
          </cell>
          <cell r="C115" t="str">
            <v>05 Prestación del servicio educativo en establecimientos educativos no oficiales</v>
          </cell>
          <cell r="D115">
            <v>4</v>
          </cell>
          <cell r="E115" t="str">
            <v>05004 Garantizar el pago de las obligaciones ó ajustes derivadas de la prestación del servicio educativo</v>
          </cell>
          <cell r="F115" t="str">
            <v>Contratos Con Instituciones Para La Prestación Del Servicio Educativo 06-02-0037</v>
          </cell>
          <cell r="G115" t="str">
            <v>CONTRATOS PARA LA PRESTACIÓN DEL SERVICIO EDUCATIVO - A.1.1.10.1</v>
          </cell>
          <cell r="H115" t="str">
            <v>Colegios</v>
          </cell>
          <cell r="I115">
            <v>54</v>
          </cell>
          <cell r="J115" t="str">
            <v>104905004</v>
          </cell>
          <cell r="K115">
            <v>1200000000</v>
          </cell>
        </row>
        <row r="116">
          <cell r="A116">
            <v>1049</v>
          </cell>
          <cell r="B116" t="str">
            <v>1049 Cobertura con equidad</v>
          </cell>
          <cell r="C116" t="str">
            <v>05 Prestación del servicio educativo en establecimientos educativos no oficiales</v>
          </cell>
          <cell r="D116">
            <v>5</v>
          </cell>
          <cell r="E116" t="str">
            <v>05005 Atender los fallos proferidos en contra de la SED que se asocien con la prestación del servicio público educativo.</v>
          </cell>
          <cell r="F116" t="str">
            <v>Pago de sentencias judiciales asociadas al proyecto de inversión 05-02-0169</v>
          </cell>
          <cell r="G116" t="str">
            <v>PAGO DE DÉFICIT DE INVERSIÓN EN EDUCACIÓN - (DE CARÁCTER EXCEPCIONAL) - A.1.7.4</v>
          </cell>
          <cell r="H116" t="str">
            <v>Fallos judiciales</v>
          </cell>
          <cell r="I116">
            <v>1</v>
          </cell>
          <cell r="J116" t="str">
            <v>104905005</v>
          </cell>
          <cell r="K116">
            <v>300000000</v>
          </cell>
        </row>
        <row r="117">
          <cell r="A117">
            <v>1050</v>
          </cell>
          <cell r="B117" t="str">
            <v>1050 Educación inicial de calidad en el marco de la ruta de atención integral a la primera infancia</v>
          </cell>
          <cell r="C117" t="str">
            <v>01 INFANCIA</v>
          </cell>
          <cell r="D117">
            <v>1</v>
          </cell>
          <cell r="E117" t="str">
            <v>01001 Apoyar y desarrollar con profesionales y/o entidades los procesos de gestión, acompañamiento e implementación de las metas y objetivos del proyecto.</v>
          </cell>
          <cell r="F117" t="str">
            <v>Personal Contratado Para Apoyar Las Actividades Propias De Los Proyectos De Inversión De La Entidad 03-04-0001</v>
          </cell>
          <cell r="G117" t="str">
            <v>MODERNIZACIÓN DE LA SECRETARIA DE EDUCACIÓN - A.1.4.1</v>
          </cell>
          <cell r="H117" t="str">
            <v>Personas</v>
          </cell>
          <cell r="I117">
            <v>37</v>
          </cell>
          <cell r="J117" t="str">
            <v>105001001</v>
          </cell>
          <cell r="K117">
            <v>2199419000</v>
          </cell>
        </row>
        <row r="118">
          <cell r="A118">
            <v>1050</v>
          </cell>
          <cell r="B118" t="str">
            <v>1050 Educación inicial de calidad en el marco de la ruta de atención integral a la primera infancia</v>
          </cell>
          <cell r="C118" t="str">
            <v>01 INFANCIA</v>
          </cell>
          <cell r="D118">
            <v>5</v>
          </cell>
          <cell r="E118" t="str">
            <v>01005 Garantizar la atención integral de los niños y niñas del ciclo inicial en el marco de la RIA, la articulación intersectorial de la Ciudad y la implementación de los estándares de calidad de la Educación Inicial en el marco de la atención integral</v>
          </cell>
          <cell r="F118" t="str">
            <v>Acompañar A Colegios En La Formulación Y Ejecución De Planes Institucionales 03-01-0204</v>
          </cell>
          <cell r="G118" t="str">
            <v>APLICACIÓN DE PROYECTOS EDUCATIVOS TRANSVERSALES - A.1.7.2</v>
          </cell>
          <cell r="H118" t="str">
            <v>Estudiantes</v>
          </cell>
          <cell r="I118">
            <v>55000</v>
          </cell>
          <cell r="J118" t="str">
            <v>105001005</v>
          </cell>
          <cell r="K118">
            <v>19684356000</v>
          </cell>
        </row>
        <row r="119">
          <cell r="A119">
            <v>1050</v>
          </cell>
          <cell r="B119" t="str">
            <v>1050 Educación inicial de calidad en el marco de la ruta de atención integral a la primera infancia</v>
          </cell>
          <cell r="C119" t="str">
            <v xml:space="preserve">02 CICLOS </v>
          </cell>
          <cell r="D119">
            <v>1</v>
          </cell>
          <cell r="E119" t="str">
            <v>02001 Apoyar y acompañar  con los medios necesarios, la implementación de lineamientos y/u orientaciones y/o estrategias pedagógicas y administrativas en las IED, que propendan por el fortalecimiento curricular y el intercambio de experiencias pedagógicas exitosas, en armonía con el modelo pedagógico de Educación Inicial</v>
          </cell>
          <cell r="F119" t="str">
            <v>Acompañar A Colegios En La Formulación Y Ejecución De Planes Institucionales 03-01-0204</v>
          </cell>
          <cell r="G119" t="str">
            <v>APLICACIÓN DE PROYECTOS EDUCATIVOS TRANSVERSALES - A.1.7.2</v>
          </cell>
          <cell r="H119" t="str">
            <v>Colegios</v>
          </cell>
          <cell r="I119">
            <v>210</v>
          </cell>
          <cell r="J119" t="str">
            <v>105002001</v>
          </cell>
          <cell r="K119">
            <v>1500000000</v>
          </cell>
        </row>
        <row r="120">
          <cell r="A120">
            <v>1050</v>
          </cell>
          <cell r="B120" t="str">
            <v>1050 Educación inicial de calidad en el marco de la ruta de atención integral a la primera infancia</v>
          </cell>
          <cell r="C120" t="str">
            <v>03 VALORACION INTEGRAL DEL DESARROLLO DE LA PRIMERA INFANCIA</v>
          </cell>
          <cell r="D120">
            <v>1</v>
          </cell>
          <cell r="E120" t="str">
            <v xml:space="preserve">03001 Desarrollar, aplicar y disponer de herramientas de gestión que conduzcan a la valoración del desarrollo integral de los niños y niñas de primera infancia </v>
          </cell>
          <cell r="F120" t="str">
            <v>Diseñar Desarrollar E Implementar Acciones Participativas En El Sistema Educativo Oficial 03-04-0239</v>
          </cell>
          <cell r="G120" t="str">
            <v>APLICACIÓN DE PROYECTOS EDUCATIVOS TRANSVERSALES - A.1.7.2</v>
          </cell>
          <cell r="H120" t="str">
            <v>Herramientas de gestión</v>
          </cell>
          <cell r="I120">
            <v>1</v>
          </cell>
          <cell r="J120" t="str">
            <v>105003001</v>
          </cell>
          <cell r="K120">
            <v>2076225000</v>
          </cell>
        </row>
        <row r="121">
          <cell r="A121">
            <v>1052</v>
          </cell>
          <cell r="B121" t="str">
            <v>1052 Bienestar estudiantil para todos</v>
          </cell>
          <cell r="C121" t="str">
            <v>01 ALIMENTACIÓN ESCOLAR</v>
          </cell>
          <cell r="D121">
            <v>1</v>
          </cell>
          <cell r="E121" t="str">
            <v>01001 Entregar desayunos, almuerzos y cenas escolares a los estudiantes matriculados en el sistema educativo oficial</v>
          </cell>
          <cell r="F121" t="str">
            <v>Comida Caliente Para Estudiantes 06-02-0026</v>
          </cell>
          <cell r="G121" t="str">
            <v>CONTRATACIÓN CON TERCEROS PARA LA PROVISIÓN INTEGRAL DEL SERVICIO DE ALIMENTACIÓN ESCOLAR - A.1.2.10.2</v>
          </cell>
          <cell r="H121" t="str">
            <v>Alimentos</v>
          </cell>
          <cell r="I121">
            <v>35642542</v>
          </cell>
          <cell r="J121" t="str">
            <v>105201001</v>
          </cell>
          <cell r="K121">
            <v>144480753000</v>
          </cell>
        </row>
        <row r="122">
          <cell r="A122">
            <v>1052</v>
          </cell>
          <cell r="B122" t="str">
            <v>1052 Bienestar estudiantil para todos</v>
          </cell>
          <cell r="C122" t="str">
            <v>01 ALIMENTACIÓN ESCOLAR</v>
          </cell>
          <cell r="D122">
            <v>2</v>
          </cell>
          <cell r="E122" t="str">
            <v>01002 Entregar refrigerios escolares a los estudiantes matriculados en el sistema educativo oficial</v>
          </cell>
          <cell r="F122" t="str">
            <v>Refrigerios Para Estudiantes 06-02-0025</v>
          </cell>
          <cell r="G122" t="str">
            <v>CONTRATACIÓN CON TERCEROS PARA LA PROVISIÓN INTEGRAL DEL SERVICIO DE ALIMENTACIÓN ESCOLAR - A.1.2.10.2</v>
          </cell>
          <cell r="H122" t="str">
            <v>Alimentos</v>
          </cell>
          <cell r="I122">
            <v>88182228</v>
          </cell>
          <cell r="J122" t="str">
            <v>105201002</v>
          </cell>
          <cell r="K122">
            <v>210229689000</v>
          </cell>
        </row>
        <row r="123">
          <cell r="A123">
            <v>1052</v>
          </cell>
          <cell r="B123" t="str">
            <v>1052 Bienestar estudiantil para todos</v>
          </cell>
          <cell r="C123" t="str">
            <v>01 ALIMENTACIÓN ESCOLAR</v>
          </cell>
          <cell r="D123">
            <v>3</v>
          </cell>
          <cell r="E123" t="str">
            <v>01003 Realizar la interventoría técnica, financiera, administrativa y jurídica a los contratos y convenios celebrados para la ejecución del programa de alimentación escolar</v>
          </cell>
          <cell r="F123" t="str">
            <v>Personal Contratado Para Apoyar Las Actividades Propias De Los Proyectos De Inversión De La Entidad 03-04-0001</v>
          </cell>
          <cell r="G123" t="str">
            <v>MODERNIZACIÓN DE LA SECRETARIA DE EDUCACIÓN - A.1.4.1</v>
          </cell>
          <cell r="H123" t="str">
            <v>Interventorías</v>
          </cell>
          <cell r="I123">
            <v>1</v>
          </cell>
          <cell r="J123" t="str">
            <v>105201003</v>
          </cell>
          <cell r="K123">
            <v>20750558000</v>
          </cell>
        </row>
        <row r="124">
          <cell r="A124">
            <v>1052</v>
          </cell>
          <cell r="B124" t="str">
            <v>1052 Bienestar estudiantil para todos</v>
          </cell>
          <cell r="C124" t="str">
            <v>01 ALIMENTACIÓN ESCOLAR</v>
          </cell>
          <cell r="D124">
            <v>4</v>
          </cell>
          <cell r="E124" t="str">
            <v>01004 Prestar servicios en la Dirección de Bienestar Estudiantil para el apoyo en los temas relacionados con el programa de alimentación escolar</v>
          </cell>
          <cell r="F124" t="str">
            <v>Personal Contratado Para Apoyar Las Actividades Propias De Los Proyectos De Inversión De La Entidad 03-04-0001</v>
          </cell>
          <cell r="G124" t="str">
            <v>MODERNIZACIÓN DE LA SECRETARIA DE EDUCACIÓN - A.1.4.1</v>
          </cell>
          <cell r="H124" t="str">
            <v>Personas</v>
          </cell>
          <cell r="I124">
            <v>68</v>
          </cell>
          <cell r="J124" t="str">
            <v>105201004</v>
          </cell>
          <cell r="K124">
            <v>4900000000</v>
          </cell>
        </row>
        <row r="125">
          <cell r="A125">
            <v>1052</v>
          </cell>
          <cell r="B125" t="str">
            <v>1052 Bienestar estudiantil para todos</v>
          </cell>
          <cell r="C125" t="str">
            <v>01 ALIMENTACIÓN ESCOLAR</v>
          </cell>
          <cell r="D125">
            <v>5</v>
          </cell>
          <cell r="E125" t="str">
            <v>01005 Llevar a cabo el seguimiento y la evaluación al programa de alimentación escolar.</v>
          </cell>
          <cell r="F125" t="str">
            <v>Personal Contratado Para Apoyar Las Actividades Propias De Los Proyectos De Inversión De La Entidad 03-04-0001</v>
          </cell>
          <cell r="G125" t="str">
            <v>MODERNIZACIÓN DE LA SECRETARIA DE EDUCACIÓN - A.1.4.1</v>
          </cell>
          <cell r="H125" t="str">
            <v>Persona Jurídica</v>
          </cell>
          <cell r="I125">
            <v>3</v>
          </cell>
          <cell r="J125" t="str">
            <v>105201005</v>
          </cell>
          <cell r="K125">
            <v>2587000000</v>
          </cell>
        </row>
        <row r="126">
          <cell r="A126">
            <v>1052</v>
          </cell>
          <cell r="B126" t="str">
            <v>1052 Bienestar estudiantil para todos</v>
          </cell>
          <cell r="C126" t="str">
            <v>01 ALIMENTACIÓN ESCOLAR</v>
          </cell>
          <cell r="D126">
            <v>6</v>
          </cell>
          <cell r="E126" t="str">
            <v>01006 Diseñar, producir e implementar acciones pedagógicas para la generación de hábitos de vida saludable en los estudiantes matriculados en el sistema educativo oficial.</v>
          </cell>
          <cell r="F126" t="str">
            <v>Diseñar Desarrollar E Implementar Acciones Participativas De Los Jóvenes En El Sistema Educativo Oficial 03-01-0282</v>
          </cell>
          <cell r="G126" t="str">
            <v>APLICACIÓN DE PROYECTOS EDUCATIVOS TRANSVERSALES - A.1.7.2</v>
          </cell>
          <cell r="H126" t="str">
            <v>Acciones</v>
          </cell>
          <cell r="I126">
            <v>1</v>
          </cell>
          <cell r="J126" t="str">
            <v>105201006</v>
          </cell>
          <cell r="K126">
            <v>600000000</v>
          </cell>
        </row>
        <row r="127">
          <cell r="A127">
            <v>1052</v>
          </cell>
          <cell r="B127" t="str">
            <v>1052 Bienestar estudiantil para todos</v>
          </cell>
          <cell r="C127" t="str">
            <v>01 ALIMENTACIÓN ESCOLAR</v>
          </cell>
          <cell r="D127">
            <v>7</v>
          </cell>
          <cell r="E127" t="str">
            <v>01007 Diseñar, formular y realizar el estudio de costos de los complementos alimentarios que entrega la Secretaría de Educación del Distrito, en las diferentes modalidades y el asociado a la Interventoría a dicha entrega.</v>
          </cell>
          <cell r="F127" t="str">
            <v>Personal Contratado Para Apoyar Las Actividades Propias De Los Proyectos De Inversión De La Entidad 03-04-0001</v>
          </cell>
          <cell r="G127" t="str">
            <v>MODERNIZACIÓN DE LA SECRETARIA DE EDUCACIÓN - A.1.4.1</v>
          </cell>
          <cell r="H127" t="str">
            <v>Personas</v>
          </cell>
          <cell r="I127">
            <v>17</v>
          </cell>
          <cell r="J127" t="str">
            <v>105201007</v>
          </cell>
          <cell r="K127">
            <v>280000000</v>
          </cell>
        </row>
        <row r="128">
          <cell r="A128">
            <v>1052</v>
          </cell>
          <cell r="B128" t="str">
            <v>1052 Bienestar estudiantil para todos</v>
          </cell>
          <cell r="C128" t="str">
            <v>02 MOVILIDAD ESCOLAR</v>
          </cell>
          <cell r="D128">
            <v>1</v>
          </cell>
          <cell r="E128" t="str">
            <v>02001 Suministrar el transporte a estudiantes beneficiados con el programa de Movilidad Escolar.</v>
          </cell>
          <cell r="F128" t="str">
            <v>Transporte Escolar Para Las Actividades Pedagógicas 02-01-0492</v>
          </cell>
          <cell r="G128" t="str">
            <v>TRANSPORTE ESCOLAR - A.1.2.7</v>
          </cell>
          <cell r="H128" t="str">
            <v>Estudiantes</v>
          </cell>
          <cell r="I128">
            <v>94304</v>
          </cell>
          <cell r="J128" t="str">
            <v>105202001</v>
          </cell>
          <cell r="K128">
            <v>96491399000</v>
          </cell>
        </row>
        <row r="129">
          <cell r="A129">
            <v>1052</v>
          </cell>
          <cell r="B129" t="str">
            <v>1052 Bienestar estudiantil para todos</v>
          </cell>
          <cell r="C129" t="str">
            <v>02 MOVILIDAD ESCOLAR</v>
          </cell>
          <cell r="D129">
            <v>2</v>
          </cell>
          <cell r="E129" t="str">
            <v>02002 Prestar servicios en la Dirección de Bienestar Estudiantil para el apoyo en los temas relacionados con el componente Movilidad Escolar</v>
          </cell>
          <cell r="F129" t="str">
            <v>Personal Contratado Para Apoyar Las Actividades Propias De Los Proyectos De Inversión De La Entidad 03-04-0001</v>
          </cell>
          <cell r="G129" t="str">
            <v>MODERNIZACIÓN DE LA SECRETARIA DE EDUCACIÓN - A.1.4.1</v>
          </cell>
          <cell r="H129" t="str">
            <v>Personas</v>
          </cell>
          <cell r="I129">
            <v>117</v>
          </cell>
          <cell r="J129" t="str">
            <v>105202002</v>
          </cell>
          <cell r="K129">
            <v>4000000000</v>
          </cell>
        </row>
        <row r="130">
          <cell r="A130">
            <v>1052</v>
          </cell>
          <cell r="B130" t="str">
            <v>1052 Bienestar estudiantil para todos</v>
          </cell>
          <cell r="C130" t="str">
            <v>02 MOVILIDAD ESCOLAR</v>
          </cell>
          <cell r="D130">
            <v>3</v>
          </cell>
          <cell r="E130" t="str">
            <v>02003 Supervisión, Interventoría, control y acompañamiento en lo técnico, administrativo jurídico y financiero para la prestación del servicio de Movilidad Escolar a los estudiantes matriculados en el sistema oficial.</v>
          </cell>
          <cell r="F130" t="str">
            <v>Personal Contratado Para Apoyar Las Actividades Propias De Los Proyectos De Inversión De La Entidad 03-04-0001</v>
          </cell>
          <cell r="G130" t="str">
            <v>MODERNIZACIÓN DE LA SECRETARIA DE EDUCACIÓN - A.1.4.1</v>
          </cell>
          <cell r="H130" t="str">
            <v>Interventoria</v>
          </cell>
          <cell r="I130">
            <v>1</v>
          </cell>
          <cell r="J130" t="str">
            <v>105202003</v>
          </cell>
          <cell r="K130">
            <v>5794355000</v>
          </cell>
        </row>
        <row r="131">
          <cell r="A131">
            <v>1052</v>
          </cell>
          <cell r="B131" t="str">
            <v>1052 Bienestar estudiantil para todos</v>
          </cell>
          <cell r="C131" t="str">
            <v>02 MOVILIDAD ESCOLAR</v>
          </cell>
          <cell r="D131">
            <v>4</v>
          </cell>
          <cell r="E131" t="str">
            <v>02004 Proveer, suministrar y entregar los beneficios a estudiantes que cumplan con las condiciones establecidas por la Dirección de Bienestar Estudiantil</v>
          </cell>
          <cell r="F131" t="str">
            <v>Transporte Escolar Para Las Actividades Pedagógicas 02-01-0492</v>
          </cell>
          <cell r="G131" t="str">
            <v>TRANSPORTE ESCOLAR - A.1.2.7</v>
          </cell>
          <cell r="H131" t="str">
            <v>Estudiantes</v>
          </cell>
          <cell r="I131">
            <v>36650</v>
          </cell>
          <cell r="J131" t="str">
            <v>105202004</v>
          </cell>
          <cell r="K131">
            <v>39490827000</v>
          </cell>
        </row>
        <row r="132">
          <cell r="A132">
            <v>1052</v>
          </cell>
          <cell r="B132" t="str">
            <v>1052 Bienestar estudiantil para todos</v>
          </cell>
          <cell r="C132" t="str">
            <v>02 MOVILIDAD ESCOLAR</v>
          </cell>
          <cell r="D132">
            <v>5</v>
          </cell>
          <cell r="E132" t="str">
            <v>02005 Fomentar el uso de medios alternativos de transporte escolar, a través de estrategias administrativas, pedagógicas, promoción y suscripción de convenios, promoviendo una cultura de uso de la bicicleta como medio de transporte. </v>
          </cell>
          <cell r="F132" t="str">
            <v>Transporte Escolar Para Las Actividades Pedagógicas 02-01-0492</v>
          </cell>
          <cell r="G132" t="str">
            <v>TRANSPORTE ESCOLAR - A.1.2.7</v>
          </cell>
          <cell r="H132" t="str">
            <v>Persona Jurídica</v>
          </cell>
          <cell r="I132">
            <v>5998</v>
          </cell>
          <cell r="J132" t="str">
            <v>105202005</v>
          </cell>
          <cell r="K132">
            <v>4394419000</v>
          </cell>
        </row>
        <row r="133">
          <cell r="A133">
            <v>1052</v>
          </cell>
          <cell r="B133" t="str">
            <v>1052 Bienestar estudiantil para todos</v>
          </cell>
          <cell r="C133" t="str">
            <v>03 PROMOCIÓN DEL BIENESTAR</v>
          </cell>
          <cell r="D133">
            <v>1</v>
          </cell>
          <cell r="E133" t="str">
            <v>03001 Amparar al 100% de los estudiantes del Sistema de matrícula oficial en caso de accidentes escolares.</v>
          </cell>
          <cell r="F133" t="str">
            <v>Promoción, Prevención Y Protección En Salud Escolar 03-02-0019</v>
          </cell>
          <cell r="G133" t="str">
            <v>APLICACIÓN DE PROYECTOS EDUCATIVOS TRANSVERSALES - A.1.7.2</v>
          </cell>
          <cell r="H133" t="str">
            <v>Porcentaje</v>
          </cell>
          <cell r="I133">
            <v>100</v>
          </cell>
          <cell r="J133" t="str">
            <v>105203001</v>
          </cell>
          <cell r="K133">
            <v>140000000</v>
          </cell>
        </row>
        <row r="134">
          <cell r="A134">
            <v>1052</v>
          </cell>
          <cell r="B134" t="str">
            <v>1052 Bienestar estudiantil para todos</v>
          </cell>
          <cell r="C134" t="str">
            <v>03 PROMOCIÓN DEL BIENESTAR</v>
          </cell>
          <cell r="D134">
            <v>2</v>
          </cell>
          <cell r="E134" t="str">
            <v>03002 Diseñar, producir, implementar y evaluar estrategias pedagógicas y comunicativas para la implementación de acciones pedagógicas en gestión del riesgo y promoción del bienestar estudiantil en Colegios Oficiales</v>
          </cell>
          <cell r="F134" t="str">
            <v>Promoción, Prevención Y Protección En Salud Escolar 03-02-0019</v>
          </cell>
          <cell r="G134" t="str">
            <v>APLICACIÓN DE PROYECTOS EDUCATIVOS TRANSVERSALES - A.1.7.2</v>
          </cell>
          <cell r="H134" t="str">
            <v>Colegios</v>
          </cell>
          <cell r="I134">
            <v>126</v>
          </cell>
          <cell r="J134" t="str">
            <v>105203002</v>
          </cell>
          <cell r="K134">
            <v>546637000</v>
          </cell>
        </row>
        <row r="135">
          <cell r="A135">
            <v>1052</v>
          </cell>
          <cell r="B135" t="str">
            <v>1052 Bienestar estudiantil para todos</v>
          </cell>
          <cell r="C135" t="str">
            <v>03 PROMOCIÓN DEL BIENESTAR</v>
          </cell>
          <cell r="D135">
            <v>3</v>
          </cell>
          <cell r="E135" t="str">
            <v xml:space="preserve">03003 Realizar los pagos de sentencias, fallos judiciales y de los deducibles que surjan de la afectación a la póliza civil extracontractual, como consecuencia de acciones adelantadas por terceros contra la entidad asociados a los accidentes escolares.
</v>
          </cell>
          <cell r="F135" t="str">
            <v>Promoción, Prevención Y Protección En Salud Escolar 03-02-0019</v>
          </cell>
          <cell r="G135" t="str">
            <v>APLICACIÓN DE PROYECTOS EDUCATIVOS TRANSVERSALES - A.1.7.2</v>
          </cell>
          <cell r="H135" t="str">
            <v>Porcentaje</v>
          </cell>
          <cell r="I135">
            <v>100</v>
          </cell>
          <cell r="J135" t="str">
            <v>105203003</v>
          </cell>
          <cell r="K135">
            <v>860000000</v>
          </cell>
        </row>
        <row r="136">
          <cell r="A136">
            <v>1052</v>
          </cell>
          <cell r="B136" t="str">
            <v>1052 Bienestar estudiantil para todos</v>
          </cell>
          <cell r="C136" t="str">
            <v>03 PROMOCIÓN DEL BIENESTAR</v>
          </cell>
          <cell r="D136">
            <v>4</v>
          </cell>
          <cell r="E136" t="str">
            <v>03004 Prestar servicios en la Dirección de Bienestar  Estudiantil para el apoyo en los temas relacionados con el componente de Promoción del Bienestar</v>
          </cell>
          <cell r="F136" t="str">
            <v>Personal Contratado Para Apoyar Las Actividades Propias De Los Proyectos De Inversión De La Entidad 03-04-0001</v>
          </cell>
          <cell r="G136" t="str">
            <v>MODERNIZACIÓN DE LA SECRETARIA DE EDUCACIÓN - A.1.4.1</v>
          </cell>
          <cell r="H136" t="str">
            <v>Personas</v>
          </cell>
          <cell r="I136">
            <v>55</v>
          </cell>
          <cell r="J136" t="str">
            <v>105203004</v>
          </cell>
          <cell r="K136">
            <v>3745701000</v>
          </cell>
        </row>
        <row r="137">
          <cell r="A137">
            <v>1052</v>
          </cell>
          <cell r="B137" t="str">
            <v>1052 Bienestar estudiantil para todos</v>
          </cell>
          <cell r="C137" t="str">
            <v>03 PROMOCIÓN DEL BIENESTAR</v>
          </cell>
          <cell r="D137">
            <v>5</v>
          </cell>
          <cell r="E137" t="str">
            <v>03005 Amparar con cobertura de ARL, a los estudiantes de la matrícula Oficial del Distrito que realizan práctica laboral como parte de su proceso educativo en el nivel de secundaria y media,en cumplimiento del decreto 055/2015.</v>
          </cell>
          <cell r="F137" t="str">
            <v>Promoción, Prevención Y Protección En Salud Escolar 03-02-0019</v>
          </cell>
          <cell r="G137" t="str">
            <v>APLICACIÓN DE PROYECTOS EDUCATIVOS TRANSVERSALES - A.1.7.2</v>
          </cell>
          <cell r="H137" t="str">
            <v>Porcentaje</v>
          </cell>
          <cell r="I137">
            <v>100</v>
          </cell>
          <cell r="J137" t="str">
            <v>105203005</v>
          </cell>
          <cell r="K137">
            <v>2627256000</v>
          </cell>
        </row>
        <row r="138">
          <cell r="A138">
            <v>1052</v>
          </cell>
          <cell r="B138" t="str">
            <v>1052 Bienestar estudiantil para todos</v>
          </cell>
          <cell r="C138" t="str">
            <v>03 PROMOCIÓN DEL BIENESTAR</v>
          </cell>
          <cell r="D138">
            <v>6</v>
          </cell>
          <cell r="E138" t="str">
            <v xml:space="preserve">03006 Suministrar el apoyo logístico y la interventoría a los eventos del proyecto </v>
          </cell>
          <cell r="F138" t="str">
            <v>Soporte Logístico Para El Desarrollo De Las Actividades Propias De Los Proyectos De Inversión 02-01-0364</v>
          </cell>
          <cell r="G138" t="str">
            <v>APLICACIÓN DE PROYECTOS EDUCATIVOS TRANSVERSALES - A.1.7.2</v>
          </cell>
          <cell r="H138" t="str">
            <v>Eventos</v>
          </cell>
          <cell r="I138">
            <v>35</v>
          </cell>
          <cell r="J138" t="str">
            <v>105203006</v>
          </cell>
          <cell r="K138">
            <v>880000000</v>
          </cell>
        </row>
        <row r="139">
          <cell r="A139">
            <v>1053</v>
          </cell>
          <cell r="B139" t="str">
            <v>1053 Oportunidades de aprendizaje desde el enfoque diferencial</v>
          </cell>
          <cell r="C139" t="str">
            <v>01  Atención Educativa Integral desde el enfoque diferencial</v>
          </cell>
          <cell r="D139">
            <v>1</v>
          </cell>
          <cell r="E139" t="str">
            <v>01001 Desarrollar capacidades locales e institucionales  para la atención integral bajo el enfoque diferencial, de estudiantes con discapacidad</v>
          </cell>
          <cell r="F139" t="str">
            <v>Atención educativa diferencial 03-02-0033</v>
          </cell>
          <cell r="G139" t="str">
            <v>SERVICIO PERSONAL APOYO - A.1.5.1</v>
          </cell>
          <cell r="H139" t="str">
            <v>Colegios</v>
          </cell>
          <cell r="I139">
            <v>361</v>
          </cell>
          <cell r="J139" t="str">
            <v>105301001</v>
          </cell>
          <cell r="K139">
            <v>7438000000</v>
          </cell>
        </row>
        <row r="140">
          <cell r="A140">
            <v>1053</v>
          </cell>
          <cell r="B140" t="str">
            <v>1053 Oportunidades de aprendizaje desde el enfoque diferencial</v>
          </cell>
          <cell r="C140" t="str">
            <v>01  Atención Educativa Integral desde el enfoque diferencial</v>
          </cell>
          <cell r="D140">
            <v>3</v>
          </cell>
          <cell r="E140" t="str">
            <v>01003 Desarrollar capacidades locales e institucionales  para la atención integral bajo el enfoque diferencial, de estudiantes con  talentos y/o capacidades  excepcionales</v>
          </cell>
          <cell r="F140" t="str">
            <v>Atención educativa diferencial 03-02-0033</v>
          </cell>
          <cell r="G140" t="str">
            <v>SERVICIO PERSONAL APOYO - A.1.5.1</v>
          </cell>
          <cell r="H140" t="str">
            <v>Colegios</v>
          </cell>
          <cell r="I140">
            <v>90</v>
          </cell>
          <cell r="J140" t="str">
            <v>105301003</v>
          </cell>
          <cell r="K140">
            <v>562888000</v>
          </cell>
        </row>
        <row r="141">
          <cell r="A141">
            <v>1053</v>
          </cell>
          <cell r="B141" t="str">
            <v>1053 Oportunidades de aprendizaje desde el enfoque diferencial</v>
          </cell>
          <cell r="C141" t="str">
            <v>01  Atención Educativa Integral desde el enfoque diferencial</v>
          </cell>
          <cell r="D141">
            <v>5</v>
          </cell>
          <cell r="E141" t="str">
            <v>01005 Desarrollar las acciones necesarias para garantizar la operación de la Secretaría Técnica Distrital de Discapacidad (STDD)</v>
          </cell>
          <cell r="F141" t="str">
            <v>Atención educativa diferencial 03-02-0033</v>
          </cell>
          <cell r="G141" t="str">
            <v>SERVICIO PERSONAL APOYO - A.1.5.1</v>
          </cell>
          <cell r="H141" t="str">
            <v>Personas</v>
          </cell>
          <cell r="I141">
            <v>6</v>
          </cell>
          <cell r="J141" t="str">
            <v>105301005</v>
          </cell>
          <cell r="K141">
            <v>304663000</v>
          </cell>
        </row>
        <row r="142">
          <cell r="A142">
            <v>1053</v>
          </cell>
          <cell r="B142" t="str">
            <v>1053 Oportunidades de aprendizaje desde el enfoque diferencial</v>
          </cell>
          <cell r="C142" t="str">
            <v>01  Atención Educativa Integral desde el enfoque diferencial</v>
          </cell>
          <cell r="D142">
            <v>8</v>
          </cell>
          <cell r="E142" t="str">
            <v xml:space="preserve">01008 
Desarrollar capacidades locales e institucionales para la atención integral bajo el enfoque diferencial, en la linea de educación intercultural y grupos étnicos 
</v>
          </cell>
          <cell r="F142" t="str">
            <v>Atención educativa diferencial 03-02-0033</v>
          </cell>
          <cell r="G142" t="str">
            <v>SERVICIO PERSONAL APOYO - A.1.5.1</v>
          </cell>
          <cell r="H142" t="str">
            <v>Colegios</v>
          </cell>
          <cell r="I142">
            <v>46</v>
          </cell>
          <cell r="J142" t="str">
            <v>105301008</v>
          </cell>
          <cell r="K142">
            <v>1846146000</v>
          </cell>
        </row>
        <row r="143">
          <cell r="A143">
            <v>1053</v>
          </cell>
          <cell r="B143" t="str">
            <v>1053 Oportunidades de aprendizaje desde el enfoque diferencial</v>
          </cell>
          <cell r="C143" t="str">
            <v>01  Atención Educativa Integral desde el enfoque diferencial</v>
          </cell>
          <cell r="D143">
            <v>10</v>
          </cell>
          <cell r="E143" t="str">
            <v>01010 Desarrollar capacidades locales e institucionales  para la atención integral bajo el enfoque diferencial, de estudiantes según su condición social y orientación sexual</v>
          </cell>
          <cell r="F143" t="str">
            <v>Atención educativa diferencial 03-02-0033</v>
          </cell>
          <cell r="G143" t="str">
            <v>SERVICIO PERSONAL APOYO - A.1.5.1</v>
          </cell>
          <cell r="H143" t="str">
            <v>Colegios</v>
          </cell>
          <cell r="I143">
            <v>80</v>
          </cell>
          <cell r="J143" t="str">
            <v>105301010</v>
          </cell>
          <cell r="K143">
            <v>302082000</v>
          </cell>
        </row>
        <row r="144">
          <cell r="A144">
            <v>1053</v>
          </cell>
          <cell r="B144" t="str">
            <v>1053 Oportunidades de aprendizaje desde el enfoque diferencial</v>
          </cell>
          <cell r="C144" t="str">
            <v>01  Atención Educativa Integral desde el enfoque diferencial</v>
          </cell>
          <cell r="D144">
            <v>12</v>
          </cell>
          <cell r="E144" t="str">
            <v>01012 Desarrollar capacidades locales e institucionales  para la atención integral bajo el enfoque diferencial de cuidado y autocuidado</v>
          </cell>
          <cell r="F144" t="str">
            <v>Atención educativa diferencial 03-02-0033</v>
          </cell>
          <cell r="G144" t="str">
            <v>SERVICIO PERSONAL APOYO - A.1.5.1</v>
          </cell>
          <cell r="H144" t="str">
            <v>Colegios</v>
          </cell>
          <cell r="I144">
            <v>70</v>
          </cell>
          <cell r="J144" t="str">
            <v>105301012</v>
          </cell>
          <cell r="K144">
            <v>1487065000</v>
          </cell>
        </row>
        <row r="145">
          <cell r="A145">
            <v>1053</v>
          </cell>
          <cell r="B145" t="str">
            <v>1053 Oportunidades de aprendizaje desde el enfoque diferencial</v>
          </cell>
          <cell r="C145" t="str">
            <v>01  Atención Educativa Integral desde el enfoque diferencial</v>
          </cell>
          <cell r="D145">
            <v>15</v>
          </cell>
          <cell r="E145" t="str">
            <v>01015 Desarrollar capacidades locales e institucionales  para la atención integral bajo el enfoque diferencial, de estudiantes  víctimas del conflicto armado</v>
          </cell>
          <cell r="F145" t="str">
            <v>Atención a Víctimas 03- 02-0032</v>
          </cell>
          <cell r="G145" t="str">
            <v>APLICACIÓN DE PROYECTOS EDUCATIVOS TRANSVERSALES - A.1.7.2</v>
          </cell>
          <cell r="H145" t="str">
            <v>Colegios</v>
          </cell>
          <cell r="I145">
            <v>40</v>
          </cell>
          <cell r="J145" t="str">
            <v>105301015</v>
          </cell>
          <cell r="K145">
            <v>914843000</v>
          </cell>
        </row>
        <row r="146">
          <cell r="A146">
            <v>1053</v>
          </cell>
          <cell r="B146" t="str">
            <v>1053 Oportunidades de aprendizaje desde el enfoque diferencial</v>
          </cell>
          <cell r="C146" t="str">
            <v>01  Atención Educativa Integral desde el enfoque diferencial</v>
          </cell>
          <cell r="D146">
            <v>17</v>
          </cell>
          <cell r="E146" t="str">
            <v>01017 Prestar apoyo profesional y/o técnico a la gestión de la Dirección de Inclusión e Integración de Poblaciones  para   el cumplimiento de las politicas públicas poblacionales</v>
          </cell>
          <cell r="F146" t="str">
            <v>Atención educativa diferencial 03-02-0033</v>
          </cell>
          <cell r="G146" t="str">
            <v>SERVICIO PERSONAL APOYO - A.1.5.1</v>
          </cell>
          <cell r="H146" t="str">
            <v>Personas</v>
          </cell>
          <cell r="I146">
            <v>11</v>
          </cell>
          <cell r="J146" t="str">
            <v>105301017</v>
          </cell>
          <cell r="K146">
            <v>526015000</v>
          </cell>
        </row>
        <row r="147">
          <cell r="A147">
            <v>1053</v>
          </cell>
          <cell r="B147" t="str">
            <v>1053 Oportunidades de aprendizaje desde el enfoque diferencial</v>
          </cell>
          <cell r="C147" t="str">
            <v>01  Atención Educativa Integral desde el enfoque diferencial</v>
          </cell>
          <cell r="D147">
            <v>18</v>
          </cell>
          <cell r="E147" t="str">
            <v>01018 Desarrollar capacidades locales e institucionales  para la atención integral bajo el enfoque diferencial, de estudiantes con trastornos de aprendizaje</v>
          </cell>
          <cell r="F147" t="str">
            <v>Atención educativa diferencial 03-02-0033</v>
          </cell>
          <cell r="G147" t="str">
            <v>SERVICIO PERSONAL APOYO - A.1.5.1</v>
          </cell>
          <cell r="H147" t="str">
            <v>Colegios</v>
          </cell>
          <cell r="I147">
            <v>40</v>
          </cell>
          <cell r="J147" t="str">
            <v>105301018</v>
          </cell>
          <cell r="K147">
            <v>415656000</v>
          </cell>
        </row>
        <row r="148">
          <cell r="A148">
            <v>1053</v>
          </cell>
          <cell r="B148" t="str">
            <v>1053 Oportunidades de aprendizaje desde el enfoque diferencial</v>
          </cell>
          <cell r="C148" t="str">
            <v>01  Atención Educativa Integral desde el enfoque diferencial</v>
          </cell>
          <cell r="D148">
            <v>20</v>
          </cell>
          <cell r="E148" t="str">
            <v xml:space="preserve">01020 Desarrollar capacidades locales e institucionales  para la atención integral bajo el enfoque diferencial, de estudiantes en riesgo de trabajo infantil </v>
          </cell>
          <cell r="F148" t="str">
            <v>Atención educativa diferencial 03-02-0033</v>
          </cell>
          <cell r="G148" t="str">
            <v>SERVICIO PERSONAL APOYO - A.1.5.1</v>
          </cell>
          <cell r="H148" t="str">
            <v>Colegios</v>
          </cell>
          <cell r="I148">
            <v>70</v>
          </cell>
          <cell r="J148" t="str">
            <v>105301020</v>
          </cell>
          <cell r="K148">
            <v>748631000</v>
          </cell>
        </row>
        <row r="149">
          <cell r="A149">
            <v>1053</v>
          </cell>
          <cell r="B149" t="str">
            <v>1053 Oportunidades de aprendizaje desde el enfoque diferencial</v>
          </cell>
          <cell r="C149" t="str">
            <v>01  Atención Educativa Integral desde el enfoque diferencial</v>
          </cell>
          <cell r="D149">
            <v>21</v>
          </cell>
          <cell r="E149" t="str">
            <v>01021 Desarrollar capacidades locales e institucionales  para la atención integral bajo el enfoque diferencial, de estudiantes en riesgo de trata de personas</v>
          </cell>
          <cell r="F149" t="str">
            <v>Atención educativa diferencial 03-02-0033</v>
          </cell>
          <cell r="G149" t="str">
            <v>SERVICIO PERSONAL APOYO - A.1.5.1</v>
          </cell>
          <cell r="H149" t="str">
            <v>Colegios</v>
          </cell>
          <cell r="I149">
            <v>10</v>
          </cell>
          <cell r="J149" t="str">
            <v>105301021</v>
          </cell>
          <cell r="K149">
            <v>114309000</v>
          </cell>
        </row>
        <row r="150">
          <cell r="A150">
            <v>1053</v>
          </cell>
          <cell r="B150" t="str">
            <v>1053 Oportunidades de aprendizaje desde el enfoque diferencial</v>
          </cell>
          <cell r="C150" t="str">
            <v>02 Modelos Educativos Flexibles</v>
          </cell>
          <cell r="D150">
            <v>1</v>
          </cell>
          <cell r="E150" t="str">
            <v>02001 Desarrollar capacidades locales e institucionales  para la atención integral bajo el enfoque diferencial, de estudiantes  hospitalizados e incapacitados</v>
          </cell>
          <cell r="F150" t="str">
            <v>Atención educativa diferencial 03-02-0033</v>
          </cell>
          <cell r="G150" t="str">
            <v>SERVICIO PERSONAL APOYO - A.1.5.1</v>
          </cell>
          <cell r="H150" t="str">
            <v>Aulas Hospitalarias</v>
          </cell>
          <cell r="I150">
            <v>28</v>
          </cell>
          <cell r="J150" t="str">
            <v>105302001</v>
          </cell>
          <cell r="K150">
            <v>107840000</v>
          </cell>
        </row>
        <row r="151">
          <cell r="A151">
            <v>1053</v>
          </cell>
          <cell r="B151" t="str">
            <v>1053 Oportunidades de aprendizaje desde el enfoque diferencial</v>
          </cell>
          <cell r="C151" t="str">
            <v>02 Modelos Educativos Flexibles</v>
          </cell>
          <cell r="D151">
            <v>3</v>
          </cell>
          <cell r="E151" t="str">
            <v xml:space="preserve">02003 Desarrollar capacidades locales e institucionales  para la atención integral bajo el enfoque diferencial, para la educación de jóvenes y adultos </v>
          </cell>
          <cell r="F151" t="str">
            <v>Atención educativa diferencial 03-02-0033</v>
          </cell>
          <cell r="G151" t="str">
            <v>SERVICIO PERSONAL APOYO - A.1.5.1</v>
          </cell>
          <cell r="H151" t="str">
            <v>Colegios</v>
          </cell>
          <cell r="I151">
            <v>59</v>
          </cell>
          <cell r="J151" t="str">
            <v>105302003</v>
          </cell>
          <cell r="K151">
            <v>188344000</v>
          </cell>
        </row>
        <row r="152">
          <cell r="A152">
            <v>1053</v>
          </cell>
          <cell r="B152" t="str">
            <v>1053 Oportunidades de aprendizaje desde el enfoque diferencial</v>
          </cell>
          <cell r="C152" t="str">
            <v>02 Modelos Educativos Flexibles</v>
          </cell>
          <cell r="D152">
            <v>5</v>
          </cell>
          <cell r="E152" t="str">
            <v>02005 Desarrollar capacidades locales e institucionales  para la atención integral bajo el enfoque diferencial, de estudiantes  en extraedad</v>
          </cell>
          <cell r="F152" t="str">
            <v>Atención educativa diferencial 03-02-0033</v>
          </cell>
          <cell r="G152" t="str">
            <v>SERVICIO PERSONAL APOYO - A.1.5.1</v>
          </cell>
          <cell r="H152" t="str">
            <v>Colegios</v>
          </cell>
          <cell r="I152">
            <v>75</v>
          </cell>
          <cell r="J152" t="str">
            <v>105302005</v>
          </cell>
          <cell r="K152">
            <v>272347000</v>
          </cell>
        </row>
        <row r="153">
          <cell r="A153">
            <v>1053</v>
          </cell>
          <cell r="B153" t="str">
            <v>1053 Oportunidades de aprendizaje desde el enfoque diferencial</v>
          </cell>
          <cell r="C153" t="str">
            <v>02 Modelos Educativos Flexibles</v>
          </cell>
          <cell r="D153">
            <v>7</v>
          </cell>
          <cell r="E153" t="str">
            <v>02007 Desarrollar capacidades locales e institucionales  para la atención integral bajo el enfoque diferencial, de estudiantes en conflicto con la  ley penal</v>
          </cell>
          <cell r="F153" t="str">
            <v>Atención educativa diferencial 03-02-0033</v>
          </cell>
          <cell r="G153" t="str">
            <v>SERVICIO PERSONAL APOYO - A.1.5.1</v>
          </cell>
          <cell r="H153" t="str">
            <v>Colegios</v>
          </cell>
          <cell r="I153">
            <v>75</v>
          </cell>
          <cell r="J153" t="str">
            <v>105302007</v>
          </cell>
          <cell r="K153">
            <v>105766000</v>
          </cell>
        </row>
        <row r="154">
          <cell r="A154">
            <v>1055</v>
          </cell>
          <cell r="B154" t="str">
            <v>1055 Modernización de la gestión institucional</v>
          </cell>
          <cell r="C154" t="str">
            <v>01 Modernización de los Procesos</v>
          </cell>
          <cell r="D154">
            <v>1</v>
          </cell>
          <cell r="E154" t="str">
            <v>01001 Apoyo profesional para dirigir y coordinar las acciones a desarrollar en el proyecto de inversión "Modernización de la gestión institucional".</v>
          </cell>
          <cell r="F154" t="str">
            <v>Personal Contratado Para Apoyar Las Actividades Propias De Los Proyectos De Inversión De La Entidad 03-04-0001</v>
          </cell>
          <cell r="G154" t="str">
            <v>MODERNIZACIÓN DE LA SECRETARIA DE EDUCACIÓN - A.1.4.1</v>
          </cell>
          <cell r="H154" t="str">
            <v>Personas</v>
          </cell>
          <cell r="I154">
            <v>1</v>
          </cell>
          <cell r="J154" t="str">
            <v>105501001</v>
          </cell>
          <cell r="K154">
            <v>139942000</v>
          </cell>
        </row>
        <row r="155">
          <cell r="A155">
            <v>1055</v>
          </cell>
          <cell r="B155" t="str">
            <v>1055 Modernización de la gestión institucional</v>
          </cell>
          <cell r="C155" t="str">
            <v>01 Modernización de los Procesos</v>
          </cell>
          <cell r="D155">
            <v>2</v>
          </cell>
          <cell r="E155" t="str">
            <v>01002 Contar con el personal requerido para impulsar y promover el fortalecimiento de la transparencia en la SED</v>
          </cell>
          <cell r="F155" t="str">
            <v>Personal Contratado Para Apoyar Las Actividades Propias De Los Proyectos De Inversión De La Entidad 03-04-0001</v>
          </cell>
          <cell r="G155" t="str">
            <v>MODERNIZACIÓN DE LA SECRETARIA DE EDUCACIÓN - A.1.4.1</v>
          </cell>
          <cell r="H155" t="str">
            <v>Personas</v>
          </cell>
          <cell r="I155">
            <v>1</v>
          </cell>
          <cell r="J155" t="str">
            <v>105501002</v>
          </cell>
          <cell r="K155">
            <v>41005000</v>
          </cell>
        </row>
        <row r="156">
          <cell r="A156">
            <v>1055</v>
          </cell>
          <cell r="B156" t="str">
            <v>1055 Modernización de la gestión institucional</v>
          </cell>
          <cell r="C156" t="str">
            <v>01 Modernización de los Procesos</v>
          </cell>
          <cell r="D156">
            <v>3</v>
          </cell>
          <cell r="E156" t="str">
            <v>01003 Apoyo profesional y técnico para el desarrollo de las acciones tendientes a mejorar los procesos internos de la SED tales como: Sistema Integrado de Gestión, POA , PIGA, Gestión Documental y Archivo.</v>
          </cell>
          <cell r="F156" t="str">
            <v>Personal Contratado Para Apoyar Las Actividades Propias De Los Proyectos De Inversión De La Entidad 03-04-0001</v>
          </cell>
          <cell r="G156" t="str">
            <v>MODERNIZACIÓN DE LA SECRETARIA DE EDUCACIÓN - A.1.4.1</v>
          </cell>
          <cell r="H156" t="str">
            <v>Personas</v>
          </cell>
          <cell r="I156">
            <v>11</v>
          </cell>
          <cell r="J156" t="str">
            <v>105501003</v>
          </cell>
          <cell r="K156">
            <v>710338000</v>
          </cell>
        </row>
        <row r="157">
          <cell r="A157">
            <v>1055</v>
          </cell>
          <cell r="B157" t="str">
            <v>1055 Modernización de la gestión institucional</v>
          </cell>
          <cell r="C157" t="str">
            <v>01 Modernización de los Procesos</v>
          </cell>
          <cell r="D157">
            <v>4</v>
          </cell>
          <cell r="E157" t="str">
            <v>01004 Actualización de procesos del nivel central, local e institucional.</v>
          </cell>
          <cell r="F157" t="str">
            <v>Apoyo Logístico Para El Desarrollo De Las Actividades Propias De Los Proyectos De Inversiónen General 03-01-0354</v>
          </cell>
          <cell r="G157" t="str">
            <v>APLICACIÓN DE PROYECTOS EDUCATIVOS TRANSVERSALES - A.1.7.2</v>
          </cell>
          <cell r="H157" t="str">
            <v>Consultoría</v>
          </cell>
          <cell r="I157">
            <v>1</v>
          </cell>
          <cell r="J157" t="str">
            <v>105501004</v>
          </cell>
          <cell r="K157">
            <v>260974000</v>
          </cell>
        </row>
        <row r="158">
          <cell r="A158">
            <v>1055</v>
          </cell>
          <cell r="B158" t="str">
            <v>1055 Modernización de la gestión institucional</v>
          </cell>
          <cell r="C158" t="str">
            <v>01 Modernización de los Procesos</v>
          </cell>
          <cell r="D158">
            <v>5</v>
          </cell>
          <cell r="E158" t="str">
            <v>01005 Garantizar los procesos de mejoramiento de la gestión documental y archivo en la SED.</v>
          </cell>
          <cell r="F158" t="str">
            <v>Apoyo Logístico Para El Desarrollo De Las Actividades Propias De Los Proyectos De Inversiónen General 03-01-0354</v>
          </cell>
          <cell r="G158" t="str">
            <v>APLICACIÓN DE PROYECTOS EDUCATIVOS TRANSVERSALES - A.1.7.2</v>
          </cell>
          <cell r="H158" t="str">
            <v>Intervenciones</v>
          </cell>
          <cell r="I158">
            <v>7</v>
          </cell>
          <cell r="J158" t="str">
            <v>105501005</v>
          </cell>
          <cell r="K158">
            <v>1498741000</v>
          </cell>
        </row>
        <row r="159">
          <cell r="A159">
            <v>1055</v>
          </cell>
          <cell r="B159" t="str">
            <v>1055 Modernización de la gestión institucional</v>
          </cell>
          <cell r="C159" t="str">
            <v>02 Comunicación Organizacional</v>
          </cell>
          <cell r="D159">
            <v>7</v>
          </cell>
          <cell r="E159" t="str">
            <v>02007 Desarrollar y aplicar métodos para medir el impacto de la comunicación y los proyectos prioritarios de la SED.</v>
          </cell>
          <cell r="F159" t="str">
            <v>Desarrollo Del Plan General De Medios De Divulgación Y Comunicación 03-01-0327</v>
          </cell>
          <cell r="G159" t="str">
            <v>APLICACIÓN DE PROYECTOS EDUCATIVOS TRANSVERSALES - A.1.7.2</v>
          </cell>
          <cell r="H159" t="str">
            <v>Consultoría</v>
          </cell>
          <cell r="I159">
            <v>1</v>
          </cell>
          <cell r="J159" t="str">
            <v>105502007</v>
          </cell>
          <cell r="K159">
            <v>120000000</v>
          </cell>
        </row>
        <row r="160">
          <cell r="A160">
            <v>1055</v>
          </cell>
          <cell r="B160" t="str">
            <v>1055 Modernización de la gestión institucional</v>
          </cell>
          <cell r="C160" t="str">
            <v>02 Comunicación Organizacional</v>
          </cell>
          <cell r="D160">
            <v>8</v>
          </cell>
          <cell r="E160" t="str">
            <v>02008 Fortalecimiento de la cultura organizacional de la SED.</v>
          </cell>
          <cell r="F160" t="str">
            <v>Apoyo Logístico Para El Desarrollo De Las Actividades Propias De Los Proyectos De Inversiónen General 03-01-0354</v>
          </cell>
          <cell r="G160" t="str">
            <v>APLICACIÓN DE PROYECTOS EDUCATIVOS TRANSVERSALES - A.1.7.2</v>
          </cell>
          <cell r="H160" t="str">
            <v>Estrategia</v>
          </cell>
          <cell r="I160">
            <v>1</v>
          </cell>
          <cell r="J160" t="str">
            <v>105502008</v>
          </cell>
          <cell r="K160">
            <v>300000000</v>
          </cell>
        </row>
        <row r="161">
          <cell r="A161">
            <v>1055</v>
          </cell>
          <cell r="B161" t="str">
            <v>1055 Modernización de la gestión institucional</v>
          </cell>
          <cell r="C161" t="str">
            <v>03 Gestión de Servicio a la Ciudadania</v>
          </cell>
          <cell r="D161">
            <v>11</v>
          </cell>
          <cell r="E161" t="str">
            <v>03011 Apoyo profesional, técnico y asistencial para el mejoramiento de la gestión del Servicio al Ciudadano</v>
          </cell>
          <cell r="F161" t="str">
            <v>Personal Contratado Para Apoyar Las Actividades Propias De Los Proyectos De Inversión De La Entidad 03-04-0001</v>
          </cell>
          <cell r="G161" t="str">
            <v>MODERNIZACIÓN DE LA SECRETARIA DE EDUCACIÓN - A.1.4.1</v>
          </cell>
          <cell r="H161" t="str">
            <v>Personas</v>
          </cell>
          <cell r="I161">
            <v>12</v>
          </cell>
          <cell r="J161" t="str">
            <v>105503011</v>
          </cell>
          <cell r="K161">
            <v>668000000</v>
          </cell>
        </row>
        <row r="162">
          <cell r="A162">
            <v>1055</v>
          </cell>
          <cell r="B162" t="str">
            <v>1055 Modernización de la gestión institucional</v>
          </cell>
          <cell r="C162" t="str">
            <v>03 Gestión de Servicio a la Ciudadania</v>
          </cell>
          <cell r="D162">
            <v>12</v>
          </cell>
          <cell r="E162" t="str">
            <v>03012 Fortalecer la calidad de la experiencia de servicio a la ciudadanía en todos los canales de atención de la Secretaria de Educación del Distrito.</v>
          </cell>
          <cell r="F162" t="str">
            <v>Apoyo Logístico Para El Desarrollo De Las Actividades Propias De Los Proyectos De Inversiónen General 03-01-0354</v>
          </cell>
          <cell r="G162" t="str">
            <v>APLICACIÓN DE PROYECTOS EDUCATIVOS TRANSVERSALES - A.1.7.2</v>
          </cell>
          <cell r="H162" t="str">
            <v>Intervenciones</v>
          </cell>
          <cell r="I162">
            <v>3</v>
          </cell>
          <cell r="J162" t="str">
            <v>105503012</v>
          </cell>
          <cell r="K162">
            <v>1832000000</v>
          </cell>
        </row>
        <row r="163">
          <cell r="A163">
            <v>1056</v>
          </cell>
          <cell r="B163" t="str">
            <v>1056 Mejoramiento de la calidad educativa a través de la jornada única y el uso del tiempo escolar</v>
          </cell>
          <cell r="C163" t="str">
            <v>01 JORNADA UNICA</v>
          </cell>
          <cell r="D163">
            <v>1</v>
          </cell>
          <cell r="E163" t="str">
            <v>01001 Conformar un equipo profesional y técnico que coordina, orienta y apoya el desarrollo de la ampliación del tiempo escolar - Jornada Única</v>
          </cell>
          <cell r="F163" t="str">
            <v>Personal Contratado Para Apoyar Las Actividades Propias De Los Proyectos De Inversión De La Entidad 03-04-0001</v>
          </cell>
          <cell r="G163" t="str">
            <v>MODERNIZACIÓN DE LA SECRETARIA DE EDUCACIÓN - A.1.4.1</v>
          </cell>
          <cell r="H163" t="str">
            <v>Personas</v>
          </cell>
          <cell r="I163">
            <v>25</v>
          </cell>
          <cell r="J163" t="str">
            <v>105601001</v>
          </cell>
          <cell r="K163">
            <v>1595000000</v>
          </cell>
        </row>
        <row r="164">
          <cell r="A164">
            <v>1056</v>
          </cell>
          <cell r="B164" t="str">
            <v>1056 Mejoramiento de la calidad educativa a través de la jornada única y el uso del tiempo escolar</v>
          </cell>
          <cell r="C164" t="str">
            <v>01 JORNADA UNICA</v>
          </cell>
          <cell r="D164">
            <v>2</v>
          </cell>
          <cell r="E164" t="str">
            <v>01002 Garantizar los escenarios, organizaciones, personas externas u otro tipo de recursos que se requieran para implementar la Jornada Única en ambientes de aprendizajes seguros en una ciudad Educadora</v>
          </cell>
          <cell r="F164" t="str">
            <v>Acompañar A Colegios En La Formulación Y Ejecución De Planes Institucionales 03-01-0204</v>
          </cell>
          <cell r="G164" t="str">
            <v>APLICACIÓN DE PROYECTOS EDUCATIVOS TRANSVERSALES - A.1.7.2</v>
          </cell>
          <cell r="H164" t="str">
            <v>Estudiantes</v>
          </cell>
          <cell r="I164">
            <v>157742</v>
          </cell>
          <cell r="J164" t="str">
            <v>105601002</v>
          </cell>
          <cell r="K164">
            <v>18036700000</v>
          </cell>
        </row>
        <row r="165">
          <cell r="A165">
            <v>1056</v>
          </cell>
          <cell r="B165" t="str">
            <v>1056 Mejoramiento de la calidad educativa a través de la jornada única y el uso del tiempo escolar</v>
          </cell>
          <cell r="C165" t="str">
            <v>02 USO DEL TIEMPO ESCOLAR</v>
          </cell>
          <cell r="D165">
            <v>1</v>
          </cell>
          <cell r="E165" t="str">
            <v>02001 Garantizar los escenarios, organizaciones, personas externas u otro tipo de recursos que se requieran para implementar el Uso del Tiempo Escolar en ambientes de aprendizajes seguros en una ciudad Educadora</v>
          </cell>
          <cell r="F165" t="str">
            <v>Acompañar A Colegios En La Formulación Y Ejecución De Planes Institucionales 03-01-0204</v>
          </cell>
          <cell r="G165" t="str">
            <v>APLICACIÓN DE PROYECTOS EDUCATIVOS TRANSVERSALES - A.1.7.2</v>
          </cell>
          <cell r="H165" t="str">
            <v>Estudiantes</v>
          </cell>
          <cell r="I165">
            <v>252387</v>
          </cell>
          <cell r="J165" t="str">
            <v>105602001</v>
          </cell>
          <cell r="K165">
            <v>14636300000</v>
          </cell>
        </row>
        <row r="166">
          <cell r="A166">
            <v>1056</v>
          </cell>
          <cell r="B166" t="str">
            <v>1056 Mejoramiento de la calidad educativa a través de la jornada única y el uso del tiempo escolar</v>
          </cell>
          <cell r="C166" t="str">
            <v>02 USO DEL TIEMPO ESCOLAR</v>
          </cell>
          <cell r="D166">
            <v>2</v>
          </cell>
          <cell r="E166" t="str">
            <v>02002 Conformar un equipo profesional y técnico que coordina, orienta y apoya el desarrollo de la ampliación del tiempo escolar - Uso del tiempo escolar</v>
          </cell>
          <cell r="F166" t="str">
            <v>Personal Contratado Para Apoyar Las Actividades Propias De Los Proyectos De Inversión De La Entidad 03-04-0001</v>
          </cell>
          <cell r="G166" t="str">
            <v>MODERNIZACIÓN DE LA SECRETARIA DE EDUCACIÓN - A.1.4.1</v>
          </cell>
          <cell r="H166" t="str">
            <v>personas</v>
          </cell>
          <cell r="I166">
            <v>25</v>
          </cell>
          <cell r="J166" t="str">
            <v>105602002</v>
          </cell>
          <cell r="K166">
            <v>1595000000</v>
          </cell>
        </row>
        <row r="167">
          <cell r="A167">
            <v>1057</v>
          </cell>
          <cell r="B167" t="str">
            <v>1057 Competencias para el ciudadano de hoy</v>
          </cell>
          <cell r="C167" t="str">
            <v>01 Uso y apropiación de Tecnologías de la Información y las comunicaciones (TIC) y de los medios educativos</v>
          </cell>
          <cell r="D167">
            <v>1</v>
          </cell>
          <cell r="E167" t="str">
            <v>01001 Fortalecer y acompañar a los colegios en la implementación de estrategias que aporten al mejoramiento de los ambientes de aprendizaje y del conocimiento, promiviendo  el desarrollo de las capacidades en el uso inteligente de las TIC.</v>
          </cell>
          <cell r="F167" t="str">
            <v>Incentivar El Desarrollo Y Uso De La Tecnología, La Información Y La Comunicación A Través De Experiencias Pedagógicas 03-01-0218</v>
          </cell>
          <cell r="G167" t="str">
            <v>APLICACIÓN DE PROYECTOS EDUCATIVOS TRANSVERSALES - A.1.7.2</v>
          </cell>
          <cell r="H167" t="str">
            <v>colegios</v>
          </cell>
          <cell r="I167">
            <v>150</v>
          </cell>
          <cell r="J167" t="str">
            <v>105701001</v>
          </cell>
          <cell r="K167">
            <v>2550000000</v>
          </cell>
        </row>
        <row r="168">
          <cell r="A168">
            <v>1057</v>
          </cell>
          <cell r="B168" t="str">
            <v>1057 Competencias para el ciudadano de hoy</v>
          </cell>
          <cell r="C168" t="str">
            <v>01 Uso y apropiación de Tecnologías de la Información y las comunicaciones (TIC) y de los medios educativos</v>
          </cell>
          <cell r="D168">
            <v>2</v>
          </cell>
          <cell r="E168" t="str">
            <v>01002 Conformar un equipo profesional y técnico para el seguimiento y desarrollo de los programas y procesos del proyecto de inversión competencias para el ciudadano de hoy.</v>
          </cell>
          <cell r="F168" t="str">
            <v>Personal Contratado Para Apoyar Las Actividades Propias De Los Proyectos De Inversión De La Entidad 03-04-0001</v>
          </cell>
          <cell r="G168" t="str">
            <v>MODERNIZACIÓN DE LA SECRETARIA DE EDUCACIÓN - A.1.4.1</v>
          </cell>
          <cell r="H168" t="str">
            <v>Personas</v>
          </cell>
          <cell r="I168">
            <v>9</v>
          </cell>
          <cell r="J168" t="str">
            <v>105701002</v>
          </cell>
          <cell r="K168">
            <v>473572000</v>
          </cell>
        </row>
        <row r="169">
          <cell r="A169">
            <v>1057</v>
          </cell>
          <cell r="B169" t="str">
            <v>1057 Competencias para el ciudadano de hoy</v>
          </cell>
          <cell r="C169" t="str">
            <v>02 Lectoescritura y Fortalecimiento de Bibliotecas Escolares</v>
          </cell>
          <cell r="D169">
            <v>1</v>
          </cell>
          <cell r="E169" t="str">
            <v>02001 Implementar el plan distrital de lectura y escritura,  generando acciones que permitan mejorar los procesos de lectoescritura a través del aprovechamiento y fortalecimiento de las bibliotecas escolares y de ambientes de aprendizaje e investigación.</v>
          </cell>
          <cell r="F169" t="str">
            <v>Acompañar A Colegios En La Formulación Y Ejecución De Planes Institucionales 03-01-0204</v>
          </cell>
          <cell r="G169" t="str">
            <v>APLICACIÓN DE PROYECTOS EDUCATIVOS TRANSVERSALES - A.1.7.2</v>
          </cell>
          <cell r="H169" t="str">
            <v>colegios</v>
          </cell>
          <cell r="I169">
            <v>200</v>
          </cell>
          <cell r="J169" t="str">
            <v>105702001</v>
          </cell>
          <cell r="K169">
            <v>330000000</v>
          </cell>
        </row>
        <row r="170">
          <cell r="A170">
            <v>1057</v>
          </cell>
          <cell r="B170" t="str">
            <v>1057 Competencias para el ciudadano de hoy</v>
          </cell>
          <cell r="C170" t="str">
            <v>02 Lectoescritura y Fortalecimiento de Bibliotecas Escolares</v>
          </cell>
          <cell r="D170">
            <v>2</v>
          </cell>
          <cell r="E170" t="str">
            <v>02002 Conformar un equipo profesional y técnico para el seguimiento y desarrollo de los programas y procesos del proyecto de inversión competencias para el ciudadano de hoy - Lectoescritura y Fortalecimiento de Bibliotecas</v>
          </cell>
          <cell r="F170" t="str">
            <v>Personal Contratado Para Apoyar Las Actividades Propias De Los Proyectos De Inversión De La Entidad 03-04-0001</v>
          </cell>
          <cell r="G170" t="str">
            <v>MODERNIZACIÓN DE LA SECRETARIA DE EDUCACIÓN - A.1.4.1</v>
          </cell>
          <cell r="H170" t="str">
            <v>Personas</v>
          </cell>
          <cell r="I170">
            <v>51</v>
          </cell>
          <cell r="J170" t="str">
            <v>105702002</v>
          </cell>
          <cell r="K170">
            <v>2043897000</v>
          </cell>
        </row>
        <row r="171">
          <cell r="A171">
            <v>1057</v>
          </cell>
          <cell r="B171" t="str">
            <v>1057 Competencias para el ciudadano de hoy</v>
          </cell>
          <cell r="C171" t="str">
            <v>02 Lectoescritura y Fortalecimiento de Bibliotecas Escolares</v>
          </cell>
          <cell r="D171">
            <v>3</v>
          </cell>
          <cell r="E171" t="str">
            <v>02003 Garantizar la financiación, apoyo logístico para la participación de la IED en actividades culturales y académicas de Lectoescritura y Fortalecimiento de Bibliotecas Escolares.</v>
          </cell>
          <cell r="F171" t="str">
            <v>Apoyo Logístico Para El Desarrollo De Las Actividades Propias De Los Proyectos De Inversiónen General 03-01-0354</v>
          </cell>
          <cell r="G171" t="str">
            <v>APLICACIÓN DE PROYECTOS EDUCATIVOS TRANSVERSALES - A.1.7.2</v>
          </cell>
          <cell r="H171" t="str">
            <v>colegios</v>
          </cell>
          <cell r="I171">
            <v>363</v>
          </cell>
          <cell r="J171" t="str">
            <v>105702003</v>
          </cell>
          <cell r="K171">
            <v>1000000000</v>
          </cell>
        </row>
        <row r="172">
          <cell r="A172">
            <v>1057</v>
          </cell>
          <cell r="B172" t="str">
            <v>1057 Competencias para el ciudadano de hoy</v>
          </cell>
          <cell r="C172" t="str">
            <v>03 Fortalecimiento de Inglés como Segunda Lengua</v>
          </cell>
          <cell r="D172">
            <v>1</v>
          </cell>
          <cell r="E172" t="str">
            <v xml:space="preserve">03001 Acompañar y apoyar el fortalecimiento de los programas de aprendizaje del inglés como una segunda lengua mediante la articulación de planes de estudio, uso de medios educativos y ambientes de aprendizaje. </v>
          </cell>
          <cell r="F172" t="str">
            <v>Acompañar A Colegios En La Formulación Y Ejecución De Planes Institucionales 03-01-0204</v>
          </cell>
          <cell r="G172" t="str">
            <v>APLICACIÓN DE PROYECTOS EDUCATIVOS TRANSVERSALES - A.1.7.2</v>
          </cell>
          <cell r="H172" t="str">
            <v>colegios</v>
          </cell>
          <cell r="I172">
            <v>55</v>
          </cell>
          <cell r="J172" t="str">
            <v>105703001</v>
          </cell>
          <cell r="K172">
            <v>3309493000</v>
          </cell>
        </row>
        <row r="173">
          <cell r="A173">
            <v>1057</v>
          </cell>
          <cell r="B173" t="str">
            <v>1057 Competencias para el ciudadano de hoy</v>
          </cell>
          <cell r="C173" t="str">
            <v>03 Fortalecimiento de Inglés como Segunda Lengua</v>
          </cell>
          <cell r="D173">
            <v>2</v>
          </cell>
          <cell r="E173" t="str">
            <v>03002 Conformar un equipo profesional y técnico para el seguimiento y desarrollo de los programas y procesos del proyecto de inversión competencias para el ciudadano de hoy - Fortalecimiento de Inglés como Segunda Lengua</v>
          </cell>
          <cell r="F173" t="str">
            <v>Personal Contratado Para Apoyar Las Actividades Propias De Los Proyectos De Inversión De La Entidad 03-04-0001</v>
          </cell>
          <cell r="G173" t="str">
            <v>MODERNIZACIÓN DE LA SECRETARIA DE EDUCACIÓN - A.1.4.1</v>
          </cell>
          <cell r="H173" t="str">
            <v>personas</v>
          </cell>
          <cell r="I173">
            <v>5</v>
          </cell>
          <cell r="J173" t="str">
            <v>105703002</v>
          </cell>
          <cell r="K173">
            <v>370998000</v>
          </cell>
        </row>
        <row r="174">
          <cell r="A174">
            <v>1058</v>
          </cell>
          <cell r="B174" t="str">
            <v xml:space="preserve">1058 Participación ciudadana para el reencuentro, la reconciliación y la paz </v>
          </cell>
          <cell r="C174" t="str">
            <v>01 FORTALECIMIENTO DE  LAS CAPACIDADES DE LOS DIRECTORES LOCALES (DILES) Y DIRECTIVOS DOCENTES</v>
          </cell>
          <cell r="D174">
            <v>4</v>
          </cell>
          <cell r="E174" t="str">
            <v>01004 Implementar la estrategia para fortalecimiento de las capacidades de gestión de los directores locales y directivos docentes</v>
          </cell>
          <cell r="F174" t="str">
            <v>Acompañar A Colegios En La Formulación Y Ejecución De Planes Institucionales 03-01-0204</v>
          </cell>
          <cell r="G174" t="str">
            <v>APLICACIÓN DE PROYECTOS EDUCATIVOS TRANSVERSALES - A.1.7.2</v>
          </cell>
          <cell r="H174" t="str">
            <v>Directores locales y directivos docentes</v>
          </cell>
          <cell r="I174">
            <v>273</v>
          </cell>
          <cell r="J174" t="str">
            <v>105801004</v>
          </cell>
          <cell r="K174">
            <v>1440010000</v>
          </cell>
        </row>
        <row r="175">
          <cell r="A175">
            <v>1058</v>
          </cell>
          <cell r="B175" t="str">
            <v xml:space="preserve">1058 Participación ciudadana para el reencuentro, la reconciliación y la paz </v>
          </cell>
          <cell r="C175" t="str">
            <v>01 FORTALECIMIENTO DE  LAS CAPACIDADES DE LOS DIRECTORES LOCALES (DILES) Y DIRECTIVOS DOCENTES</v>
          </cell>
          <cell r="D175">
            <v>5</v>
          </cell>
          <cell r="E175" t="str">
            <v>01005 Apoyo profesional y técnico para las estrategias encaminadas a la construcción de una ciudad educadora, por el reencuentro, la reconciliación y la paz, con especial énfasis en el fortalecimiento de las capacidades de los DILES y directivos docentes</v>
          </cell>
          <cell r="F175" t="str">
            <v>Personal Contratado Para Apoyar Las Actividades Propias De Los Proyectos De Inversión De La Entidad 03-04-0001</v>
          </cell>
          <cell r="G175" t="str">
            <v>MODERNIZACIÓN DE LA SECRETARIA DE EDUCACIÓN - A.1.4.1</v>
          </cell>
          <cell r="H175" t="str">
            <v>Personas</v>
          </cell>
          <cell r="I175">
            <v>28</v>
          </cell>
          <cell r="J175" t="str">
            <v>105801005</v>
          </cell>
          <cell r="K175">
            <v>1986790000</v>
          </cell>
        </row>
        <row r="176">
          <cell r="A176">
            <v>1058</v>
          </cell>
          <cell r="B176" t="str">
            <v xml:space="preserve">1058 Participación ciudadana para el reencuentro, la reconciliación y la paz </v>
          </cell>
          <cell r="C176" t="str">
            <v>02 VOCES DEL TERRITORIO</v>
          </cell>
          <cell r="D176">
            <v>6</v>
          </cell>
          <cell r="E176" t="str">
            <v>02006 Divulgar campañas de comunicación en medios de carácter masivos, directos, comunitrarios o alternativos.</v>
          </cell>
          <cell r="F176" t="str">
            <v>Desarrollo Del Plan General De Medios De Divulgación Y Comunicación 03-01-0327</v>
          </cell>
          <cell r="G176" t="str">
            <v>APLICACIÓN DE PROYECTOS EDUCATIVOS TRANSVERSALES - A.1.7.2</v>
          </cell>
          <cell r="H176" t="str">
            <v>Estrategia</v>
          </cell>
          <cell r="I176">
            <v>1</v>
          </cell>
          <cell r="J176" t="str">
            <v>105802006</v>
          </cell>
          <cell r="K176">
            <v>869955000</v>
          </cell>
        </row>
        <row r="177">
          <cell r="A177">
            <v>1058</v>
          </cell>
          <cell r="B177" t="str">
            <v xml:space="preserve">1058 Participación ciudadana para el reencuentro, la reconciliación y la paz </v>
          </cell>
          <cell r="C177" t="str">
            <v>02 VOCES DEL TERRITORIO</v>
          </cell>
          <cell r="D177">
            <v>9</v>
          </cell>
          <cell r="E177" t="str">
            <v>02009 Producción y desarrollo de piezas de comunicación requeridas por las areas de la Secretaria de Educación del Distrito y su respectiva distribución.</v>
          </cell>
          <cell r="F177" t="str">
            <v>Desarrollo Del Plan General De Medios De Divulgación Y Comunicación 03-01-0327</v>
          </cell>
          <cell r="G177" t="str">
            <v>APLICACIÓN DE PROYECTOS EDUCATIVOS TRANSVERSALES - A.1.7.2</v>
          </cell>
          <cell r="H177" t="str">
            <v>Estrategia</v>
          </cell>
          <cell r="I177">
            <v>1</v>
          </cell>
          <cell r="J177" t="str">
            <v>105802009</v>
          </cell>
          <cell r="K177">
            <v>500000000</v>
          </cell>
        </row>
        <row r="178">
          <cell r="A178">
            <v>1058</v>
          </cell>
          <cell r="B178" t="str">
            <v xml:space="preserve">1058 Participación ciudadana para el reencuentro, la reconciliación y la paz </v>
          </cell>
          <cell r="C178" t="str">
            <v>02 VOCES DEL TERRITORIO</v>
          </cell>
          <cell r="D178">
            <v>22</v>
          </cell>
          <cell r="E178" t="str">
            <v>02022 Hacer seguimiento a las noticias y mensajes de la SED en los medios masivos de comunicación y redes sociales.</v>
          </cell>
          <cell r="F178" t="str">
            <v>Desarrollo Del Plan General De Medios De Divulgación Y Comunicación 03-01-0327</v>
          </cell>
          <cell r="G178" t="str">
            <v>APLICACIÓN DE PROYECTOS EDUCATIVOS TRANSVERSALES - A.1.7.2</v>
          </cell>
          <cell r="H178" t="str">
            <v>Estrategia</v>
          </cell>
          <cell r="I178">
            <v>1</v>
          </cell>
          <cell r="J178" t="str">
            <v>105802022</v>
          </cell>
          <cell r="K178">
            <v>130120000</v>
          </cell>
        </row>
        <row r="179">
          <cell r="A179">
            <v>1058</v>
          </cell>
          <cell r="B179" t="str">
            <v xml:space="preserve">1058 Participación ciudadana para el reencuentro, la reconciliación y la paz </v>
          </cell>
          <cell r="C179" t="str">
            <v>02 VOCES DEL TERRITORIO</v>
          </cell>
          <cell r="D179">
            <v>32</v>
          </cell>
          <cell r="E179" t="str">
            <v>02032 Documentar las historias de la educación a través de piezas audiovisuales, periodisticas o artísticas.</v>
          </cell>
          <cell r="F179" t="str">
            <v>Desarrollo Del Plan General De Medios De Divulgación Y Comunicación 03-01-0327</v>
          </cell>
          <cell r="G179" t="str">
            <v>APLICACIÓN DE PROYECTOS EDUCATIVOS TRANSVERSALES - A.1.7.2</v>
          </cell>
          <cell r="H179" t="str">
            <v>Estrategia</v>
          </cell>
          <cell r="I179">
            <v>1</v>
          </cell>
          <cell r="J179" t="str">
            <v>105802032</v>
          </cell>
          <cell r="K179">
            <v>450000000</v>
          </cell>
        </row>
        <row r="180">
          <cell r="A180">
            <v>1058</v>
          </cell>
          <cell r="B180" t="str">
            <v xml:space="preserve">1058 Participación ciudadana para el reencuentro, la reconciliación y la paz </v>
          </cell>
          <cell r="C180" t="str">
            <v>02 VOCES DEL TERRITORIO</v>
          </cell>
          <cell r="D180">
            <v>33</v>
          </cell>
          <cell r="E180" t="str">
            <v>02033 Elaborar un boletin mensual para docentes y funcionarios de la SED.</v>
          </cell>
          <cell r="F180" t="str">
            <v>Desarrollo Del Plan General De Medios De Divulgación Y Comunicación 03-01-0327</v>
          </cell>
          <cell r="G180" t="str">
            <v>APLICACIÓN DE PROYECTOS EDUCATIVOS TRANSVERSALES - A.1.7.2</v>
          </cell>
          <cell r="H180" t="str">
            <v>Estrategia</v>
          </cell>
          <cell r="I180">
            <v>1</v>
          </cell>
          <cell r="J180" t="str">
            <v>105802033</v>
          </cell>
          <cell r="K180">
            <v>198640000</v>
          </cell>
        </row>
        <row r="181">
          <cell r="A181">
            <v>1058</v>
          </cell>
          <cell r="B181" t="str">
            <v xml:space="preserve">1058 Participación ciudadana para el reencuentro, la reconciliación y la paz </v>
          </cell>
          <cell r="C181" t="str">
            <v>03 CONSOLIDACIÓN DEL OBSERVATORIO DE CONVIVENCIA ESCOLAR</v>
          </cell>
          <cell r="D181">
            <v>10</v>
          </cell>
          <cell r="E181" t="str">
            <v>03010 Apoyo profesional y técnico para las estrategias para la construcción de una ciudad educadora, por el reencuentro, la reconciliación y la paz, con énfasis en la consolidación del Observatorio y el Sistema Distrital de Convivencia Escolar</v>
          </cell>
          <cell r="F181" t="str">
            <v>Personal Contratado Para Apoyar Las Actividades Propias De Los Proyectos De Inversión De La Entidad 03-04-0001</v>
          </cell>
          <cell r="G181" t="str">
            <v>MODERNIZACIÓN DE LA SECRETARIA DE EDUCACIÓN - A.1.4.1</v>
          </cell>
          <cell r="H181" t="str">
            <v>Personas</v>
          </cell>
          <cell r="I181">
            <v>9</v>
          </cell>
          <cell r="J181" t="str">
            <v>105803010</v>
          </cell>
          <cell r="K181">
            <v>550272000</v>
          </cell>
        </row>
        <row r="182">
          <cell r="A182">
            <v>1058</v>
          </cell>
          <cell r="B182" t="str">
            <v xml:space="preserve">1058 Participación ciudadana para el reencuentro, la reconciliación y la paz </v>
          </cell>
          <cell r="C182" t="str">
            <v>03 CONSOLIDACIÓN DEL OBSERVATORIO DE CONVIVENCIA ESCOLAR</v>
          </cell>
          <cell r="D182">
            <v>11</v>
          </cell>
          <cell r="E182" t="str">
            <v>03011 Implementar la estrategia que permita el estudio y análisis de los fenómenos que afectan el clima escolar, los entornos escolares y la convivencia</v>
          </cell>
          <cell r="F182" t="str">
            <v>Acompañar A Colegios En La Formulación Y Ejecución De Planes Institucionales 03-01-0204</v>
          </cell>
          <cell r="G182" t="str">
            <v>APLICACIÓN DE PROYECTOS EDUCATIVOS TRANSVERSALES - A.1.7.2</v>
          </cell>
          <cell r="H182" t="str">
            <v>Proyectos</v>
          </cell>
          <cell r="I182">
            <v>3</v>
          </cell>
          <cell r="J182" t="str">
            <v>105803011</v>
          </cell>
          <cell r="K182">
            <v>1000000000</v>
          </cell>
        </row>
        <row r="183">
          <cell r="A183">
            <v>1058</v>
          </cell>
          <cell r="B183" t="str">
            <v xml:space="preserve">1058 Participación ciudadana para el reencuentro, la reconciliación y la paz </v>
          </cell>
          <cell r="C183" t="str">
            <v>04 MEJORAMIENTO DE ENTORNOS ESCOLARES</v>
          </cell>
          <cell r="D183">
            <v>12</v>
          </cell>
          <cell r="E183" t="str">
            <v>04012 Implementar las estrategias de intervención de los entornos escolares de los colegios distritales.</v>
          </cell>
          <cell r="F183" t="str">
            <v>Acompañar A Colegios En La Formulación Y Ejecución De Planes Institucionales 03-01-0204</v>
          </cell>
          <cell r="G183" t="str">
            <v>APLICACIÓN DE PROYECTOS EDUCATIVOS TRANSVERSALES - A.1.7.2</v>
          </cell>
          <cell r="H183" t="str">
            <v>Colegios</v>
          </cell>
          <cell r="I183">
            <v>137</v>
          </cell>
          <cell r="J183" t="str">
            <v>105804012</v>
          </cell>
          <cell r="K183">
            <v>1495000000</v>
          </cell>
        </row>
        <row r="184">
          <cell r="A184">
            <v>1058</v>
          </cell>
          <cell r="B184" t="str">
            <v xml:space="preserve">1058 Participación ciudadana para el reencuentro, la reconciliación y la paz </v>
          </cell>
          <cell r="C184" t="str">
            <v>04 MEJORAMIENTO DE ENTORNOS ESCOLARES</v>
          </cell>
          <cell r="D184">
            <v>13</v>
          </cell>
          <cell r="E184" t="str">
            <v>04013 Apoyo profesional y técnico para las estrategias para la construcción de una ciudad educadora, por el reencuentro, la reconciliación y la paz, con énfasis en el mejoramiento de entornos escolares</v>
          </cell>
          <cell r="F184" t="str">
            <v>Personal Contratado Para Apoyar Las Actividades Propias De Los Proyectos De Inversión De La Entidad 03-04-0001</v>
          </cell>
          <cell r="G184" t="str">
            <v>MODERNIZACIÓN DE LA SECRETARIA DE EDUCACIÓN - A.1.4.1</v>
          </cell>
          <cell r="H184" t="str">
            <v>Personas</v>
          </cell>
          <cell r="I184">
            <v>9</v>
          </cell>
          <cell r="J184" t="str">
            <v>105804013</v>
          </cell>
          <cell r="K184">
            <v>569715000</v>
          </cell>
        </row>
        <row r="185">
          <cell r="A185">
            <v>1058</v>
          </cell>
          <cell r="B185" t="str">
            <v xml:space="preserve">1058 Participación ciudadana para el reencuentro, la reconciliación y la paz </v>
          </cell>
          <cell r="C185" t="str">
            <v>05 FORTALECIMIENTO DE  LOS PLANES DE CONVIVENCIA HACIA EL REENCUENTRO, LA RECONCILIACIÓN Y LA PAZ.</v>
          </cell>
          <cell r="D185">
            <v>15</v>
          </cell>
          <cell r="E185" t="str">
            <v>05015 Apoyo profesional y técnico para las estrategias para la construcción de una ciudad educadora, por el reencuentro, la reconciliación y la paz, con énfasis en el fortalecimiento de los planes de convivencia y la implementación de la cátedra de paz</v>
          </cell>
          <cell r="F185" t="str">
            <v>Personal Contratado Para Apoyar Las Actividades Propias De Los Proyectos De Inversión De La Entidad 03-04-0001</v>
          </cell>
          <cell r="G185" t="str">
            <v>MODERNIZACIÓN DE LA SECRETARIA DE EDUCACIÓN - A.1.4.1</v>
          </cell>
          <cell r="H185" t="str">
            <v>Personas</v>
          </cell>
          <cell r="I185">
            <v>16</v>
          </cell>
          <cell r="J185" t="str">
            <v>105805015</v>
          </cell>
          <cell r="K185">
            <v>1190276000</v>
          </cell>
        </row>
        <row r="186">
          <cell r="A186">
            <v>1058</v>
          </cell>
          <cell r="B186" t="str">
            <v xml:space="preserve">1058 Participación ciudadana para el reencuentro, la reconciliación y la paz </v>
          </cell>
          <cell r="C186" t="str">
            <v>05 FORTALECIMIENTO DE  LOS PLANES DE CONVIVENCIA HACIA EL REENCUENTRO, LA RECONCILIACIÓN Y LA PAZ.</v>
          </cell>
          <cell r="D186">
            <v>27</v>
          </cell>
          <cell r="E186" t="str">
            <v>05027 Implementar las estrategias para el fortalecimiento de los planes de convivencia hacia el reencuentro, la reconciliación y la paz y para la implementación de la cátedra de paz con enfoque de cultura ciudadana</v>
          </cell>
          <cell r="F186" t="str">
            <v>Acompañar A Colegios En La Formulación Y Ejecución De Planes Institucionales 03-01-0204</v>
          </cell>
          <cell r="G186" t="str">
            <v>APLICACIÓN DE PROYECTOS EDUCATIVOS TRANSVERSALES - A.1.7.2</v>
          </cell>
          <cell r="H186" t="str">
            <v>Colegios</v>
          </cell>
          <cell r="I186">
            <v>261</v>
          </cell>
          <cell r="J186" t="str">
            <v>105805027</v>
          </cell>
          <cell r="K186">
            <v>400000000</v>
          </cell>
        </row>
        <row r="187">
          <cell r="A187">
            <v>1058</v>
          </cell>
          <cell r="B187" t="str">
            <v xml:space="preserve">1058 Participación ciudadana para el reencuentro, la reconciliación y la paz </v>
          </cell>
          <cell r="C187" t="str">
            <v>06 GESTION CON LA COMUNIDAD EDUCATIVA</v>
          </cell>
          <cell r="D187">
            <v>28</v>
          </cell>
          <cell r="E187" t="str">
            <v>06028 Apoyo profesional y técnico para las estrategias para la construcción de una ciudad educadora, por el reencuentro, la reconciliación y la paz, con énfasis en el fortalecimiento de la gestión con la comunidad educativa</v>
          </cell>
          <cell r="F187" t="str">
            <v>Personal Contratado Para Apoyar Las Actividades Propias De Los Proyectos De Inversión De La Entidad 03-04-0001</v>
          </cell>
          <cell r="G187" t="str">
            <v>MODERNIZACIÓN DE LA SECRETARIA DE EDUCACIÓN - A.1.4.1</v>
          </cell>
          <cell r="H187" t="str">
            <v>Personas</v>
          </cell>
          <cell r="I187">
            <v>11</v>
          </cell>
          <cell r="J187" t="str">
            <v>105806028</v>
          </cell>
          <cell r="K187">
            <v>767222000</v>
          </cell>
        </row>
        <row r="188">
          <cell r="A188">
            <v>1058</v>
          </cell>
          <cell r="B188" t="str">
            <v xml:space="preserve">1058 Participación ciudadana para el reencuentro, la reconciliación y la paz </v>
          </cell>
          <cell r="C188" t="str">
            <v>06 GESTION CON LA COMUNIDAD EDUCATIVA</v>
          </cell>
          <cell r="D188">
            <v>29</v>
          </cell>
          <cell r="E188" t="str">
            <v>06029 Apoyo profesional y técnico para las estrategias para la construcción de una ciudad educadora, por el reencuentro, la reconciliación y la paz, con énfasis en el acompañamiento de escuelas de padres y familia</v>
          </cell>
          <cell r="F188" t="str">
            <v>Personal Contratado Para Apoyar Las Actividades Propias De Los Proyectos De Inversión De La Entidad 03-04-0001</v>
          </cell>
          <cell r="G188" t="str">
            <v>MODERNIZACIÓN DE LA SECRETARIA DE EDUCACIÓN - A.1.4.1</v>
          </cell>
          <cell r="H188" t="str">
            <v>Personas</v>
          </cell>
          <cell r="I188">
            <v>5</v>
          </cell>
          <cell r="J188" t="str">
            <v>105806029</v>
          </cell>
          <cell r="K188">
            <v>297000000</v>
          </cell>
        </row>
        <row r="189">
          <cell r="A189">
            <v>1071</v>
          </cell>
          <cell r="B189" t="str">
            <v>1071 Gestión educativa institucional</v>
          </cell>
          <cell r="C189" t="str">
            <v>01 APOYO ADMINISTRATIVO</v>
          </cell>
          <cell r="D189">
            <v>1</v>
          </cell>
          <cell r="E189" t="str">
            <v xml:space="preserve">01001 Garantizar el pago del servicio de acueducto, alcantarillado y aseo en los colegios oficiales (plantas físicas propias, arrendadas y lotes). </v>
          </cell>
          <cell r="F189" t="str">
            <v>Servicios De Acueducto, Alcantarillado Y Aseo De Instituciones Educativas 02-06-0009</v>
          </cell>
          <cell r="G189" t="str">
            <v>ACUEDUCTO, ALCANTARILLADO Y ASEO - A.1.2.6.1</v>
          </cell>
          <cell r="H189" t="str">
            <v>Colegios</v>
          </cell>
          <cell r="I189">
            <v>369</v>
          </cell>
          <cell r="J189" t="str">
            <v>107101001</v>
          </cell>
          <cell r="K189">
            <v>16300745000</v>
          </cell>
        </row>
        <row r="190">
          <cell r="A190">
            <v>1071</v>
          </cell>
          <cell r="B190" t="str">
            <v>1071 Gestión educativa institucional</v>
          </cell>
          <cell r="C190" t="str">
            <v>01 APOYO ADMINISTRATIVO</v>
          </cell>
          <cell r="D190">
            <v>2</v>
          </cell>
          <cell r="E190" t="str">
            <v xml:space="preserve">01002 Garantizar el pago del servicio de energía en los colegios oficiales (plantas físicas propias, arrendadas y lotes). </v>
          </cell>
          <cell r="F190" t="str">
            <v>Servicios De Energía De Instituciones Educativas 02-06-0010</v>
          </cell>
          <cell r="G190" t="str">
            <v>ENERGÍA - A.1.2.6.2</v>
          </cell>
          <cell r="H190" t="str">
            <v>Colegios</v>
          </cell>
          <cell r="I190">
            <v>369</v>
          </cell>
          <cell r="J190" t="str">
            <v>107101002</v>
          </cell>
          <cell r="K190">
            <v>11693334000</v>
          </cell>
        </row>
        <row r="191">
          <cell r="A191">
            <v>1071</v>
          </cell>
          <cell r="B191" t="str">
            <v>1071 Gestión educativa institucional</v>
          </cell>
          <cell r="C191" t="str">
            <v>01 APOYO ADMINISTRATIVO</v>
          </cell>
          <cell r="D191">
            <v>3</v>
          </cell>
          <cell r="E191" t="str">
            <v>01003 Garantizar el pago del servicio telefónico; plantas físicas propias y arrendadas</v>
          </cell>
          <cell r="F191" t="str">
            <v>Servicios De Teléfono De Instituciones Educativas 02-06-0011</v>
          </cell>
          <cell r="G191" t="str">
            <v>TELÉFONO - A.1.2.6.3</v>
          </cell>
          <cell r="H191" t="str">
            <v>Colegios</v>
          </cell>
          <cell r="I191">
            <v>369</v>
          </cell>
          <cell r="J191" t="str">
            <v>107101003</v>
          </cell>
          <cell r="K191">
            <v>2881948000</v>
          </cell>
        </row>
        <row r="192">
          <cell r="A192">
            <v>1071</v>
          </cell>
          <cell r="B192" t="str">
            <v>1071 Gestión educativa institucional</v>
          </cell>
          <cell r="C192" t="str">
            <v>01 APOYO ADMINISTRATIVO</v>
          </cell>
          <cell r="D192">
            <v>4</v>
          </cell>
          <cell r="E192" t="str">
            <v>01004 Garantizar el pago del servicio de gas natural (plantas físicas propias, arrendadas y lotes)</v>
          </cell>
          <cell r="F192" t="str">
            <v>Legalización De Acometidas De Servicios Públicos  Y Pago De Gas 02-06-0217</v>
          </cell>
          <cell r="G192" t="str">
            <v>OTROS - A.1.2.6.5</v>
          </cell>
          <cell r="H192" t="str">
            <v>Colegios</v>
          </cell>
          <cell r="I192">
            <v>369</v>
          </cell>
          <cell r="J192" t="str">
            <v>107101004</v>
          </cell>
          <cell r="K192">
            <v>60444000</v>
          </cell>
        </row>
        <row r="193">
          <cell r="A193">
            <v>1071</v>
          </cell>
          <cell r="B193" t="str">
            <v>1071 Gestión educativa institucional</v>
          </cell>
          <cell r="C193" t="str">
            <v>01 APOYO ADMINISTRATIVO</v>
          </cell>
          <cell r="D193">
            <v>5</v>
          </cell>
          <cell r="E193" t="str">
            <v>01005 Servicios De Vigilancia De Instituciones Educativas 02-06-0022</v>
          </cell>
          <cell r="F193" t="str">
            <v>Servicios De Vigilancia De Instituciones Educativas 02-06-0022</v>
          </cell>
          <cell r="G193" t="str">
            <v>CONTRATACIÓN DE VIGILANCIA A LOS ESTABLECIMIENTOS EDUCATIVOS ESTATALES - A.1.1.7</v>
          </cell>
          <cell r="H193" t="str">
            <v>Colegios</v>
          </cell>
          <cell r="I193">
            <v>369</v>
          </cell>
          <cell r="J193" t="str">
            <v>107101005</v>
          </cell>
          <cell r="K193">
            <v>120000000000</v>
          </cell>
        </row>
        <row r="194">
          <cell r="A194">
            <v>1071</v>
          </cell>
          <cell r="B194" t="str">
            <v>1071 Gestión educativa institucional</v>
          </cell>
          <cell r="C194" t="str">
            <v>01 APOYO ADMINISTRATIVO</v>
          </cell>
          <cell r="D194">
            <v>6</v>
          </cell>
          <cell r="E194" t="str">
            <v>01006 Suministrar servicio de aseo privado para  todas las sedes de los colegios( plantas físicas propias, arriendos y convenios)  la interventoría, supervisión,  seguimiento, control del servicio y adiciones requeridas.</v>
          </cell>
          <cell r="F194" t="str">
            <v>Servicios De Aseo De Instituciones Educativas 02-06-0012</v>
          </cell>
          <cell r="G194" t="str">
            <v>OTROS - A.1.2.6.5</v>
          </cell>
          <cell r="H194" t="str">
            <v>Colegios</v>
          </cell>
          <cell r="I194">
            <v>369</v>
          </cell>
          <cell r="J194" t="str">
            <v>107101006</v>
          </cell>
          <cell r="K194">
            <v>92000000000</v>
          </cell>
        </row>
        <row r="195">
          <cell r="A195">
            <v>1071</v>
          </cell>
          <cell r="B195" t="str">
            <v>1071 Gestión educativa institucional</v>
          </cell>
          <cell r="C195" t="str">
            <v>02 ARRENDAMIENTOS</v>
          </cell>
          <cell r="D195">
            <v>7</v>
          </cell>
          <cell r="E195" t="str">
            <v>02007 Arrendar  inmuebles para ampliar la oferta educativa oficial, ajustar parámetros y atender a los alumnos que se trasladan por la intervención de plantas físicas y adelantar las adiciones.</v>
          </cell>
          <cell r="F195" t="str">
            <v>Arrendamiento De Inmuebles 02-06-0002</v>
          </cell>
          <cell r="G195" t="str">
            <v>ARRENDAMIENTO DE INMUEBLES DESTINADOS A LA PRESTACIÓN DEL SERVICIO PÚBLICO EDUCATIVO A.1.2.12</v>
          </cell>
          <cell r="H195" t="str">
            <v>Sedes Educativas</v>
          </cell>
          <cell r="I195">
            <v>77</v>
          </cell>
          <cell r="J195" t="str">
            <v>107102007</v>
          </cell>
          <cell r="K195">
            <v>11433675000</v>
          </cell>
        </row>
        <row r="196">
          <cell r="A196">
            <v>1071</v>
          </cell>
          <cell r="B196" t="str">
            <v>1071 Gestión educativa institucional</v>
          </cell>
          <cell r="C196" t="str">
            <v>02 ARRENDAMIENTOS</v>
          </cell>
          <cell r="D196">
            <v>8</v>
          </cell>
          <cell r="E196" t="str">
            <v>02008 Pagar de sentencias, laudos, conciliaciones, transacciones y providencias de autoridad jurisdiccional competente</v>
          </cell>
          <cell r="F196" t="str">
            <v>Arrendamiento De Inmuebles 02-06-0002</v>
          </cell>
          <cell r="G196" t="str">
            <v>ARRENDAMIENTO DE INMUEBLES DESTINADOS A LA PRESTACIÓN DEL SERVICIO PÚBLICO EDUCATIVO A.1.2.12</v>
          </cell>
          <cell r="H196" t="str">
            <v>Porcentaje</v>
          </cell>
          <cell r="I196">
            <v>100</v>
          </cell>
          <cell r="J196" t="str">
            <v>107102008</v>
          </cell>
          <cell r="K196">
            <v>128384000</v>
          </cell>
        </row>
        <row r="197">
          <cell r="A197">
            <v>1071</v>
          </cell>
          <cell r="B197" t="str">
            <v>1071 Gestión educativa institucional</v>
          </cell>
          <cell r="C197" t="str">
            <v xml:space="preserve">03 LOGÍSTICA Y APOYOS </v>
          </cell>
          <cell r="D197">
            <v>9</v>
          </cell>
          <cell r="E197" t="str">
            <v xml:space="preserve">03009 Suministrar el servicios de transporte para el traslado de funcionarios Administrativos a los colegios o  localidades para fortalecer la labor que realiza la SED a través de sus proyectos de inversión </v>
          </cell>
          <cell r="F197" t="str">
            <v>Apoyo Logístico Para El Desarrollo De Las Actividades Propias De Los Proyectos De Inversiónen General 03-01-0354</v>
          </cell>
          <cell r="G197" t="str">
            <v>APLICACIÓN DE PROYECTOS EDUCATIVOS TRANSVERSALES - A.1.7.2</v>
          </cell>
          <cell r="H197" t="str">
            <v>Servicios de Transporte</v>
          </cell>
          <cell r="I197">
            <v>2750</v>
          </cell>
          <cell r="J197" t="str">
            <v>107103009</v>
          </cell>
          <cell r="K197">
            <v>896425000</v>
          </cell>
        </row>
        <row r="198">
          <cell r="A198">
            <v>1071</v>
          </cell>
          <cell r="B198" t="str">
            <v>1071 Gestión educativa institucional</v>
          </cell>
          <cell r="C198" t="str">
            <v xml:space="preserve">03 LOGÍSTICA Y APOYOS </v>
          </cell>
          <cell r="D198">
            <v>10</v>
          </cell>
          <cell r="E198" t="str">
            <v xml:space="preserve">03010 Suministrar apoyo  técnico y profesional para actividades relacionadas con el proyecto de inversión </v>
          </cell>
          <cell r="F198" t="str">
            <v>Personal Contratado Para Apoyar Las Actividades Propias De Los Proyectos De Inversión De La Entidad 03-04-0001</v>
          </cell>
          <cell r="G198" t="str">
            <v>MODERNIZACIÓN DE LA SECRETARIA DE EDUCACIÓN - A.1.4.1</v>
          </cell>
          <cell r="H198" t="str">
            <v>Personas</v>
          </cell>
          <cell r="I198">
            <v>10</v>
          </cell>
          <cell r="J198" t="str">
            <v>107103010</v>
          </cell>
          <cell r="K198">
            <v>969913000</v>
          </cell>
        </row>
        <row r="199">
          <cell r="A199">
            <v>1071</v>
          </cell>
          <cell r="B199" t="str">
            <v>1071 Gestión educativa institucional</v>
          </cell>
          <cell r="C199" t="str">
            <v xml:space="preserve">03 LOGÍSTICA Y APOYOS </v>
          </cell>
          <cell r="D199">
            <v>11</v>
          </cell>
          <cell r="E199" t="str">
            <v>03011 Suministrar el apoyo logístico a los eventos de la entidad</v>
          </cell>
          <cell r="F199" t="str">
            <v>Soporte Logístico Para El Desarrollo De Las Actividades Propias De Los Proyectos De Inversión 02-01-0364</v>
          </cell>
          <cell r="G199" t="str">
            <v>APLICACIÓN DE PROYECTOS EDUCATIVOS TRANSVERSALES - A.1.7.2</v>
          </cell>
          <cell r="H199" t="str">
            <v>Eventos</v>
          </cell>
          <cell r="I199">
            <v>75</v>
          </cell>
          <cell r="J199" t="str">
            <v>107103011</v>
          </cell>
          <cell r="K199">
            <v>8912848000</v>
          </cell>
        </row>
        <row r="200">
          <cell r="A200">
            <v>1071</v>
          </cell>
          <cell r="B200" t="str">
            <v>1071 Gestión educativa institucional</v>
          </cell>
          <cell r="C200" t="str">
            <v xml:space="preserve">03 LOGÍSTICA Y APOYOS </v>
          </cell>
          <cell r="D200">
            <v>12</v>
          </cell>
          <cell r="E200" t="str">
            <v>03012 Interventoria al apoyo logístico a los eventos de la entidad</v>
          </cell>
          <cell r="F200" t="str">
            <v>Soporte Logístico Para El Desarrollo De Las Actividades Propias De Los Proyectos De Inversión 02-01-0364</v>
          </cell>
          <cell r="G200" t="str">
            <v>APLICACIÓN DE PROYECTOS EDUCATIVOS TRANSVERSALES - A.1.7.2</v>
          </cell>
          <cell r="H200" t="str">
            <v>Consultoría</v>
          </cell>
          <cell r="I200">
            <v>1</v>
          </cell>
          <cell r="J200" t="str">
            <v>107103012</v>
          </cell>
          <cell r="K200">
            <v>991284000</v>
          </cell>
        </row>
        <row r="201">
          <cell r="A201">
            <v>1072</v>
          </cell>
          <cell r="B201" t="str">
            <v>1072 Evaluar para transformar y mejorar</v>
          </cell>
          <cell r="C201" t="str">
            <v>01 Gestión del Conocimiento sobre evaluación para la Calidad de la Educación</v>
          </cell>
          <cell r="D201">
            <v>1</v>
          </cell>
          <cell r="E201" t="str">
            <v>01001 Producción de información relevante para caracterizar las Instituciones Educativas Distritales - IED</v>
          </cell>
          <cell r="F201" t="str">
            <v>Evaluación Educativa 03-01-0009</v>
          </cell>
          <cell r="G201" t="str">
            <v>DISEÑO E IMPLEMENTACIÓN DE PLANES DE MEJORAMIENTO - A.1.2.11</v>
          </cell>
          <cell r="H201" t="str">
            <v>Colegios</v>
          </cell>
          <cell r="I201">
            <v>362</v>
          </cell>
          <cell r="J201" t="str">
            <v>107201001</v>
          </cell>
          <cell r="K201">
            <v>408000000</v>
          </cell>
        </row>
        <row r="202">
          <cell r="A202">
            <v>1072</v>
          </cell>
          <cell r="B202" t="str">
            <v>1072 Evaluar para transformar y mejorar</v>
          </cell>
          <cell r="C202" t="str">
            <v>01 Gestión del Conocimiento sobre evaluación para la Calidad de la Educación</v>
          </cell>
          <cell r="D202">
            <v>2</v>
          </cell>
          <cell r="E202" t="str">
            <v>01002 Personal técnico y profesional para la ejecución de las actividades propuestas en los diferentes componentes del proyecto.</v>
          </cell>
          <cell r="F202" t="str">
            <v>Personal Contratado Para Apoyar Las Actividades Propias De Los Proyectos De Inversión De La Entidad 03-04-0001</v>
          </cell>
          <cell r="G202" t="str">
            <v>MODERNIZACIÓN DE LA SECRETARIA DE EDUCACIÓN - A.1.4.1</v>
          </cell>
          <cell r="H202" t="str">
            <v>Personas</v>
          </cell>
          <cell r="I202">
            <v>8</v>
          </cell>
          <cell r="J202" t="str">
            <v>107201002</v>
          </cell>
          <cell r="K202">
            <v>580600000</v>
          </cell>
        </row>
        <row r="203">
          <cell r="A203">
            <v>1072</v>
          </cell>
          <cell r="B203" t="str">
            <v>1072 Evaluar para transformar y mejorar</v>
          </cell>
          <cell r="C203" t="str">
            <v xml:space="preserve">02 Mejores practicas evaluativas </v>
          </cell>
          <cell r="D203">
            <v>2</v>
          </cell>
          <cell r="E203" t="str">
            <v>02002 Repositorio de mejores prácticas evaluativas en la ciudad.</v>
          </cell>
          <cell r="F203" t="str">
            <v>Evaluación Educativa 03-01-0009</v>
          </cell>
          <cell r="G203" t="str">
            <v>DISEÑO E IMPLEMENTACIÓN DE PLANES DE MEJORAMIENTO - A.1.2.11</v>
          </cell>
          <cell r="H203" t="str">
            <v>Repositorio</v>
          </cell>
          <cell r="I203">
            <v>1</v>
          </cell>
          <cell r="J203" t="str">
            <v>107202002</v>
          </cell>
          <cell r="K203">
            <v>200000000</v>
          </cell>
        </row>
        <row r="204">
          <cell r="A204">
            <v>1072</v>
          </cell>
          <cell r="B204" t="str">
            <v>1072 Evaluar para transformar y mejorar</v>
          </cell>
          <cell r="C204" t="str">
            <v xml:space="preserve">03 Articulación e integración de información sobre evaluaciones de aprendizaje, enseñanza y gestión en las IE </v>
          </cell>
          <cell r="D204">
            <v>1</v>
          </cell>
          <cell r="E204" t="str">
            <v>03001 Desarrollar, revisar y ajustar  estrategias  de evaluación en los diferentes componentes del sistema.</v>
          </cell>
          <cell r="F204" t="str">
            <v>Evaluación Educativa 03-01-0009</v>
          </cell>
          <cell r="G204" t="str">
            <v>DISEÑO E IMPLEMENTACIÓN DE PLANES DE MEJORAMIENTO - A.1.2.11</v>
          </cell>
          <cell r="H204" t="str">
            <v>Sistema</v>
          </cell>
          <cell r="I204">
            <v>1</v>
          </cell>
          <cell r="J204" t="str">
            <v>107203001</v>
          </cell>
          <cell r="K204">
            <v>1246000000</v>
          </cell>
        </row>
        <row r="205">
          <cell r="A205">
            <v>1072</v>
          </cell>
          <cell r="B205" t="str">
            <v>1072 Evaluar para transformar y mejorar</v>
          </cell>
          <cell r="C205" t="str">
            <v xml:space="preserve">03 Articulación e integración de información sobre evaluaciones de aprendizaje, enseñanza y gestión en las IE </v>
          </cell>
          <cell r="D205">
            <v>2</v>
          </cell>
          <cell r="E205" t="str">
            <v>03002 Aplicar pruebas internacionales, desarrollar y aplicar pruebas nacionales y las encuestas requeridas para el sector.</v>
          </cell>
          <cell r="F205" t="str">
            <v>Evaluación Educativa 03-01-0009</v>
          </cell>
          <cell r="G205" t="str">
            <v>DISEÑO E IMPLEMENTACIÓN DE PLANES DE MEJORAMIENTO - A.1.2.11</v>
          </cell>
          <cell r="H205" t="str">
            <v>Aplicaciones y encuestas</v>
          </cell>
          <cell r="I205">
            <v>4</v>
          </cell>
          <cell r="J205" t="str">
            <v>107203002</v>
          </cell>
          <cell r="K205">
            <v>1255000000</v>
          </cell>
        </row>
        <row r="206">
          <cell r="A206">
            <v>1072</v>
          </cell>
          <cell r="B206" t="str">
            <v>1072 Evaluar para transformar y mejorar</v>
          </cell>
          <cell r="C206" t="str">
            <v xml:space="preserve">04 Estímulos y reconocimientos a la Calidad de la educación </v>
          </cell>
          <cell r="D206">
            <v>1</v>
          </cell>
          <cell r="E206" t="str">
            <v>04001 Realizar el proceso requerido para la evaluación del incentivo por Gestión Institucional art. 23 Acuerdo 273.17</v>
          </cell>
          <cell r="F206" t="str">
            <v>Evaluación Educativa 03-01-0009</v>
          </cell>
          <cell r="G206" t="str">
            <v>DISEÑO E IMPLEMENTACIÓN DE PLANES DE MEJORAMIENTO - A.1.2.11</v>
          </cell>
          <cell r="H206" t="str">
            <v>Proceso</v>
          </cell>
          <cell r="I206">
            <v>1</v>
          </cell>
          <cell r="J206" t="str">
            <v>107204001</v>
          </cell>
          <cell r="K206">
            <v>150000000</v>
          </cell>
        </row>
        <row r="207">
          <cell r="A207">
            <v>1072</v>
          </cell>
          <cell r="B207" t="str">
            <v>1072 Evaluar para transformar y mejorar</v>
          </cell>
          <cell r="C207" t="str">
            <v xml:space="preserve">04 Estímulos y reconocimientos a la Calidad de la educación </v>
          </cell>
          <cell r="D207">
            <v>2</v>
          </cell>
          <cell r="E207" t="str">
            <v>04002 Entregar estímulos económicos a colegios premiados por su excelente gestión institucional en marco del Acuerdo 273/2007</v>
          </cell>
          <cell r="F207" t="str">
            <v>Incentivos Económicos  A Los Colegios Con Mejores Resultados Que Aporten Al Mejoramiento De La Calidad Educativa 05-02-0022</v>
          </cell>
          <cell r="G207" t="str">
            <v>DISEÑO E IMPLEMENTACIÓN DE PLANES DE MEJORAMIENTO - A.1.2.11</v>
          </cell>
          <cell r="H207" t="str">
            <v>Colegios</v>
          </cell>
          <cell r="I207">
            <v>5</v>
          </cell>
          <cell r="J207" t="str">
            <v>107204002</v>
          </cell>
          <cell r="K207">
            <v>95900000</v>
          </cell>
        </row>
        <row r="208">
          <cell r="A208">
            <v>1072</v>
          </cell>
          <cell r="B208" t="str">
            <v>1072 Evaluar para transformar y mejorar</v>
          </cell>
          <cell r="C208" t="str">
            <v xml:space="preserve">04 Estímulos y reconocimientos a la Calidad de la educación </v>
          </cell>
          <cell r="D208">
            <v>3</v>
          </cell>
          <cell r="E208" t="str">
            <v>04003 Entregar estímulos económicos a colegios oficiales por mejor rendimiento académico en las pruebas de Estado SABER 11°.</v>
          </cell>
          <cell r="F208" t="str">
            <v>Incentivos Económicos  A Los Colegios Con Mejores Resultados Que Aporten Al Mejoramiento De La Calidad Educativa 05-02-0022</v>
          </cell>
          <cell r="G208" t="str">
            <v>DISEÑO E IMPLEMENTACIÓN DE PLANES DE MEJORAMIENTO - A.1.2.11</v>
          </cell>
          <cell r="H208" t="str">
            <v>Colegios</v>
          </cell>
          <cell r="I208">
            <v>5</v>
          </cell>
          <cell r="J208" t="str">
            <v>107204003</v>
          </cell>
          <cell r="K208">
            <v>95900000</v>
          </cell>
        </row>
        <row r="209">
          <cell r="A209">
            <v>1072</v>
          </cell>
          <cell r="B209" t="str">
            <v>1072 Evaluar para transformar y mejorar</v>
          </cell>
          <cell r="C209" t="str">
            <v xml:space="preserve">04 Estímulos y reconocimientos a la Calidad de la educación </v>
          </cell>
          <cell r="D209">
            <v>4</v>
          </cell>
          <cell r="E209" t="str">
            <v>04004 Entregar estímulos económicos a colegios premiados por rendimiento académico en las pruebas SABER</v>
          </cell>
          <cell r="F209" t="str">
            <v>Incentivos Económicos  A Los Colegios Con Mejores Resultados Que Aporten Al Mejoramiento De La Calidad Educativa 05-02-0022</v>
          </cell>
          <cell r="G209" t="str">
            <v>DISEÑO E IMPLEMENTACIÓN DE PLANES DE MEJORAMIENTO - A.1.2.11</v>
          </cell>
          <cell r="H209" t="str">
            <v>Colegios</v>
          </cell>
          <cell r="I209">
            <v>5</v>
          </cell>
          <cell r="J209" t="str">
            <v>107204004</v>
          </cell>
          <cell r="K209">
            <v>95900000</v>
          </cell>
        </row>
        <row r="210">
          <cell r="A210">
            <v>1072</v>
          </cell>
          <cell r="B210" t="str">
            <v>1072 Evaluar para transformar y mejorar</v>
          </cell>
          <cell r="C210" t="str">
            <v xml:space="preserve">04 Estímulos y reconocimientos a la Calidad de la educación </v>
          </cell>
          <cell r="D210">
            <v>5</v>
          </cell>
          <cell r="E210" t="str">
            <v>04005 Entregar estímulos económicos a colegios oficiales que se destaquen por mejor nivel de inglés en las pruebas de Estado SABER 11°.</v>
          </cell>
          <cell r="F210" t="str">
            <v>Incentivos Económicos  A Los Colegios Con Mejores Resultados Que Aporten Al Mejoramiento De La Calidad Educativa 05-02-0022</v>
          </cell>
          <cell r="G210" t="str">
            <v>DISEÑO E IMPLEMENTACIÓN DE PLANES DE MEJORAMIENTO - A.1.2.11</v>
          </cell>
          <cell r="H210" t="str">
            <v>Colegios</v>
          </cell>
          <cell r="I210">
            <v>5</v>
          </cell>
          <cell r="J210" t="str">
            <v>107204005</v>
          </cell>
          <cell r="K210">
            <v>95900000</v>
          </cell>
        </row>
        <row r="211">
          <cell r="A211">
            <v>1072</v>
          </cell>
          <cell r="B211" t="str">
            <v>1072 Evaluar para transformar y mejorar</v>
          </cell>
          <cell r="C211" t="str">
            <v xml:space="preserve">04 Estímulos y reconocimientos a la Calidad de la educación </v>
          </cell>
          <cell r="D211">
            <v>6</v>
          </cell>
          <cell r="E211" t="str">
            <v>04006 Entregar estímulos económicos a colegios oficiales que cada año se destaquen como los de más bajo índice de deserción.</v>
          </cell>
          <cell r="F211" t="str">
            <v>Incentivos Económicos  A Los Colegios Con Mejores Resultados Que Aporten Al Mejoramiento De La Calidad Educativa 05-02-0022</v>
          </cell>
          <cell r="G211" t="str">
            <v>DISEÑO E IMPLEMENTACIÓN DE PLANES DE MEJORAMIENTO - A.1.2.11</v>
          </cell>
          <cell r="H211" t="str">
            <v>Colegios</v>
          </cell>
          <cell r="I211">
            <v>5</v>
          </cell>
          <cell r="J211" t="str">
            <v>107204006</v>
          </cell>
          <cell r="K211">
            <v>95900000</v>
          </cell>
        </row>
        <row r="212">
          <cell r="A212">
            <v>1072</v>
          </cell>
          <cell r="B212" t="str">
            <v>1072 Evaluar para transformar y mejorar</v>
          </cell>
          <cell r="C212" t="str">
            <v xml:space="preserve">04 Estímulos y reconocimientos a la Calidad de la educación </v>
          </cell>
          <cell r="D212">
            <v>7</v>
          </cell>
          <cell r="E212" t="str">
            <v>04007 Reconocimiento a colegios en el marco de la Acreditación según Rs 1881/2015</v>
          </cell>
          <cell r="F212" t="str">
            <v>Incentivos Económicos  A Los Colegios Con Mejores Resultados Que Aporten Al Mejoramiento De La Calidad Educativa 05-02-0022</v>
          </cell>
          <cell r="G212" t="str">
            <v>DISEÑO E IMPLEMENTACIÓN DE PLANES DE MEJORAMIENTO - A.1.2.11</v>
          </cell>
          <cell r="H212" t="str">
            <v>Colegios</v>
          </cell>
          <cell r="I212">
            <v>5</v>
          </cell>
          <cell r="J212" t="str">
            <v>107204007</v>
          </cell>
          <cell r="K212">
            <v>95900000</v>
          </cell>
        </row>
        <row r="213">
          <cell r="A213">
            <v>1073</v>
          </cell>
          <cell r="B213" t="str">
            <v>1073 Desarrollo integral de la educación media en las instituciones educativas del Distrito</v>
          </cell>
          <cell r="C213" t="str">
            <v>01 Competencias básicas, técnicas, tecnológicas, socioemocionales y exploración</v>
          </cell>
          <cell r="D213">
            <v>1</v>
          </cell>
          <cell r="E213" t="str">
            <v>01001 Prestar apoyo profesional y/o tecnico para acompañar a las IED en las actividades de planeción y seguimiento para desarrollo y fortalecimiento de las competencias básicas, sociales y emocionales de los estudiantes de educación media de Bogotá</v>
          </cell>
          <cell r="F213" t="str">
            <v>Personal Contratado Para Apoyar Las Actividades Propias De Los Proyectos De Inversión De La Entidad 03-04-0001</v>
          </cell>
          <cell r="G213" t="str">
            <v>MODERNIZACIÓN DE LA SECRETARIA DE EDUCACIÓN - A.1.4.1</v>
          </cell>
          <cell r="H213" t="str">
            <v>Personas</v>
          </cell>
          <cell r="I213">
            <v>32</v>
          </cell>
          <cell r="J213" t="str">
            <v>107301001</v>
          </cell>
          <cell r="K213">
            <v>1931591000</v>
          </cell>
        </row>
        <row r="214">
          <cell r="A214">
            <v>1073</v>
          </cell>
          <cell r="B214" t="str">
            <v>1073 Desarrollo integral de la educación media en las instituciones educativas del Distrito</v>
          </cell>
          <cell r="C214" t="str">
            <v>01 Competencias básicas, técnicas, tecnológicas, socioemocionales y exploración</v>
          </cell>
          <cell r="D214">
            <v>4</v>
          </cell>
          <cell r="E214" t="str">
            <v>01004 Realizar acompañamiento, seguimiento e implementación para desarrollo y fortalecimiento de las competencias básicas, sociales y emocionales de los estudiantes de educación media de Bogotá</v>
          </cell>
          <cell r="F214" t="str">
            <v>Acompañar A Colegios En La Formulación Y Ejecución De Planes Institucionales 03-01-0204</v>
          </cell>
          <cell r="G214" t="str">
            <v>APLICACIÓN DE PROYECTOS EDUCATIVOS TRANSVERSALES - A.1.7.2</v>
          </cell>
          <cell r="H214" t="str">
            <v>Persona Jurídica</v>
          </cell>
          <cell r="I214">
            <v>15</v>
          </cell>
          <cell r="J214" t="str">
            <v>107301004</v>
          </cell>
          <cell r="K214">
            <v>15270921000</v>
          </cell>
        </row>
        <row r="215">
          <cell r="A215">
            <v>1073</v>
          </cell>
          <cell r="B215" t="str">
            <v>1073 Desarrollo integral de la educación media en las instituciones educativas del Distrito</v>
          </cell>
          <cell r="C215" t="str">
            <v>02 Orientación sociocupacional</v>
          </cell>
          <cell r="D215">
            <v>1</v>
          </cell>
          <cell r="E215" t="str">
            <v>02001 Prestar apoyo profesional y/o tecnico para acompañar a las IED en las actividades de planeación y seguimiento para el desarrollo y fortalecimiento de la orientación sociocupacional de los estudiantes de educación media de Bogotá</v>
          </cell>
          <cell r="F215" t="str">
            <v>Personal Contratado Para Apoyar Las Actividades Propias De Los Proyectos De Inversión De La Entidad 03-04-0001</v>
          </cell>
          <cell r="G215" t="str">
            <v>MODERNIZACIÓN DE LA SECRETARIA DE EDUCACIÓN - A.1.4.1</v>
          </cell>
          <cell r="H215" t="str">
            <v>Personas</v>
          </cell>
          <cell r="I215">
            <v>3</v>
          </cell>
          <cell r="J215" t="str">
            <v>107302001</v>
          </cell>
          <cell r="K215">
            <v>209300000</v>
          </cell>
        </row>
        <row r="216">
          <cell r="A216">
            <v>1073</v>
          </cell>
          <cell r="B216" t="str">
            <v>1073 Desarrollo integral de la educación media en las instituciones educativas del Distrito</v>
          </cell>
          <cell r="C216" t="str">
            <v>02 Orientación sociocupacional</v>
          </cell>
          <cell r="D216">
            <v>2</v>
          </cell>
          <cell r="E216" t="str">
            <v>02002 Realizar acompañamiento, seguimiento e implementación de los procesos de orientación sociocupacional  de los estudiantes de educación media de Bogotá</v>
          </cell>
          <cell r="F216" t="str">
            <v>Acompañar A Colegios En La Formulación Y Ejecución De Planes Institucionales 03-01-0204</v>
          </cell>
          <cell r="G216" t="str">
            <v>APLICACIÓN DE PROYECTOS EDUCATIVOS TRANSVERSALES - A.1.7.2</v>
          </cell>
          <cell r="H216" t="str">
            <v>Persona Jurídica</v>
          </cell>
          <cell r="I216">
            <v>1</v>
          </cell>
          <cell r="J216" t="str">
            <v>107302002</v>
          </cell>
          <cell r="K216">
            <v>1750188000</v>
          </cell>
        </row>
        <row r="217">
          <cell r="A217">
            <v>1074</v>
          </cell>
          <cell r="B217" t="str">
            <v>1074 Educación superior para una ciudad de conocimiento</v>
          </cell>
          <cell r="C217" t="str">
            <v>01 ACCESO A EDUCACIÓN SUPERIOR</v>
          </cell>
          <cell r="D217">
            <v>1</v>
          </cell>
          <cell r="E217" t="str">
            <v>01001 Fondo de Reparación para el Acceso, Permanencia y Graduación en Educación Superior para la Población Víctima del Conflicto Armado en Colombia.</v>
          </cell>
          <cell r="F217" t="str">
            <v>Atención a Víctimas 03-02-0032</v>
          </cell>
          <cell r="G217" t="str">
            <v>APLICACIÓN DE PROYECTOS EDUCATIVOS TRANSVERSALES - A.1.7.2</v>
          </cell>
          <cell r="H217" t="str">
            <v>Cupos</v>
          </cell>
          <cell r="I217">
            <v>29</v>
          </cell>
          <cell r="J217" t="str">
            <v>107401001</v>
          </cell>
          <cell r="K217">
            <v>2000000000</v>
          </cell>
        </row>
        <row r="218">
          <cell r="A218">
            <v>1074</v>
          </cell>
          <cell r="B218" t="str">
            <v>1074 Educación superior para una ciudad de conocimiento</v>
          </cell>
          <cell r="C218" t="str">
            <v>01 ACCESO A EDUCACIÓN SUPERIOR</v>
          </cell>
          <cell r="D218">
            <v>2</v>
          </cell>
          <cell r="E218" t="str">
            <v>01002 Generar alternativas de financiación ofertadas en el portafolio de la Secretaria de Educación, para el acceso y la permanencia en la educación superior de los jóvenes residentes en Bogotá</v>
          </cell>
          <cell r="F218" t="str">
            <v>Financiación A Los Estudiantes Para El Acceso A La Educación Superior 06-01-0004</v>
          </cell>
          <cell r="G218" t="str">
            <v>COMPETENCIAS LABORALES GENERALES Y FORMACIÓN PARA EL TRABAJO Y EL DESARROLLO HUMANO - A.1.7.1</v>
          </cell>
          <cell r="H218" t="str">
            <v>Cupos</v>
          </cell>
          <cell r="I218">
            <v>783</v>
          </cell>
          <cell r="J218" t="str">
            <v>107401002</v>
          </cell>
          <cell r="K218">
            <v>31819000000</v>
          </cell>
        </row>
        <row r="219">
          <cell r="A219">
            <v>1074</v>
          </cell>
          <cell r="B219" t="str">
            <v>1074 Educación superior para una ciudad de conocimiento</v>
          </cell>
          <cell r="C219" t="str">
            <v>02 FORTALECIMIENTO DE LA CALIDAD</v>
          </cell>
          <cell r="D219">
            <v>3</v>
          </cell>
          <cell r="E219" t="str">
            <v>02003 Fortalecimiento de condiciones de calidad para fomentar procesos de acreditacion de programas.</v>
          </cell>
          <cell r="F219" t="str">
            <v>Asistencia técnica y fomento al mejoramiento de la calidad en el marco del Subsistema Distrital de Educación Superior 05-02-0179</v>
          </cell>
          <cell r="G219" t="str">
            <v>APLICACIÓN DE PROYECTOS EDUCATIVOS TRANSVERSALES - A.1.7.2</v>
          </cell>
          <cell r="H219" t="str">
            <v>Proyectos</v>
          </cell>
          <cell r="I219">
            <v>1</v>
          </cell>
          <cell r="J219" t="str">
            <v>107402003</v>
          </cell>
          <cell r="K219">
            <v>250000000</v>
          </cell>
        </row>
        <row r="220">
          <cell r="A220">
            <v>1074</v>
          </cell>
          <cell r="B220" t="str">
            <v>1074 Educación superior para una ciudad de conocimiento</v>
          </cell>
          <cell r="C220" t="str">
            <v>02 FORTALECIMIENTO DE LA CALIDAD</v>
          </cell>
          <cell r="D220">
            <v>4</v>
          </cell>
          <cell r="E220" t="str">
            <v>02004 Aunar esfuerzos con los actores del subsistema Distrital de Educacion Superior y el Gobierno Nacional, para orientar o desarrollar proyectos de Ciencia, Tecnología e Innovación, integrando apuestas productivas y de conocimiento de la región.</v>
          </cell>
          <cell r="F220" t="str">
            <v>Asistencia técnica y fomento al mejoramiento de la calidad en el marco del Subsistema Distrital de Educación Superior 05-02-0179</v>
          </cell>
          <cell r="G220" t="str">
            <v>APLICACIÓN DE PROYECTOS EDUCATIVOS TRANSVERSALES - A.1.7.2</v>
          </cell>
          <cell r="H220" t="str">
            <v>Proyectos</v>
          </cell>
          <cell r="I220">
            <v>2</v>
          </cell>
          <cell r="J220" t="str">
            <v>107402004</v>
          </cell>
          <cell r="K220">
            <v>500000000</v>
          </cell>
        </row>
        <row r="221">
          <cell r="A221">
            <v>1074</v>
          </cell>
          <cell r="B221" t="str">
            <v>1074 Educación superior para una ciudad de conocimiento</v>
          </cell>
          <cell r="C221" t="str">
            <v>02 FORTALECIMIENTO DE LA CALIDAD</v>
          </cell>
          <cell r="D221">
            <v>5</v>
          </cell>
          <cell r="E221" t="str">
            <v>02005 Implementacion gradual de una estrategia de Fomento a la calidad y mejores prácticas en los programas e instituciones de Formación para el Trabajo y el Desarrollo Humano</v>
          </cell>
          <cell r="F221" t="str">
            <v>Fortalecimiento de la formación para el trabajo y el desarrollo humano 03-02-0034</v>
          </cell>
          <cell r="G221" t="str">
            <v>COMPETENCIAS LABORALES GENERALES Y FORMACIÓN PARA EL TRABAJO Y EL DESARROLLO HUMANO - A.1.7.1</v>
          </cell>
          <cell r="H221" t="str">
            <v>Piloto</v>
          </cell>
          <cell r="I221">
            <v>1</v>
          </cell>
          <cell r="J221" t="str">
            <v>107402005</v>
          </cell>
          <cell r="K221">
            <v>550000000</v>
          </cell>
        </row>
        <row r="222">
          <cell r="A222">
            <v>1074</v>
          </cell>
          <cell r="B222" t="str">
            <v>1074 Educación superior para una ciudad de conocimiento</v>
          </cell>
          <cell r="C222" t="str">
            <v>02 FORTALECIMIENTO DE LA CALIDAD</v>
          </cell>
          <cell r="D222">
            <v>6</v>
          </cell>
          <cell r="E222" t="str">
            <v>02006 Prestar apoyo profesional y/o técnico en la ejecución, verificación y acompañamiento de proyectos de calidad en educacion superior</v>
          </cell>
          <cell r="F222" t="str">
            <v>Personal Contratado Para Apoyar Las Actividades Propias De Los Proyectos De Inversión De La Entidad 03-04-0001</v>
          </cell>
          <cell r="G222" t="str">
            <v>MODERNIZACIÓN DE LA SECRETARIA DE EDUCACIÓN - A.1.4.1</v>
          </cell>
          <cell r="H222" t="str">
            <v>Personas</v>
          </cell>
          <cell r="I222">
            <v>20</v>
          </cell>
          <cell r="J222" t="str">
            <v>107402006</v>
          </cell>
          <cell r="K222">
            <v>1260000000</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 LUBRICANTES Y LLANTAS"/>
      <sheetName val="MATERIALES Y SUMIN"/>
      <sheetName val="COMPRA DE EQUIPOS"/>
      <sheetName val="ARRENDAMIENTOS "/>
      <sheetName val="TRANSPORTE Y COM"/>
      <sheetName val="IMPR Y PUBLICA"/>
      <sheetName val="MANTENIMIENTO ENTIDAD"/>
      <sheetName val="REMUNERACION SERV TEC"/>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9" refreshError="1"/>
      <sheetData sheetId="1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3"/>
      <sheetName val="Hoja5"/>
      <sheetName val="Hoja1"/>
    </sheetNames>
    <sheetDataSet>
      <sheetData sheetId="0" refreshError="1"/>
      <sheetData sheetId="1" refreshError="1"/>
      <sheetData sheetId="2"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LUB-LLANTAS"/>
      <sheetName val="Materiales y suministros Adtivo"/>
      <sheetName val="compra de equipos"/>
      <sheetName val="Arrendamientos"/>
      <sheetName val="Transporte y comunicaciones"/>
      <sheetName val="impresos y publicaciones"/>
      <sheetName val="mantenimiento"/>
      <sheetName val="RSTA"/>
      <sheetName val="Hoja3"/>
      <sheetName val="Hoja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2"/>
      <sheetName val="Hoja3"/>
      <sheetName val="Hoja5"/>
      <sheetName val="Hoja1"/>
    </sheetNames>
    <sheetDataSet>
      <sheetData sheetId="0"/>
      <sheetData sheetId="1"/>
      <sheetData sheetId="2">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3"/>
      <sheetData sheetId="4"/>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sheetData sheetId="2" refreshError="1"/>
      <sheetData sheetId="3"/>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11-01-IF-002"/>
      <sheetName val="Total contratado"/>
      <sheetName val="Valor vigencia 2018"/>
      <sheetName val="Hoja3"/>
      <sheetName val="Hoja5"/>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11-01-IF-002"/>
      <sheetName val="Hoja3"/>
      <sheetName val="Hoja5"/>
    </sheetNames>
    <sheetDataSet>
      <sheetData sheetId="0">
        <row r="3">
          <cell r="A3">
            <v>898</v>
          </cell>
        </row>
      </sheetData>
      <sheetData sheetId="1" refreshError="1"/>
      <sheetData sheetId="2">
        <row r="2">
          <cell r="A2" t="str">
            <v>CCE-01</v>
          </cell>
        </row>
      </sheetData>
      <sheetData sheetId="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11-01-IF-002"/>
      <sheetName val="Hoja3"/>
      <sheetName val="Hoja2"/>
      <sheetName val="Hoja5"/>
    </sheetNames>
    <sheetDataSet>
      <sheetData sheetId="0">
        <row r="3">
          <cell r="A3">
            <v>898</v>
          </cell>
        </row>
      </sheetData>
      <sheetData sheetId="1"/>
      <sheetData sheetId="2">
        <row r="2">
          <cell r="A2" t="str">
            <v>CCE-01</v>
          </cell>
        </row>
      </sheetData>
      <sheetData sheetId="3"/>
      <sheetData sheetId="4"/>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sheetData sheetId="1">
        <row r="2">
          <cell r="A2" t="str">
            <v>CCE-01</v>
          </cell>
        </row>
      </sheetData>
      <sheetData sheetId="2"/>
      <sheetData sheetId="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56"/>
      <sheetName val="1056 SUMATORIA CORREGIDO"/>
      <sheetName val="1056 SUMATORIA"/>
      <sheetName val="ADICIONES "/>
      <sheetName val="ADICIONES  CORREGIDO"/>
      <sheetName val="Hoja3"/>
      <sheetName val="Hoja5"/>
      <sheetName val="Hoja1"/>
    </sheetNames>
    <sheetDataSet>
      <sheetData sheetId="0"/>
      <sheetData sheetId="1"/>
      <sheetData sheetId="2"/>
      <sheetData sheetId="3"/>
      <sheetData sheetId="4"/>
      <sheetData sheetId="5">
        <row r="2">
          <cell r="A2" t="str">
            <v>CCE-01</v>
          </cell>
        </row>
      </sheetData>
      <sheetData sheetId="6"/>
      <sheetData sheetId="7"/>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Hoja4"/>
      <sheetName val="11-01-IF-002"/>
      <sheetName val="Hoja5"/>
      <sheetName val="Hoja1"/>
    </sheetNames>
    <sheetDataSet>
      <sheetData sheetId="0"/>
      <sheetData sheetId="1"/>
      <sheetData sheetId="2"/>
      <sheetData sheetId="3"/>
      <sheetData sheetId="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11-01-IF-002"/>
      <sheetName val="Hoja3"/>
      <sheetName val="Hoja5"/>
      <sheetName val="Hoja1"/>
    </sheetNames>
    <sheetDataSet>
      <sheetData sheetId="0"/>
      <sheetData sheetId="1"/>
      <sheetData sheetId="2"/>
      <sheetData sheetId="3"/>
      <sheetData sheetId="4"/>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01-IF-002"/>
      <sheetName val="Hoja3"/>
      <sheetName val="Hoja5"/>
      <sheetName val="Hoja1"/>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CCE-03</v>
          </cell>
          <cell r="B4" t="str">
            <v>Concurso de méritos con precalificación</v>
          </cell>
        </row>
        <row r="5">
          <cell r="A5" t="str">
            <v>CCE-04</v>
          </cell>
          <cell r="B5" t="str">
            <v>Concurso de méritos abierto</v>
          </cell>
        </row>
        <row r="6">
          <cell r="A6" t="str">
            <v>CCE-05</v>
          </cell>
          <cell r="B6" t="str">
            <v>Contratación directa</v>
          </cell>
        </row>
        <row r="7">
          <cell r="A7" t="str">
            <v>CCE-06</v>
          </cell>
          <cell r="B7" t="str">
            <v>Selección abreviada menor cuantía</v>
          </cell>
        </row>
        <row r="8">
          <cell r="A8" t="str">
            <v>CCE-07</v>
          </cell>
          <cell r="B8" t="str">
            <v>Selección abreviada subasta inversa</v>
          </cell>
        </row>
        <row r="9">
          <cell r="A9" t="str">
            <v>CCE-10</v>
          </cell>
          <cell r="B9" t="str">
            <v>Mínima cuantía</v>
          </cell>
        </row>
        <row r="10">
          <cell r="A10" t="str">
            <v>CCE-11||01</v>
          </cell>
          <cell r="B10" t="str">
            <v>Publicación contratación régimen especial - Selección de comisionista</v>
          </cell>
        </row>
        <row r="11">
          <cell r="A11" t="str">
            <v>CCE-11||02</v>
          </cell>
          <cell r="B11" t="str">
            <v>Publicación contratación régimen especial - Enajenación de bienes para intermediarios idóneos</v>
          </cell>
        </row>
        <row r="12">
          <cell r="A12" t="str">
            <v>CCE-11||03</v>
          </cell>
          <cell r="B12" t="str">
            <v>Publicación contratación régimen especial - Régimen especial</v>
          </cell>
        </row>
        <row r="13">
          <cell r="A13" t="str">
            <v>CCE-11||04</v>
          </cell>
          <cell r="B13" t="str">
            <v>Publicación contratación régimen especial - Banco multilateral y organismos multilaterales</v>
          </cell>
        </row>
        <row r="14">
          <cell r="A14" t="str">
            <v>CCE-99</v>
          </cell>
          <cell r="B14" t="str">
            <v>Selección abreviada - acuerdo marco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mailto:ediaz@educacionbogota.gov.co" TargetMode="External"/><Relationship Id="rId170" Type="http://schemas.openxmlformats.org/officeDocument/2006/relationships/hyperlink" Target="mailto:ediaz@educacionbogota.gov.co" TargetMode="External"/><Relationship Id="rId268" Type="http://schemas.openxmlformats.org/officeDocument/2006/relationships/hyperlink" Target="mailto:ediaz@educacionbogota.gov.co" TargetMode="External"/><Relationship Id="rId475" Type="http://schemas.openxmlformats.org/officeDocument/2006/relationships/hyperlink" Target="mailto:ediaz@educacionbogota.gov.co" TargetMode="External"/><Relationship Id="rId682" Type="http://schemas.openxmlformats.org/officeDocument/2006/relationships/hyperlink" Target="mailto:cmartinezb@educacionbogota.gov.co" TargetMode="External"/><Relationship Id="rId128" Type="http://schemas.openxmlformats.org/officeDocument/2006/relationships/hyperlink" Target="mailto:ediaz@educacionbogota.gov.co" TargetMode="External"/><Relationship Id="rId335" Type="http://schemas.openxmlformats.org/officeDocument/2006/relationships/hyperlink" Target="mailto:ediaz@educacionbogota.gov.co" TargetMode="External"/><Relationship Id="rId542" Type="http://schemas.openxmlformats.org/officeDocument/2006/relationships/hyperlink" Target="mailto:ediaz@educacionbogota.gov.co" TargetMode="External"/><Relationship Id="rId987" Type="http://schemas.openxmlformats.org/officeDocument/2006/relationships/hyperlink" Target="mailto:lcamargo@educacion.gov.co" TargetMode="External"/><Relationship Id="rId1172" Type="http://schemas.openxmlformats.org/officeDocument/2006/relationships/hyperlink" Target="mailto:jpinzonf@educacionbogota.gov.co" TargetMode="External"/><Relationship Id="rId402" Type="http://schemas.openxmlformats.org/officeDocument/2006/relationships/hyperlink" Target="mailto:ediaz@educacionbogota.gov.co" TargetMode="External"/><Relationship Id="rId847" Type="http://schemas.openxmlformats.org/officeDocument/2006/relationships/hyperlink" Target="mailto:lcamargo@educacion.gov.co" TargetMode="External"/><Relationship Id="rId1032" Type="http://schemas.openxmlformats.org/officeDocument/2006/relationships/hyperlink" Target="mailto:lcamargo@educacion.gov.co" TargetMode="External"/><Relationship Id="rId707" Type="http://schemas.openxmlformats.org/officeDocument/2006/relationships/hyperlink" Target="mailto:cmartinezb@educacionbogota.gov.co" TargetMode="External"/><Relationship Id="rId914" Type="http://schemas.openxmlformats.org/officeDocument/2006/relationships/hyperlink" Target="mailto:lcamargo@educacion.gov.co" TargetMode="External"/><Relationship Id="rId1337" Type="http://schemas.openxmlformats.org/officeDocument/2006/relationships/hyperlink" Target="mailto:lcaceresc@educacionbogota.gov.co" TargetMode="External"/><Relationship Id="rId43" Type="http://schemas.openxmlformats.org/officeDocument/2006/relationships/hyperlink" Target="mailto:ediaz@educacionbogota.gov.co" TargetMode="External"/><Relationship Id="rId192" Type="http://schemas.openxmlformats.org/officeDocument/2006/relationships/hyperlink" Target="mailto:ediaz@educacionbogota.gov.co" TargetMode="External"/><Relationship Id="rId497" Type="http://schemas.openxmlformats.org/officeDocument/2006/relationships/hyperlink" Target="mailto:ediaz@educacionbogota.gov.co" TargetMode="External"/><Relationship Id="rId357" Type="http://schemas.openxmlformats.org/officeDocument/2006/relationships/hyperlink" Target="mailto:ediaz@educacionbogota.gov.co" TargetMode="External"/><Relationship Id="rId1194" Type="http://schemas.openxmlformats.org/officeDocument/2006/relationships/hyperlink" Target="mailto:jpinzonf@educacionbogota.gov.co" TargetMode="External"/><Relationship Id="rId217" Type="http://schemas.openxmlformats.org/officeDocument/2006/relationships/hyperlink" Target="mailto:ediaz@educacionbogota.gov.co" TargetMode="External"/><Relationship Id="rId564" Type="http://schemas.openxmlformats.org/officeDocument/2006/relationships/hyperlink" Target="mailto:ypinzon@educacionbogota.gov.co" TargetMode="External"/><Relationship Id="rId771" Type="http://schemas.openxmlformats.org/officeDocument/2006/relationships/hyperlink" Target="mailto:lcamargo@educacion.gov.co" TargetMode="External"/><Relationship Id="rId869" Type="http://schemas.openxmlformats.org/officeDocument/2006/relationships/hyperlink" Target="mailto:lcamargo@educacion.gov.co" TargetMode="External"/><Relationship Id="rId424" Type="http://schemas.openxmlformats.org/officeDocument/2006/relationships/hyperlink" Target="mailto:ediaz@educacionbogota.gov.co" TargetMode="External"/><Relationship Id="rId631" Type="http://schemas.openxmlformats.org/officeDocument/2006/relationships/hyperlink" Target="mailto:cmartinezb@educacionbogota.gov.co" TargetMode="External"/><Relationship Id="rId729" Type="http://schemas.openxmlformats.org/officeDocument/2006/relationships/hyperlink" Target="mailto:cmartinezb@educacionbogota.gov.co" TargetMode="External"/><Relationship Id="rId1054" Type="http://schemas.openxmlformats.org/officeDocument/2006/relationships/hyperlink" Target="mailto:lcamargo@educacion.gov.co" TargetMode="External"/><Relationship Id="rId1261" Type="http://schemas.openxmlformats.org/officeDocument/2006/relationships/hyperlink" Target="mailto:ycuellar@educacionbogota.gov.co" TargetMode="External"/><Relationship Id="rId1359" Type="http://schemas.openxmlformats.org/officeDocument/2006/relationships/hyperlink" Target="mailto:LCANTOR@educacionbogota.gov.co" TargetMode="External"/><Relationship Id="rId936" Type="http://schemas.openxmlformats.org/officeDocument/2006/relationships/hyperlink" Target="mailto:lcamargo@educacion.gov.co" TargetMode="External"/><Relationship Id="rId1121" Type="http://schemas.openxmlformats.org/officeDocument/2006/relationships/hyperlink" Target="mailto:nparra@educacionbogota.gov.co" TargetMode="External"/><Relationship Id="rId1219" Type="http://schemas.openxmlformats.org/officeDocument/2006/relationships/hyperlink" Target="mailto:jpinzonf@educacionbogota.gov.co" TargetMode="External"/><Relationship Id="rId65" Type="http://schemas.openxmlformats.org/officeDocument/2006/relationships/hyperlink" Target="mailto:ediaz@educacionbogota.gov.co" TargetMode="External"/><Relationship Id="rId281" Type="http://schemas.openxmlformats.org/officeDocument/2006/relationships/hyperlink" Target="mailto:ediaz@educacionbogota.gov.co" TargetMode="External"/><Relationship Id="rId141" Type="http://schemas.openxmlformats.org/officeDocument/2006/relationships/hyperlink" Target="mailto:ediaz@educacionbogota.gov.co" TargetMode="External"/><Relationship Id="rId379" Type="http://schemas.openxmlformats.org/officeDocument/2006/relationships/hyperlink" Target="mailto:ediaz@educacionbogota.gov.co" TargetMode="External"/><Relationship Id="rId586" Type="http://schemas.openxmlformats.org/officeDocument/2006/relationships/hyperlink" Target="mailto:cmgonzalez@educacionbogota.gov.co" TargetMode="External"/><Relationship Id="rId793" Type="http://schemas.openxmlformats.org/officeDocument/2006/relationships/hyperlink" Target="mailto:lcamargo@educacion.gov.co" TargetMode="External"/><Relationship Id="rId7" Type="http://schemas.openxmlformats.org/officeDocument/2006/relationships/hyperlink" Target="mailto:ediaz@educacionbogota.gov.co" TargetMode="External"/><Relationship Id="rId239" Type="http://schemas.openxmlformats.org/officeDocument/2006/relationships/hyperlink" Target="mailto:ediaz@educacionbogota.gov.co" TargetMode="External"/><Relationship Id="rId446" Type="http://schemas.openxmlformats.org/officeDocument/2006/relationships/hyperlink" Target="mailto:ediaz@educacionbogota.gov.co" TargetMode="External"/><Relationship Id="rId653" Type="http://schemas.openxmlformats.org/officeDocument/2006/relationships/hyperlink" Target="mailto:cmartinezb@educacionbogota.gov.co" TargetMode="External"/><Relationship Id="rId1076" Type="http://schemas.openxmlformats.org/officeDocument/2006/relationships/hyperlink" Target="mailto:nparra@educacionbogota.gov.co" TargetMode="External"/><Relationship Id="rId1283" Type="http://schemas.openxmlformats.org/officeDocument/2006/relationships/hyperlink" Target="mailto:mpajaro@educacionbogota.gov.co" TargetMode="External"/><Relationship Id="rId306" Type="http://schemas.openxmlformats.org/officeDocument/2006/relationships/hyperlink" Target="mailto:ediaz@educacionbogota.gov.co" TargetMode="External"/><Relationship Id="rId860" Type="http://schemas.openxmlformats.org/officeDocument/2006/relationships/hyperlink" Target="mailto:lcamargo@educacion.gov.co" TargetMode="External"/><Relationship Id="rId958" Type="http://schemas.openxmlformats.org/officeDocument/2006/relationships/hyperlink" Target="mailto:lcamargo@educacion.gov.co" TargetMode="External"/><Relationship Id="rId1143" Type="http://schemas.openxmlformats.org/officeDocument/2006/relationships/hyperlink" Target="mailto:jpinzonf@educacionbogota.gov.co" TargetMode="External"/><Relationship Id="rId87" Type="http://schemas.openxmlformats.org/officeDocument/2006/relationships/hyperlink" Target="mailto:ediaz@educacionbogota.gov.co" TargetMode="External"/><Relationship Id="rId513" Type="http://schemas.openxmlformats.org/officeDocument/2006/relationships/hyperlink" Target="mailto:ediaz@educacionbogota.gov.co" TargetMode="External"/><Relationship Id="rId720" Type="http://schemas.openxmlformats.org/officeDocument/2006/relationships/hyperlink" Target="mailto:cmartinezb@educacionbogota.gov.co" TargetMode="External"/><Relationship Id="rId818" Type="http://schemas.openxmlformats.org/officeDocument/2006/relationships/hyperlink" Target="mailto:lcamargo@educacion.gov.co" TargetMode="External"/><Relationship Id="rId1350" Type="http://schemas.openxmlformats.org/officeDocument/2006/relationships/hyperlink" Target="mailto:lcaceresc@educacionbogota.gov.co" TargetMode="External"/><Relationship Id="rId1003" Type="http://schemas.openxmlformats.org/officeDocument/2006/relationships/hyperlink" Target="mailto:lcamargo@educacion.gov.co" TargetMode="External"/><Relationship Id="rId1210" Type="http://schemas.openxmlformats.org/officeDocument/2006/relationships/hyperlink" Target="mailto:jpinzonf@educacionbogota.gov.co" TargetMode="External"/><Relationship Id="rId1308" Type="http://schemas.openxmlformats.org/officeDocument/2006/relationships/hyperlink" Target="mailto:lcaceresc@educacionbogota.gov.co" TargetMode="External"/><Relationship Id="rId14" Type="http://schemas.openxmlformats.org/officeDocument/2006/relationships/hyperlink" Target="mailto:ediaz@educacionbogota.gov.co" TargetMode="External"/><Relationship Id="rId163" Type="http://schemas.openxmlformats.org/officeDocument/2006/relationships/hyperlink" Target="mailto:ediaz@educacionbogota.gov.co" TargetMode="External"/><Relationship Id="rId370" Type="http://schemas.openxmlformats.org/officeDocument/2006/relationships/hyperlink" Target="mailto:ediaz@educacionbogota.gov.co" TargetMode="External"/><Relationship Id="rId230" Type="http://schemas.openxmlformats.org/officeDocument/2006/relationships/hyperlink" Target="mailto:ediaz@educacionbogota.gov.co" TargetMode="External"/><Relationship Id="rId468" Type="http://schemas.openxmlformats.org/officeDocument/2006/relationships/hyperlink" Target="mailto:ediaz@educacionbogota.gov.co" TargetMode="External"/><Relationship Id="rId675" Type="http://schemas.openxmlformats.org/officeDocument/2006/relationships/hyperlink" Target="mailto:cmartinezb@educacionbogota.gov.co" TargetMode="External"/><Relationship Id="rId882" Type="http://schemas.openxmlformats.org/officeDocument/2006/relationships/hyperlink" Target="mailto:lcamargo@educacion.gov.co" TargetMode="External"/><Relationship Id="rId1098" Type="http://schemas.openxmlformats.org/officeDocument/2006/relationships/hyperlink" Target="mailto:nparra@educacionbogota.gov.co" TargetMode="External"/><Relationship Id="rId328" Type="http://schemas.openxmlformats.org/officeDocument/2006/relationships/hyperlink" Target="mailto:ediaz@educacionbogota.gov.co" TargetMode="External"/><Relationship Id="rId535" Type="http://schemas.openxmlformats.org/officeDocument/2006/relationships/hyperlink" Target="mailto:ediaz@educacionbogota.gov.co" TargetMode="External"/><Relationship Id="rId742" Type="http://schemas.openxmlformats.org/officeDocument/2006/relationships/hyperlink" Target="mailto:cmartinezb@educacionbogota.gov.co" TargetMode="External"/><Relationship Id="rId1165" Type="http://schemas.openxmlformats.org/officeDocument/2006/relationships/hyperlink" Target="mailto:jpinzonf@educacionbogota.gov.co" TargetMode="External"/><Relationship Id="rId602" Type="http://schemas.openxmlformats.org/officeDocument/2006/relationships/hyperlink" Target="mailto:cmartinezb@educacionbogota.gov.co" TargetMode="External"/><Relationship Id="rId1025" Type="http://schemas.openxmlformats.org/officeDocument/2006/relationships/hyperlink" Target="mailto:lcamargo@educacion.gov.co" TargetMode="External"/><Relationship Id="rId1232" Type="http://schemas.openxmlformats.org/officeDocument/2006/relationships/hyperlink" Target="mailto:agomezp@educacionbogota.gov.co" TargetMode="External"/><Relationship Id="rId907" Type="http://schemas.openxmlformats.org/officeDocument/2006/relationships/hyperlink" Target="mailto:lcamargo@educacion.gov.co" TargetMode="External"/><Relationship Id="rId36" Type="http://schemas.openxmlformats.org/officeDocument/2006/relationships/hyperlink" Target="mailto:ediaz@educacionbogota.gov.co" TargetMode="External"/><Relationship Id="rId185" Type="http://schemas.openxmlformats.org/officeDocument/2006/relationships/hyperlink" Target="mailto:ediaz@educacionbogota.gov.co" TargetMode="External"/><Relationship Id="rId392" Type="http://schemas.openxmlformats.org/officeDocument/2006/relationships/hyperlink" Target="mailto:ediaz@educacionbogota.gov.co" TargetMode="External"/><Relationship Id="rId697" Type="http://schemas.openxmlformats.org/officeDocument/2006/relationships/hyperlink" Target="mailto:cmartinezb@educacionbogota.gov.co" TargetMode="External"/><Relationship Id="rId252" Type="http://schemas.openxmlformats.org/officeDocument/2006/relationships/hyperlink" Target="mailto:ediaz@educacionbogota.gov.co" TargetMode="External"/><Relationship Id="rId1187" Type="http://schemas.openxmlformats.org/officeDocument/2006/relationships/hyperlink" Target="mailto:jpinzonf@educacionbogota.gov.co" TargetMode="External"/><Relationship Id="rId112" Type="http://schemas.openxmlformats.org/officeDocument/2006/relationships/hyperlink" Target="mailto:ediaz@educacionbogota.gov.co" TargetMode="External"/><Relationship Id="rId557" Type="http://schemas.openxmlformats.org/officeDocument/2006/relationships/hyperlink" Target="mailto:NPARRA@EDUCACIONBOGOTA.GOV.CO" TargetMode="External"/><Relationship Id="rId764" Type="http://schemas.openxmlformats.org/officeDocument/2006/relationships/hyperlink" Target="mailto:lcamargo@educacion.gov.co" TargetMode="External"/><Relationship Id="rId971" Type="http://schemas.openxmlformats.org/officeDocument/2006/relationships/hyperlink" Target="mailto:lcamargo@educacion.gov.co" TargetMode="External"/><Relationship Id="rId417" Type="http://schemas.openxmlformats.org/officeDocument/2006/relationships/hyperlink" Target="mailto:ediaz@educacionbogota.gov.co" TargetMode="External"/><Relationship Id="rId624" Type="http://schemas.openxmlformats.org/officeDocument/2006/relationships/hyperlink" Target="mailto:cmartinezb@educacionbogota.gov.co" TargetMode="External"/><Relationship Id="rId831" Type="http://schemas.openxmlformats.org/officeDocument/2006/relationships/hyperlink" Target="mailto:lcamargo@educacion.gov.co" TargetMode="External"/><Relationship Id="rId1047" Type="http://schemas.openxmlformats.org/officeDocument/2006/relationships/hyperlink" Target="mailto:lcamargo@educacion.gov.co" TargetMode="External"/><Relationship Id="rId1254" Type="http://schemas.openxmlformats.org/officeDocument/2006/relationships/hyperlink" Target="mailto:ldvargas@educacionbogota.gov.co" TargetMode="External"/><Relationship Id="rId929" Type="http://schemas.openxmlformats.org/officeDocument/2006/relationships/hyperlink" Target="mailto:lcamargo@educacion.gov.co" TargetMode="External"/><Relationship Id="rId1114" Type="http://schemas.openxmlformats.org/officeDocument/2006/relationships/hyperlink" Target="mailto:nparra@educacionbogota.gov.co" TargetMode="External"/><Relationship Id="rId1321" Type="http://schemas.openxmlformats.org/officeDocument/2006/relationships/hyperlink" Target="mailto:lcaceresc@educacionbogota.gov.co" TargetMode="External"/><Relationship Id="rId58" Type="http://schemas.openxmlformats.org/officeDocument/2006/relationships/hyperlink" Target="mailto:ediaz@educacionbogota.gov.co" TargetMode="External"/><Relationship Id="rId274" Type="http://schemas.openxmlformats.org/officeDocument/2006/relationships/hyperlink" Target="mailto:ediaz@educacionbogota.gov.co" TargetMode="External"/><Relationship Id="rId481" Type="http://schemas.openxmlformats.org/officeDocument/2006/relationships/hyperlink" Target="mailto:ediaz@educacionbogota.gov.co" TargetMode="External"/><Relationship Id="rId134" Type="http://schemas.openxmlformats.org/officeDocument/2006/relationships/hyperlink" Target="mailto:ediaz@educacionbogota.gov.co" TargetMode="External"/><Relationship Id="rId579" Type="http://schemas.openxmlformats.org/officeDocument/2006/relationships/hyperlink" Target="mailto:ypinzon@educacionbogota.gov.co" TargetMode="External"/><Relationship Id="rId786" Type="http://schemas.openxmlformats.org/officeDocument/2006/relationships/hyperlink" Target="mailto:lcamargo@educacion.gov.co" TargetMode="External"/><Relationship Id="rId993" Type="http://schemas.openxmlformats.org/officeDocument/2006/relationships/hyperlink" Target="mailto:lcamargo@educacion.gov.co" TargetMode="External"/><Relationship Id="rId341" Type="http://schemas.openxmlformats.org/officeDocument/2006/relationships/hyperlink" Target="mailto:ediaz@educacionbogota.gov.co" TargetMode="External"/><Relationship Id="rId439" Type="http://schemas.openxmlformats.org/officeDocument/2006/relationships/hyperlink" Target="mailto:ediaz@educacionbogota.gov.co" TargetMode="External"/><Relationship Id="rId646" Type="http://schemas.openxmlformats.org/officeDocument/2006/relationships/hyperlink" Target="mailto:cmartinezb@educacionbogota.gov.co" TargetMode="External"/><Relationship Id="rId1069" Type="http://schemas.openxmlformats.org/officeDocument/2006/relationships/hyperlink" Target="mailto:nparra@educacionbogota.gov.co" TargetMode="External"/><Relationship Id="rId1276" Type="http://schemas.openxmlformats.org/officeDocument/2006/relationships/hyperlink" Target="mailto:dsolorzano@educacionbogota.gov.co" TargetMode="External"/><Relationship Id="rId201" Type="http://schemas.openxmlformats.org/officeDocument/2006/relationships/hyperlink" Target="mailto:ediaz@educacionbogota.gov.co" TargetMode="External"/><Relationship Id="rId506" Type="http://schemas.openxmlformats.org/officeDocument/2006/relationships/hyperlink" Target="mailto:ediaz@educacionbogota.gov.co" TargetMode="External"/><Relationship Id="rId853" Type="http://schemas.openxmlformats.org/officeDocument/2006/relationships/hyperlink" Target="mailto:lcamargo@educacion.gov.co" TargetMode="External"/><Relationship Id="rId1136" Type="http://schemas.openxmlformats.org/officeDocument/2006/relationships/hyperlink" Target="mailto:jpinzonf@educacionbogota.gov.co" TargetMode="External"/><Relationship Id="rId713" Type="http://schemas.openxmlformats.org/officeDocument/2006/relationships/hyperlink" Target="mailto:cmartinezb@educacionbogota.gov.co" TargetMode="External"/><Relationship Id="rId920" Type="http://schemas.openxmlformats.org/officeDocument/2006/relationships/hyperlink" Target="mailto:lcamargo@educacion.gov.co" TargetMode="External"/><Relationship Id="rId1343" Type="http://schemas.openxmlformats.org/officeDocument/2006/relationships/hyperlink" Target="mailto:lcaceresc@educacionbogota.gov.co" TargetMode="External"/><Relationship Id="rId1203" Type="http://schemas.openxmlformats.org/officeDocument/2006/relationships/hyperlink" Target="mailto:jpinzonf@educacionbogota.gov.co" TargetMode="External"/><Relationship Id="rId296" Type="http://schemas.openxmlformats.org/officeDocument/2006/relationships/hyperlink" Target="mailto:ediaz@educacionbogota.gov.co" TargetMode="External"/><Relationship Id="rId156" Type="http://schemas.openxmlformats.org/officeDocument/2006/relationships/hyperlink" Target="mailto:ediaz@educacionbogota.gov.co" TargetMode="External"/><Relationship Id="rId363" Type="http://schemas.openxmlformats.org/officeDocument/2006/relationships/hyperlink" Target="mailto:ediaz@educacionbogota.gov.co" TargetMode="External"/><Relationship Id="rId570" Type="http://schemas.openxmlformats.org/officeDocument/2006/relationships/hyperlink" Target="mailto:ypinzon@educacionbogota.gov.co" TargetMode="External"/><Relationship Id="rId223" Type="http://schemas.openxmlformats.org/officeDocument/2006/relationships/hyperlink" Target="mailto:ediaz@educacionbogota.gov.co" TargetMode="External"/><Relationship Id="rId430" Type="http://schemas.openxmlformats.org/officeDocument/2006/relationships/hyperlink" Target="mailto:ediaz@educacionbogota.gov.co" TargetMode="External"/><Relationship Id="rId668" Type="http://schemas.openxmlformats.org/officeDocument/2006/relationships/hyperlink" Target="mailto:cmartinezb@educacionbogota.gov.co" TargetMode="External"/><Relationship Id="rId875" Type="http://schemas.openxmlformats.org/officeDocument/2006/relationships/hyperlink" Target="mailto:lcamargo@educacion.gov.co" TargetMode="External"/><Relationship Id="rId1060" Type="http://schemas.openxmlformats.org/officeDocument/2006/relationships/hyperlink" Target="mailto:lcamargo@educacion.gov.co" TargetMode="External"/><Relationship Id="rId1298" Type="http://schemas.openxmlformats.org/officeDocument/2006/relationships/hyperlink" Target="mailto:lcaceresc@educacionbogota.gov.co" TargetMode="External"/><Relationship Id="rId528" Type="http://schemas.openxmlformats.org/officeDocument/2006/relationships/hyperlink" Target="mailto:ediaz@educacionbogota.gov.co" TargetMode="External"/><Relationship Id="rId735" Type="http://schemas.openxmlformats.org/officeDocument/2006/relationships/hyperlink" Target="mailto:cmartinezb@educacionbogota.gov.co" TargetMode="External"/><Relationship Id="rId942" Type="http://schemas.openxmlformats.org/officeDocument/2006/relationships/hyperlink" Target="mailto:lcamargo@educacion.gov.co" TargetMode="External"/><Relationship Id="rId1158" Type="http://schemas.openxmlformats.org/officeDocument/2006/relationships/hyperlink" Target="mailto:jpinzonf@educacionbogota.gov.co" TargetMode="External"/><Relationship Id="rId1018" Type="http://schemas.openxmlformats.org/officeDocument/2006/relationships/hyperlink" Target="mailto:lcamargo@educacion.gov.co" TargetMode="External"/><Relationship Id="rId1225" Type="http://schemas.openxmlformats.org/officeDocument/2006/relationships/hyperlink" Target="mailto:agomezp@educacionbogota.gov.co" TargetMode="External"/><Relationship Id="rId71" Type="http://schemas.openxmlformats.org/officeDocument/2006/relationships/hyperlink" Target="mailto:ediaz@educacionbogota.gov.co" TargetMode="External"/><Relationship Id="rId802" Type="http://schemas.openxmlformats.org/officeDocument/2006/relationships/hyperlink" Target="mailto:lcamargo@educacion.gov.co" TargetMode="External"/><Relationship Id="rId29" Type="http://schemas.openxmlformats.org/officeDocument/2006/relationships/hyperlink" Target="mailto:ediaz@educacionbogota.gov.co" TargetMode="External"/><Relationship Id="rId178" Type="http://schemas.openxmlformats.org/officeDocument/2006/relationships/hyperlink" Target="mailto:ediaz@educacionbogota.gov.co" TargetMode="External"/><Relationship Id="rId385" Type="http://schemas.openxmlformats.org/officeDocument/2006/relationships/hyperlink" Target="mailto:ediaz@educacionbogota.gov.co" TargetMode="External"/><Relationship Id="rId592" Type="http://schemas.openxmlformats.org/officeDocument/2006/relationships/hyperlink" Target="mailto:cmartinezb@educacionbogota.gov.co" TargetMode="External"/><Relationship Id="rId245" Type="http://schemas.openxmlformats.org/officeDocument/2006/relationships/hyperlink" Target="mailto:ediaz@educacionbogota.gov.co" TargetMode="External"/><Relationship Id="rId452" Type="http://schemas.openxmlformats.org/officeDocument/2006/relationships/hyperlink" Target="mailto:ediaz@educacionbogota.gov.co" TargetMode="External"/><Relationship Id="rId897" Type="http://schemas.openxmlformats.org/officeDocument/2006/relationships/hyperlink" Target="mailto:lcamargo@educacion.gov.co" TargetMode="External"/><Relationship Id="rId1082" Type="http://schemas.openxmlformats.org/officeDocument/2006/relationships/hyperlink" Target="mailto:nparra@educacionbogota.gov.co" TargetMode="External"/><Relationship Id="rId105" Type="http://schemas.openxmlformats.org/officeDocument/2006/relationships/hyperlink" Target="mailto:ediaz@educacionbogota.gov.co" TargetMode="External"/><Relationship Id="rId312" Type="http://schemas.openxmlformats.org/officeDocument/2006/relationships/hyperlink" Target="mailto:ediaz@educacionbogota.gov.co" TargetMode="External"/><Relationship Id="rId757" Type="http://schemas.openxmlformats.org/officeDocument/2006/relationships/hyperlink" Target="mailto:lcamargo@educacion.gov.co" TargetMode="External"/><Relationship Id="rId964" Type="http://schemas.openxmlformats.org/officeDocument/2006/relationships/hyperlink" Target="mailto:lcamargo@educacion.gov.co" TargetMode="External"/><Relationship Id="rId93" Type="http://schemas.openxmlformats.org/officeDocument/2006/relationships/hyperlink" Target="mailto:ediaz@educacionbogota.gov.co" TargetMode="External"/><Relationship Id="rId617" Type="http://schemas.openxmlformats.org/officeDocument/2006/relationships/hyperlink" Target="mailto:cmartinezb@educacionbogota.gov.co" TargetMode="External"/><Relationship Id="rId824" Type="http://schemas.openxmlformats.org/officeDocument/2006/relationships/hyperlink" Target="mailto:lcamargo@educacion.gov.co" TargetMode="External"/><Relationship Id="rId1247" Type="http://schemas.openxmlformats.org/officeDocument/2006/relationships/hyperlink" Target="mailto:agomezp@educacionbogota.gov.co" TargetMode="External"/><Relationship Id="rId1107" Type="http://schemas.openxmlformats.org/officeDocument/2006/relationships/hyperlink" Target="mailto:nparra@educacionbogota.gov.co" TargetMode="External"/><Relationship Id="rId1314" Type="http://schemas.openxmlformats.org/officeDocument/2006/relationships/hyperlink" Target="mailto:lcaceresc@educacionbogota.gov.co" TargetMode="External"/><Relationship Id="rId20" Type="http://schemas.openxmlformats.org/officeDocument/2006/relationships/hyperlink" Target="mailto:ediaz@educacionbogota.gov.co" TargetMode="External"/><Relationship Id="rId267" Type="http://schemas.openxmlformats.org/officeDocument/2006/relationships/hyperlink" Target="mailto:ediaz@educacionbogota.gov.co" TargetMode="External"/><Relationship Id="rId474" Type="http://schemas.openxmlformats.org/officeDocument/2006/relationships/hyperlink" Target="mailto:ediaz@educacionbogota.gov.co" TargetMode="External"/><Relationship Id="rId127" Type="http://schemas.openxmlformats.org/officeDocument/2006/relationships/hyperlink" Target="mailto:ediaz@educacionbogota.gov.co" TargetMode="External"/><Relationship Id="rId681" Type="http://schemas.openxmlformats.org/officeDocument/2006/relationships/hyperlink" Target="mailto:cmartinezb@educacionbogota.gov.co" TargetMode="External"/><Relationship Id="rId779" Type="http://schemas.openxmlformats.org/officeDocument/2006/relationships/hyperlink" Target="mailto:lcamargo@educacion.gov.co" TargetMode="External"/><Relationship Id="rId986" Type="http://schemas.openxmlformats.org/officeDocument/2006/relationships/hyperlink" Target="mailto:lcamargo@educacion.gov.co" TargetMode="External"/><Relationship Id="rId334" Type="http://schemas.openxmlformats.org/officeDocument/2006/relationships/hyperlink" Target="mailto:ediaz@educacionbogota.gov.co" TargetMode="External"/><Relationship Id="rId541" Type="http://schemas.openxmlformats.org/officeDocument/2006/relationships/hyperlink" Target="mailto:ediaz@educacionbogota.gov.co" TargetMode="External"/><Relationship Id="rId639" Type="http://schemas.openxmlformats.org/officeDocument/2006/relationships/hyperlink" Target="mailto:cmartinezb@educacionbogota.gov.co" TargetMode="External"/><Relationship Id="rId1171" Type="http://schemas.openxmlformats.org/officeDocument/2006/relationships/hyperlink" Target="mailto:jpinzonf@educacionbogota.gov.co" TargetMode="External"/><Relationship Id="rId1269" Type="http://schemas.openxmlformats.org/officeDocument/2006/relationships/hyperlink" Target="mailto:MEMENDEZ@educacionbogota.gov.co" TargetMode="External"/><Relationship Id="rId401" Type="http://schemas.openxmlformats.org/officeDocument/2006/relationships/hyperlink" Target="mailto:ediaz@educacionbogota.gov.co" TargetMode="External"/><Relationship Id="rId846" Type="http://schemas.openxmlformats.org/officeDocument/2006/relationships/hyperlink" Target="mailto:lcamargo@educacion.gov.co" TargetMode="External"/><Relationship Id="rId1031" Type="http://schemas.openxmlformats.org/officeDocument/2006/relationships/hyperlink" Target="mailto:lcamargo@educacion.gov.co" TargetMode="External"/><Relationship Id="rId1129" Type="http://schemas.openxmlformats.org/officeDocument/2006/relationships/hyperlink" Target="mailto:nparra@educacionbogota.gov.co" TargetMode="External"/><Relationship Id="rId706" Type="http://schemas.openxmlformats.org/officeDocument/2006/relationships/hyperlink" Target="mailto:cmartinezb@educacionbogota.gov.co" TargetMode="External"/><Relationship Id="rId913" Type="http://schemas.openxmlformats.org/officeDocument/2006/relationships/hyperlink" Target="mailto:lcamargo@educacion.gov.co" TargetMode="External"/><Relationship Id="rId1336" Type="http://schemas.openxmlformats.org/officeDocument/2006/relationships/hyperlink" Target="mailto:lcaceresc@educacionbogota.gov.co" TargetMode="External"/><Relationship Id="rId42" Type="http://schemas.openxmlformats.org/officeDocument/2006/relationships/hyperlink" Target="mailto:ediaz@educacionbogota.gov.co" TargetMode="External"/><Relationship Id="rId191" Type="http://schemas.openxmlformats.org/officeDocument/2006/relationships/hyperlink" Target="mailto:ediaz@educacionbogota.gov.co" TargetMode="External"/><Relationship Id="rId289" Type="http://schemas.openxmlformats.org/officeDocument/2006/relationships/hyperlink" Target="mailto:ediaz@educacionbogota.gov.co" TargetMode="External"/><Relationship Id="rId496" Type="http://schemas.openxmlformats.org/officeDocument/2006/relationships/hyperlink" Target="mailto:ediaz@educacionbogota.gov.co" TargetMode="External"/><Relationship Id="rId149" Type="http://schemas.openxmlformats.org/officeDocument/2006/relationships/hyperlink" Target="mailto:ediaz@educacionbogota.gov.co" TargetMode="External"/><Relationship Id="rId356" Type="http://schemas.openxmlformats.org/officeDocument/2006/relationships/hyperlink" Target="mailto:ediaz@educacionbogota.gov.co" TargetMode="External"/><Relationship Id="rId563" Type="http://schemas.openxmlformats.org/officeDocument/2006/relationships/hyperlink" Target="mailto:ypinzon@educacionbogota.gov.co" TargetMode="External"/><Relationship Id="rId770" Type="http://schemas.openxmlformats.org/officeDocument/2006/relationships/hyperlink" Target="mailto:lcamargo@educacion.gov.co" TargetMode="External"/><Relationship Id="rId1193" Type="http://schemas.openxmlformats.org/officeDocument/2006/relationships/hyperlink" Target="mailto:jpinzonf@educacionbogota.gov.co" TargetMode="External"/><Relationship Id="rId216" Type="http://schemas.openxmlformats.org/officeDocument/2006/relationships/hyperlink" Target="mailto:ediaz@educacionbogota.gov.co" TargetMode="External"/><Relationship Id="rId423" Type="http://schemas.openxmlformats.org/officeDocument/2006/relationships/hyperlink" Target="mailto:ediaz@educacionbogota.gov.co" TargetMode="External"/><Relationship Id="rId868" Type="http://schemas.openxmlformats.org/officeDocument/2006/relationships/hyperlink" Target="mailto:lcamargo@educacion.gov.co" TargetMode="External"/><Relationship Id="rId1053" Type="http://schemas.openxmlformats.org/officeDocument/2006/relationships/hyperlink" Target="mailto:lcamargo@educacion.gov.co" TargetMode="External"/><Relationship Id="rId1260" Type="http://schemas.openxmlformats.org/officeDocument/2006/relationships/hyperlink" Target="mailto:ycuellar@educacionbogota.gov.co" TargetMode="External"/><Relationship Id="rId630" Type="http://schemas.openxmlformats.org/officeDocument/2006/relationships/hyperlink" Target="mailto:cmartinezb@educacionbogota.gov.co" TargetMode="External"/><Relationship Id="rId728" Type="http://schemas.openxmlformats.org/officeDocument/2006/relationships/hyperlink" Target="mailto:cmartinezb@educacionbogota.gov.co" TargetMode="External"/><Relationship Id="rId935" Type="http://schemas.openxmlformats.org/officeDocument/2006/relationships/hyperlink" Target="mailto:lcamargo@educacion.gov.co" TargetMode="External"/><Relationship Id="rId1358" Type="http://schemas.openxmlformats.org/officeDocument/2006/relationships/hyperlink" Target="mailto:LCANTOR@educacionbogota.gov.co" TargetMode="External"/><Relationship Id="rId64" Type="http://schemas.openxmlformats.org/officeDocument/2006/relationships/hyperlink" Target="mailto:ediaz@educacionbogota.gov.co" TargetMode="External"/><Relationship Id="rId1120" Type="http://schemas.openxmlformats.org/officeDocument/2006/relationships/hyperlink" Target="mailto:nparra@educacionbogota.gov.co" TargetMode="External"/><Relationship Id="rId1218" Type="http://schemas.openxmlformats.org/officeDocument/2006/relationships/hyperlink" Target="mailto:jpinzonf@educacionbogota.gov.co" TargetMode="External"/><Relationship Id="rId280" Type="http://schemas.openxmlformats.org/officeDocument/2006/relationships/hyperlink" Target="mailto:ediaz@educacionbogota.gov.co" TargetMode="External"/><Relationship Id="rId140" Type="http://schemas.openxmlformats.org/officeDocument/2006/relationships/hyperlink" Target="mailto:ediaz@educacionbogota.gov.co" TargetMode="External"/><Relationship Id="rId378" Type="http://schemas.openxmlformats.org/officeDocument/2006/relationships/hyperlink" Target="mailto:ediaz@educacionbogota.gov.co" TargetMode="External"/><Relationship Id="rId585" Type="http://schemas.openxmlformats.org/officeDocument/2006/relationships/hyperlink" Target="mailto:ldvargas@educacionbogota.gov.co" TargetMode="External"/><Relationship Id="rId792" Type="http://schemas.openxmlformats.org/officeDocument/2006/relationships/hyperlink" Target="mailto:lcamargo@educacion.gov.co" TargetMode="External"/><Relationship Id="rId6" Type="http://schemas.openxmlformats.org/officeDocument/2006/relationships/hyperlink" Target="mailto:ediaz@educacionbogota.gov.co" TargetMode="External"/><Relationship Id="rId238" Type="http://schemas.openxmlformats.org/officeDocument/2006/relationships/hyperlink" Target="mailto:ediaz@educacionbogota.gov.co" TargetMode="External"/><Relationship Id="rId445" Type="http://schemas.openxmlformats.org/officeDocument/2006/relationships/hyperlink" Target="mailto:ediaz@educacionbogota.gov.co" TargetMode="External"/><Relationship Id="rId652" Type="http://schemas.openxmlformats.org/officeDocument/2006/relationships/hyperlink" Target="mailto:cmartinezb@educacionbogota.gov.co" TargetMode="External"/><Relationship Id="rId1075" Type="http://schemas.openxmlformats.org/officeDocument/2006/relationships/hyperlink" Target="mailto:nparra@educacionbogota.gov.co" TargetMode="External"/><Relationship Id="rId1282" Type="http://schemas.openxmlformats.org/officeDocument/2006/relationships/hyperlink" Target="mailto:MEMENDEZ@educacionbogota.gov.co" TargetMode="External"/><Relationship Id="rId305" Type="http://schemas.openxmlformats.org/officeDocument/2006/relationships/hyperlink" Target="mailto:ediaz@educacionbogota.gov.co" TargetMode="External"/><Relationship Id="rId512" Type="http://schemas.openxmlformats.org/officeDocument/2006/relationships/hyperlink" Target="mailto:ediaz@educacionbogota.gov.co" TargetMode="External"/><Relationship Id="rId957" Type="http://schemas.openxmlformats.org/officeDocument/2006/relationships/hyperlink" Target="mailto:lcamargo@educacion.gov.co" TargetMode="External"/><Relationship Id="rId1142" Type="http://schemas.openxmlformats.org/officeDocument/2006/relationships/hyperlink" Target="mailto:jpinzonf@educacionbogota.gov.co" TargetMode="External"/><Relationship Id="rId86" Type="http://schemas.openxmlformats.org/officeDocument/2006/relationships/hyperlink" Target="mailto:ediaz@educacionbogota.gov.co" TargetMode="External"/><Relationship Id="rId817" Type="http://schemas.openxmlformats.org/officeDocument/2006/relationships/hyperlink" Target="mailto:lcamargo@educacion.gov.co" TargetMode="External"/><Relationship Id="rId1002" Type="http://schemas.openxmlformats.org/officeDocument/2006/relationships/hyperlink" Target="mailto:lcamargo@educacion.gov.co" TargetMode="External"/><Relationship Id="rId1307" Type="http://schemas.openxmlformats.org/officeDocument/2006/relationships/hyperlink" Target="mailto:lcaceresc@educacionbogota.gov.co" TargetMode="External"/><Relationship Id="rId13" Type="http://schemas.openxmlformats.org/officeDocument/2006/relationships/hyperlink" Target="mailto:ediaz@educacionbogota.gov.co" TargetMode="External"/><Relationship Id="rId162" Type="http://schemas.openxmlformats.org/officeDocument/2006/relationships/hyperlink" Target="mailto:ediaz@educacionbogota.gov.co" TargetMode="External"/><Relationship Id="rId467" Type="http://schemas.openxmlformats.org/officeDocument/2006/relationships/hyperlink" Target="mailto:ediaz@educacionbogota.gov.co" TargetMode="External"/><Relationship Id="rId1097" Type="http://schemas.openxmlformats.org/officeDocument/2006/relationships/hyperlink" Target="mailto:nparra@educacionbogota.gov.co" TargetMode="External"/><Relationship Id="rId674" Type="http://schemas.openxmlformats.org/officeDocument/2006/relationships/hyperlink" Target="mailto:cmartinezb@educacionbogota.gov.co" TargetMode="External"/><Relationship Id="rId881" Type="http://schemas.openxmlformats.org/officeDocument/2006/relationships/hyperlink" Target="mailto:lcamargo@educacion.gov.co" TargetMode="External"/><Relationship Id="rId979" Type="http://schemas.openxmlformats.org/officeDocument/2006/relationships/hyperlink" Target="mailto:lcamargo@educacion.gov.co" TargetMode="External"/><Relationship Id="rId327" Type="http://schemas.openxmlformats.org/officeDocument/2006/relationships/hyperlink" Target="mailto:ediaz@educacionbogota.gov.co" TargetMode="External"/><Relationship Id="rId534" Type="http://schemas.openxmlformats.org/officeDocument/2006/relationships/hyperlink" Target="mailto:ediaz@educacionbogota.gov.co" TargetMode="External"/><Relationship Id="rId741" Type="http://schemas.openxmlformats.org/officeDocument/2006/relationships/hyperlink" Target="mailto:cmartinezb@educacionbogota.gov.co" TargetMode="External"/><Relationship Id="rId839" Type="http://schemas.openxmlformats.org/officeDocument/2006/relationships/hyperlink" Target="mailto:lcamargo@educacion.gov.co" TargetMode="External"/><Relationship Id="rId1164" Type="http://schemas.openxmlformats.org/officeDocument/2006/relationships/hyperlink" Target="mailto:jpinzonf@educacionbogota.gov.co" TargetMode="External"/><Relationship Id="rId173" Type="http://schemas.openxmlformats.org/officeDocument/2006/relationships/hyperlink" Target="mailto:ediaz@educacionbogota.gov.co" TargetMode="External"/><Relationship Id="rId380" Type="http://schemas.openxmlformats.org/officeDocument/2006/relationships/hyperlink" Target="mailto:ediaz@educacionbogota.gov.co" TargetMode="External"/><Relationship Id="rId601" Type="http://schemas.openxmlformats.org/officeDocument/2006/relationships/hyperlink" Target="mailto:cmartinezb@educacionbogota.gov.co" TargetMode="External"/><Relationship Id="rId1024" Type="http://schemas.openxmlformats.org/officeDocument/2006/relationships/hyperlink" Target="mailto:lcamargo@educacion.gov.co" TargetMode="External"/><Relationship Id="rId1231" Type="http://schemas.openxmlformats.org/officeDocument/2006/relationships/hyperlink" Target="mailto:agomezp@educacionbogota.gov.co" TargetMode="External"/><Relationship Id="rId240" Type="http://schemas.openxmlformats.org/officeDocument/2006/relationships/hyperlink" Target="mailto:ediaz@educacionbogota.gov.co" TargetMode="External"/><Relationship Id="rId478" Type="http://schemas.openxmlformats.org/officeDocument/2006/relationships/hyperlink" Target="mailto:ediaz@educacionbogota.gov.co" TargetMode="External"/><Relationship Id="rId685" Type="http://schemas.openxmlformats.org/officeDocument/2006/relationships/hyperlink" Target="mailto:cmartinezb@educacionbogota.gov.co" TargetMode="External"/><Relationship Id="rId892" Type="http://schemas.openxmlformats.org/officeDocument/2006/relationships/hyperlink" Target="mailto:lcamargo@educacion.gov.co" TargetMode="External"/><Relationship Id="rId906" Type="http://schemas.openxmlformats.org/officeDocument/2006/relationships/hyperlink" Target="mailto:lcamargo@educacion.gov.co" TargetMode="External"/><Relationship Id="rId1329" Type="http://schemas.openxmlformats.org/officeDocument/2006/relationships/hyperlink" Target="mailto:lcaceresc@educacionbogota.gov.co" TargetMode="External"/><Relationship Id="rId35" Type="http://schemas.openxmlformats.org/officeDocument/2006/relationships/hyperlink" Target="mailto:ediaz@educacionbogota.gov.co" TargetMode="External"/><Relationship Id="rId100" Type="http://schemas.openxmlformats.org/officeDocument/2006/relationships/hyperlink" Target="mailto:ediaz@educacionbogota.gov.co" TargetMode="External"/><Relationship Id="rId338" Type="http://schemas.openxmlformats.org/officeDocument/2006/relationships/hyperlink" Target="mailto:ediaz@educacionbogota.gov.co" TargetMode="External"/><Relationship Id="rId545" Type="http://schemas.openxmlformats.org/officeDocument/2006/relationships/hyperlink" Target="mailto:ediaz@educacionbogota.gov.co" TargetMode="External"/><Relationship Id="rId752" Type="http://schemas.openxmlformats.org/officeDocument/2006/relationships/hyperlink" Target="mailto:lcamargo@educacion.gov.co" TargetMode="External"/><Relationship Id="rId1175" Type="http://schemas.openxmlformats.org/officeDocument/2006/relationships/hyperlink" Target="mailto:jpinzonf@educacionbogota.gov.co" TargetMode="External"/><Relationship Id="rId184" Type="http://schemas.openxmlformats.org/officeDocument/2006/relationships/hyperlink" Target="mailto:ediaz@educacionbogota.gov.co" TargetMode="External"/><Relationship Id="rId391" Type="http://schemas.openxmlformats.org/officeDocument/2006/relationships/hyperlink" Target="mailto:ediaz@educacionbogota.gov.co" TargetMode="External"/><Relationship Id="rId405" Type="http://schemas.openxmlformats.org/officeDocument/2006/relationships/hyperlink" Target="mailto:ediaz@educacionbogota.gov.co" TargetMode="External"/><Relationship Id="rId612" Type="http://schemas.openxmlformats.org/officeDocument/2006/relationships/hyperlink" Target="mailto:cmartinezb@educacionbogota.gov.co" TargetMode="External"/><Relationship Id="rId1035" Type="http://schemas.openxmlformats.org/officeDocument/2006/relationships/hyperlink" Target="mailto:lcamargo@educacion.gov.co" TargetMode="External"/><Relationship Id="rId1242" Type="http://schemas.openxmlformats.org/officeDocument/2006/relationships/hyperlink" Target="mailto:agomezp@educacionbogota.gov.co" TargetMode="External"/><Relationship Id="rId251" Type="http://schemas.openxmlformats.org/officeDocument/2006/relationships/hyperlink" Target="mailto:ediaz@educacionbogota.gov.co" TargetMode="External"/><Relationship Id="rId489" Type="http://schemas.openxmlformats.org/officeDocument/2006/relationships/hyperlink" Target="mailto:ediaz@educacionbogota.gov.co" TargetMode="External"/><Relationship Id="rId696" Type="http://schemas.openxmlformats.org/officeDocument/2006/relationships/hyperlink" Target="mailto:cmartinezb@educacionbogota.gov.co" TargetMode="External"/><Relationship Id="rId917" Type="http://schemas.openxmlformats.org/officeDocument/2006/relationships/hyperlink" Target="mailto:lcamargo@educacion.gov.co" TargetMode="External"/><Relationship Id="rId1102" Type="http://schemas.openxmlformats.org/officeDocument/2006/relationships/hyperlink" Target="mailto:nparra@educacionbogota.gov.co" TargetMode="External"/><Relationship Id="rId46" Type="http://schemas.openxmlformats.org/officeDocument/2006/relationships/hyperlink" Target="mailto:ediaz@educacionbogota.gov.co" TargetMode="External"/><Relationship Id="rId349" Type="http://schemas.openxmlformats.org/officeDocument/2006/relationships/hyperlink" Target="mailto:ediaz@educacionbogota.gov.co" TargetMode="External"/><Relationship Id="rId556" Type="http://schemas.openxmlformats.org/officeDocument/2006/relationships/hyperlink" Target="mailto:NPARRA@EDUCACIONBOGOTA.GOV.CO" TargetMode="External"/><Relationship Id="rId763" Type="http://schemas.openxmlformats.org/officeDocument/2006/relationships/hyperlink" Target="mailto:lcamargo@educacion.gov.co" TargetMode="External"/><Relationship Id="rId1186" Type="http://schemas.openxmlformats.org/officeDocument/2006/relationships/hyperlink" Target="mailto:jpinzonf@educacionbogota.gov.co" TargetMode="External"/><Relationship Id="rId111" Type="http://schemas.openxmlformats.org/officeDocument/2006/relationships/hyperlink" Target="mailto:ediaz@educacionbogota.gov.co" TargetMode="External"/><Relationship Id="rId195" Type="http://schemas.openxmlformats.org/officeDocument/2006/relationships/hyperlink" Target="mailto:ediaz@educacionbogota.gov.co" TargetMode="External"/><Relationship Id="rId209" Type="http://schemas.openxmlformats.org/officeDocument/2006/relationships/hyperlink" Target="mailto:ediaz@educacionbogota.gov.co" TargetMode="External"/><Relationship Id="rId416" Type="http://schemas.openxmlformats.org/officeDocument/2006/relationships/hyperlink" Target="mailto:ediaz@educacionbogota.gov.co" TargetMode="External"/><Relationship Id="rId970" Type="http://schemas.openxmlformats.org/officeDocument/2006/relationships/hyperlink" Target="mailto:lcamargo@educacion.gov.co" TargetMode="External"/><Relationship Id="rId1046" Type="http://schemas.openxmlformats.org/officeDocument/2006/relationships/hyperlink" Target="mailto:lcamargo@educacion.gov.co" TargetMode="External"/><Relationship Id="rId1253" Type="http://schemas.openxmlformats.org/officeDocument/2006/relationships/hyperlink" Target="mailto:agomezp@educacionbogota.gov.co" TargetMode="External"/><Relationship Id="rId623" Type="http://schemas.openxmlformats.org/officeDocument/2006/relationships/hyperlink" Target="mailto:cmartinezb@educacionbogota.gov.co" TargetMode="External"/><Relationship Id="rId830" Type="http://schemas.openxmlformats.org/officeDocument/2006/relationships/hyperlink" Target="mailto:lcamargo@educacion.gov.co" TargetMode="External"/><Relationship Id="rId928" Type="http://schemas.openxmlformats.org/officeDocument/2006/relationships/hyperlink" Target="mailto:lcamargo@educacion.gov.co" TargetMode="External"/><Relationship Id="rId57" Type="http://schemas.openxmlformats.org/officeDocument/2006/relationships/hyperlink" Target="mailto:ediaz@educacionbogota.gov.co" TargetMode="External"/><Relationship Id="rId262" Type="http://schemas.openxmlformats.org/officeDocument/2006/relationships/hyperlink" Target="mailto:ediaz@educacionbogota.gov.co" TargetMode="External"/><Relationship Id="rId567" Type="http://schemas.openxmlformats.org/officeDocument/2006/relationships/hyperlink" Target="mailto:ypinzon@educacionbogota.gov.co" TargetMode="External"/><Relationship Id="rId1113" Type="http://schemas.openxmlformats.org/officeDocument/2006/relationships/hyperlink" Target="mailto:nparra@educacionbogota.gov.co" TargetMode="External"/><Relationship Id="rId1197" Type="http://schemas.openxmlformats.org/officeDocument/2006/relationships/hyperlink" Target="mailto:jpinzonf@educacionbogota.gov.co" TargetMode="External"/><Relationship Id="rId1320" Type="http://schemas.openxmlformats.org/officeDocument/2006/relationships/hyperlink" Target="mailto:lcaceresc@educacionbogota.gov.co" TargetMode="External"/><Relationship Id="rId122" Type="http://schemas.openxmlformats.org/officeDocument/2006/relationships/hyperlink" Target="mailto:ediaz@educacionbogota.gov.co" TargetMode="External"/><Relationship Id="rId774" Type="http://schemas.openxmlformats.org/officeDocument/2006/relationships/hyperlink" Target="mailto:lcamargo@educacion.gov.co" TargetMode="External"/><Relationship Id="rId981" Type="http://schemas.openxmlformats.org/officeDocument/2006/relationships/hyperlink" Target="mailto:lcamargo@educacion.gov.co" TargetMode="External"/><Relationship Id="rId1057" Type="http://schemas.openxmlformats.org/officeDocument/2006/relationships/hyperlink" Target="mailto:lcamargo@educacion.gov.co" TargetMode="External"/><Relationship Id="rId427" Type="http://schemas.openxmlformats.org/officeDocument/2006/relationships/hyperlink" Target="mailto:ediaz@educacionbogota.gov.co" TargetMode="External"/><Relationship Id="rId634" Type="http://schemas.openxmlformats.org/officeDocument/2006/relationships/hyperlink" Target="mailto:cmartinezb@educacionbogota.gov.co" TargetMode="External"/><Relationship Id="rId841" Type="http://schemas.openxmlformats.org/officeDocument/2006/relationships/hyperlink" Target="mailto:lcamargo@educacion.gov.co" TargetMode="External"/><Relationship Id="rId1264" Type="http://schemas.openxmlformats.org/officeDocument/2006/relationships/hyperlink" Target="mailto:ycuellar@educacionbogota.gov.co" TargetMode="External"/><Relationship Id="rId273" Type="http://schemas.openxmlformats.org/officeDocument/2006/relationships/hyperlink" Target="mailto:ediaz@educacionbogota.gov.co" TargetMode="External"/><Relationship Id="rId480" Type="http://schemas.openxmlformats.org/officeDocument/2006/relationships/hyperlink" Target="mailto:ediaz@educacionbogota.gov.co" TargetMode="External"/><Relationship Id="rId701" Type="http://schemas.openxmlformats.org/officeDocument/2006/relationships/hyperlink" Target="mailto:cmartinezb@educacionbogota.gov.co" TargetMode="External"/><Relationship Id="rId939" Type="http://schemas.openxmlformats.org/officeDocument/2006/relationships/hyperlink" Target="mailto:lcamargo@educacion.gov.co" TargetMode="External"/><Relationship Id="rId1124" Type="http://schemas.openxmlformats.org/officeDocument/2006/relationships/hyperlink" Target="mailto:nparra@educacionbogota.gov.co" TargetMode="External"/><Relationship Id="rId1331" Type="http://schemas.openxmlformats.org/officeDocument/2006/relationships/hyperlink" Target="mailto:lcaceresc@educacionbogota.gov.co" TargetMode="External"/><Relationship Id="rId68" Type="http://schemas.openxmlformats.org/officeDocument/2006/relationships/hyperlink" Target="mailto:ediaz@educacionbogota.gov.co" TargetMode="External"/><Relationship Id="rId133" Type="http://schemas.openxmlformats.org/officeDocument/2006/relationships/hyperlink" Target="mailto:ediaz@educacionbogota.gov.co" TargetMode="External"/><Relationship Id="rId340" Type="http://schemas.openxmlformats.org/officeDocument/2006/relationships/hyperlink" Target="mailto:ediaz@educacionbogota.gov.co" TargetMode="External"/><Relationship Id="rId578" Type="http://schemas.openxmlformats.org/officeDocument/2006/relationships/hyperlink" Target="mailto:ypinzon@educacionbogota.gov.co" TargetMode="External"/><Relationship Id="rId785" Type="http://schemas.openxmlformats.org/officeDocument/2006/relationships/hyperlink" Target="mailto:lcamargo@educacion.gov.co" TargetMode="External"/><Relationship Id="rId992" Type="http://schemas.openxmlformats.org/officeDocument/2006/relationships/hyperlink" Target="mailto:lcamargo@educacion.gov.co" TargetMode="External"/><Relationship Id="rId200" Type="http://schemas.openxmlformats.org/officeDocument/2006/relationships/hyperlink" Target="mailto:ediaz@educacionbogota.gov.co" TargetMode="External"/><Relationship Id="rId438" Type="http://schemas.openxmlformats.org/officeDocument/2006/relationships/hyperlink" Target="mailto:ediaz@educacionbogota.gov.co" TargetMode="External"/><Relationship Id="rId645" Type="http://schemas.openxmlformats.org/officeDocument/2006/relationships/hyperlink" Target="mailto:cmartinezb@educacionbogota.gov.co" TargetMode="External"/><Relationship Id="rId852" Type="http://schemas.openxmlformats.org/officeDocument/2006/relationships/hyperlink" Target="mailto:lcamargo@educacion.gov.co" TargetMode="External"/><Relationship Id="rId1068" Type="http://schemas.openxmlformats.org/officeDocument/2006/relationships/hyperlink" Target="mailto:jgualteros@educacionbogota.gov.co" TargetMode="External"/><Relationship Id="rId1275" Type="http://schemas.openxmlformats.org/officeDocument/2006/relationships/hyperlink" Target="mailto:dsolorzano@educacionbogota.gov.co" TargetMode="External"/><Relationship Id="rId284" Type="http://schemas.openxmlformats.org/officeDocument/2006/relationships/hyperlink" Target="mailto:ediaz@educacionbogota.gov.co" TargetMode="External"/><Relationship Id="rId491" Type="http://schemas.openxmlformats.org/officeDocument/2006/relationships/hyperlink" Target="mailto:ediaz@educacionbogota.gov.co" TargetMode="External"/><Relationship Id="rId505" Type="http://schemas.openxmlformats.org/officeDocument/2006/relationships/hyperlink" Target="mailto:ediaz@educacionbogota.gov.co" TargetMode="External"/><Relationship Id="rId712" Type="http://schemas.openxmlformats.org/officeDocument/2006/relationships/hyperlink" Target="mailto:cmartinezb@educacionbogota.gov.co" TargetMode="External"/><Relationship Id="rId1135" Type="http://schemas.openxmlformats.org/officeDocument/2006/relationships/hyperlink" Target="mailto:jpinzonf@educacionbogota.gov.co" TargetMode="External"/><Relationship Id="rId1342" Type="http://schemas.openxmlformats.org/officeDocument/2006/relationships/hyperlink" Target="mailto:lcaceresc@educacionbogota.gov.co" TargetMode="External"/><Relationship Id="rId79" Type="http://schemas.openxmlformats.org/officeDocument/2006/relationships/hyperlink" Target="mailto:ediaz@educacionbogota.gov.co" TargetMode="External"/><Relationship Id="rId144" Type="http://schemas.openxmlformats.org/officeDocument/2006/relationships/hyperlink" Target="mailto:ediaz@educacionbogota.gov.co" TargetMode="External"/><Relationship Id="rId589" Type="http://schemas.openxmlformats.org/officeDocument/2006/relationships/hyperlink" Target="mailto:cmartinezb@educacionbogota.gov.co" TargetMode="External"/><Relationship Id="rId796" Type="http://schemas.openxmlformats.org/officeDocument/2006/relationships/hyperlink" Target="mailto:lcamargo@educacion.gov.co" TargetMode="External"/><Relationship Id="rId1202" Type="http://schemas.openxmlformats.org/officeDocument/2006/relationships/hyperlink" Target="mailto:jpinzonf@educacionbogota.gov.co" TargetMode="External"/><Relationship Id="rId351" Type="http://schemas.openxmlformats.org/officeDocument/2006/relationships/hyperlink" Target="mailto:ediaz@educacionbogota.gov.co" TargetMode="External"/><Relationship Id="rId449" Type="http://schemas.openxmlformats.org/officeDocument/2006/relationships/hyperlink" Target="mailto:ediaz@educacionbogota.gov.co" TargetMode="External"/><Relationship Id="rId656" Type="http://schemas.openxmlformats.org/officeDocument/2006/relationships/hyperlink" Target="mailto:cmartinezb@educacionbogota.gov.co" TargetMode="External"/><Relationship Id="rId863" Type="http://schemas.openxmlformats.org/officeDocument/2006/relationships/hyperlink" Target="mailto:lcamargo@educacion.gov.co" TargetMode="External"/><Relationship Id="rId1079" Type="http://schemas.openxmlformats.org/officeDocument/2006/relationships/hyperlink" Target="mailto:nparra@educacionbogota.gov.co" TargetMode="External"/><Relationship Id="rId1286" Type="http://schemas.openxmlformats.org/officeDocument/2006/relationships/hyperlink" Target="mailto:calmonacid@educacionbogota.gov.co" TargetMode="External"/><Relationship Id="rId211" Type="http://schemas.openxmlformats.org/officeDocument/2006/relationships/hyperlink" Target="mailto:ediaz@educacionbogota.gov.co" TargetMode="External"/><Relationship Id="rId295" Type="http://schemas.openxmlformats.org/officeDocument/2006/relationships/hyperlink" Target="mailto:ediaz@educacionbogota.gov.co" TargetMode="External"/><Relationship Id="rId309" Type="http://schemas.openxmlformats.org/officeDocument/2006/relationships/hyperlink" Target="mailto:ediaz@educacionbogota.gov.co" TargetMode="External"/><Relationship Id="rId516" Type="http://schemas.openxmlformats.org/officeDocument/2006/relationships/hyperlink" Target="mailto:ediaz@educacionbogota.gov.co" TargetMode="External"/><Relationship Id="rId1146" Type="http://schemas.openxmlformats.org/officeDocument/2006/relationships/hyperlink" Target="mailto:jpinzonf@educacionbogota.gov.co" TargetMode="External"/><Relationship Id="rId723" Type="http://schemas.openxmlformats.org/officeDocument/2006/relationships/hyperlink" Target="mailto:cmartinezb@educacionbogota.gov.co" TargetMode="External"/><Relationship Id="rId930" Type="http://schemas.openxmlformats.org/officeDocument/2006/relationships/hyperlink" Target="mailto:lcamargo@educacion.gov.co" TargetMode="External"/><Relationship Id="rId1006" Type="http://schemas.openxmlformats.org/officeDocument/2006/relationships/hyperlink" Target="mailto:lcamargo@educacion.gov.co" TargetMode="External"/><Relationship Id="rId1353" Type="http://schemas.openxmlformats.org/officeDocument/2006/relationships/hyperlink" Target="mailto:ediaz@educacionbogota.gov.co" TargetMode="External"/><Relationship Id="rId155" Type="http://schemas.openxmlformats.org/officeDocument/2006/relationships/hyperlink" Target="mailto:ediaz@educacionbogota.gov.co" TargetMode="External"/><Relationship Id="rId362" Type="http://schemas.openxmlformats.org/officeDocument/2006/relationships/hyperlink" Target="mailto:ediaz@educacionbogota.gov.co" TargetMode="External"/><Relationship Id="rId1213" Type="http://schemas.openxmlformats.org/officeDocument/2006/relationships/hyperlink" Target="mailto:jpinzonf@educacionbogota.gov.co" TargetMode="External"/><Relationship Id="rId1297" Type="http://schemas.openxmlformats.org/officeDocument/2006/relationships/hyperlink" Target="mailto:lcaceresc@educacionbogota.gov.co" TargetMode="External"/><Relationship Id="rId222" Type="http://schemas.openxmlformats.org/officeDocument/2006/relationships/hyperlink" Target="mailto:ediaz@educacionbogota.gov.co" TargetMode="External"/><Relationship Id="rId667" Type="http://schemas.openxmlformats.org/officeDocument/2006/relationships/hyperlink" Target="mailto:cmartinezb@educacionbogota.gov.co" TargetMode="External"/><Relationship Id="rId874" Type="http://schemas.openxmlformats.org/officeDocument/2006/relationships/hyperlink" Target="mailto:lcamargo@educacion.gov.co" TargetMode="External"/><Relationship Id="rId17" Type="http://schemas.openxmlformats.org/officeDocument/2006/relationships/hyperlink" Target="mailto:ediaz@educacionbogota.gov.co" TargetMode="External"/><Relationship Id="rId527" Type="http://schemas.openxmlformats.org/officeDocument/2006/relationships/hyperlink" Target="mailto:ediaz@educacionbogota.gov.co" TargetMode="External"/><Relationship Id="rId734" Type="http://schemas.openxmlformats.org/officeDocument/2006/relationships/hyperlink" Target="mailto:cmartinezb@educacionbogota.gov.co" TargetMode="External"/><Relationship Id="rId941" Type="http://schemas.openxmlformats.org/officeDocument/2006/relationships/hyperlink" Target="mailto:lcamargo@educacion.gov.co" TargetMode="External"/><Relationship Id="rId1157" Type="http://schemas.openxmlformats.org/officeDocument/2006/relationships/hyperlink" Target="mailto:jpinzonf@educacionbogota.gov.co" TargetMode="External"/><Relationship Id="rId70" Type="http://schemas.openxmlformats.org/officeDocument/2006/relationships/hyperlink" Target="mailto:ediaz@educacionbogota.gov.co" TargetMode="External"/><Relationship Id="rId166" Type="http://schemas.openxmlformats.org/officeDocument/2006/relationships/hyperlink" Target="mailto:ediaz@educacionbogota.gov.co" TargetMode="External"/><Relationship Id="rId373" Type="http://schemas.openxmlformats.org/officeDocument/2006/relationships/hyperlink" Target="mailto:ediaz@educacionbogota.gov.co" TargetMode="External"/><Relationship Id="rId580" Type="http://schemas.openxmlformats.org/officeDocument/2006/relationships/hyperlink" Target="mailto:ypinzon@educacionbogota.gov.co" TargetMode="External"/><Relationship Id="rId801" Type="http://schemas.openxmlformats.org/officeDocument/2006/relationships/hyperlink" Target="mailto:lcamargo@educacion.gov.co" TargetMode="External"/><Relationship Id="rId1017" Type="http://schemas.openxmlformats.org/officeDocument/2006/relationships/hyperlink" Target="mailto:lcamargo@educacion.gov.co" TargetMode="External"/><Relationship Id="rId1224" Type="http://schemas.openxmlformats.org/officeDocument/2006/relationships/hyperlink" Target="mailto:agomezp@educacionbogota.gov.co" TargetMode="External"/><Relationship Id="rId1" Type="http://schemas.openxmlformats.org/officeDocument/2006/relationships/hyperlink" Target="mailto:ediaz@educacionbogota.gov.co" TargetMode="External"/><Relationship Id="rId233" Type="http://schemas.openxmlformats.org/officeDocument/2006/relationships/hyperlink" Target="mailto:ediaz@educacionbogota.gov.co" TargetMode="External"/><Relationship Id="rId440" Type="http://schemas.openxmlformats.org/officeDocument/2006/relationships/hyperlink" Target="mailto:ediaz@educacionbogota.gov.co" TargetMode="External"/><Relationship Id="rId678" Type="http://schemas.openxmlformats.org/officeDocument/2006/relationships/hyperlink" Target="mailto:cmartinezb@educacionbogota.gov.co" TargetMode="External"/><Relationship Id="rId885" Type="http://schemas.openxmlformats.org/officeDocument/2006/relationships/hyperlink" Target="mailto:lcamargo@educacion.gov.co" TargetMode="External"/><Relationship Id="rId1070" Type="http://schemas.openxmlformats.org/officeDocument/2006/relationships/hyperlink" Target="mailto:nparra@educacionbogota.gov.co" TargetMode="External"/><Relationship Id="rId28" Type="http://schemas.openxmlformats.org/officeDocument/2006/relationships/hyperlink" Target="mailto:ediaz@educacionbogota.gov.co" TargetMode="External"/><Relationship Id="rId300" Type="http://schemas.openxmlformats.org/officeDocument/2006/relationships/hyperlink" Target="mailto:ediaz@educacionbogota.gov.co" TargetMode="External"/><Relationship Id="rId538" Type="http://schemas.openxmlformats.org/officeDocument/2006/relationships/hyperlink" Target="mailto:ediaz@educacionbogota.gov.co" TargetMode="External"/><Relationship Id="rId745" Type="http://schemas.openxmlformats.org/officeDocument/2006/relationships/hyperlink" Target="mailto:lcamargo@educacion.gov.co" TargetMode="External"/><Relationship Id="rId952" Type="http://schemas.openxmlformats.org/officeDocument/2006/relationships/hyperlink" Target="mailto:lcamargo@educacion.gov.co" TargetMode="External"/><Relationship Id="rId1168" Type="http://schemas.openxmlformats.org/officeDocument/2006/relationships/hyperlink" Target="mailto:jpinzonf@educacionbogota.gov.co" TargetMode="External"/><Relationship Id="rId81" Type="http://schemas.openxmlformats.org/officeDocument/2006/relationships/hyperlink" Target="mailto:ediaz@educacionbogota.gov.co" TargetMode="External"/><Relationship Id="rId177" Type="http://schemas.openxmlformats.org/officeDocument/2006/relationships/hyperlink" Target="mailto:ediaz@educacionbogota.gov.co" TargetMode="External"/><Relationship Id="rId384" Type="http://schemas.openxmlformats.org/officeDocument/2006/relationships/hyperlink" Target="mailto:ediaz@educacionbogota.gov.co" TargetMode="External"/><Relationship Id="rId591" Type="http://schemas.openxmlformats.org/officeDocument/2006/relationships/hyperlink" Target="mailto:cmartinezb@educacionbogota.gov.co" TargetMode="External"/><Relationship Id="rId605" Type="http://schemas.openxmlformats.org/officeDocument/2006/relationships/hyperlink" Target="mailto:cmartinezb@educacionbogota.gov.co" TargetMode="External"/><Relationship Id="rId812" Type="http://schemas.openxmlformats.org/officeDocument/2006/relationships/hyperlink" Target="mailto:lcamargo@educacion.gov.co" TargetMode="External"/><Relationship Id="rId1028" Type="http://schemas.openxmlformats.org/officeDocument/2006/relationships/hyperlink" Target="mailto:lcamargo@educacion.gov.co" TargetMode="External"/><Relationship Id="rId1235" Type="http://schemas.openxmlformats.org/officeDocument/2006/relationships/hyperlink" Target="mailto:agomezp@educacionbogota.gov.co" TargetMode="External"/><Relationship Id="rId244" Type="http://schemas.openxmlformats.org/officeDocument/2006/relationships/hyperlink" Target="mailto:ediaz@educacionbogota.gov.co" TargetMode="External"/><Relationship Id="rId689" Type="http://schemas.openxmlformats.org/officeDocument/2006/relationships/hyperlink" Target="mailto:cmartinezb@educacionbogota.gov.co" TargetMode="External"/><Relationship Id="rId896" Type="http://schemas.openxmlformats.org/officeDocument/2006/relationships/hyperlink" Target="mailto:lcamargo@educacion.gov.co" TargetMode="External"/><Relationship Id="rId1081" Type="http://schemas.openxmlformats.org/officeDocument/2006/relationships/hyperlink" Target="mailto:nparra@educacionbogota.gov.co" TargetMode="External"/><Relationship Id="rId1302" Type="http://schemas.openxmlformats.org/officeDocument/2006/relationships/hyperlink" Target="mailto:lcaceresc@educacionbogota.gov.co" TargetMode="External"/><Relationship Id="rId39" Type="http://schemas.openxmlformats.org/officeDocument/2006/relationships/hyperlink" Target="mailto:ediaz@educacionbogota.gov.co" TargetMode="External"/><Relationship Id="rId451" Type="http://schemas.openxmlformats.org/officeDocument/2006/relationships/hyperlink" Target="mailto:ediaz@educacionbogota.gov.co" TargetMode="External"/><Relationship Id="rId549" Type="http://schemas.openxmlformats.org/officeDocument/2006/relationships/hyperlink" Target="mailto:NPARRA@EDUCACIONBOGOTA.GOV.CO" TargetMode="External"/><Relationship Id="rId756" Type="http://schemas.openxmlformats.org/officeDocument/2006/relationships/hyperlink" Target="mailto:lcamargo@educacion.gov.co" TargetMode="External"/><Relationship Id="rId1179" Type="http://schemas.openxmlformats.org/officeDocument/2006/relationships/hyperlink" Target="mailto:jpinzonf@educacionbogota.gov.co" TargetMode="External"/><Relationship Id="rId104" Type="http://schemas.openxmlformats.org/officeDocument/2006/relationships/hyperlink" Target="mailto:ediaz@educacionbogota.gov.co" TargetMode="External"/><Relationship Id="rId188" Type="http://schemas.openxmlformats.org/officeDocument/2006/relationships/hyperlink" Target="mailto:ediaz@educacionbogota.gov.co" TargetMode="External"/><Relationship Id="rId311" Type="http://schemas.openxmlformats.org/officeDocument/2006/relationships/hyperlink" Target="mailto:ediaz@educacionbogota.gov.co" TargetMode="External"/><Relationship Id="rId395" Type="http://schemas.openxmlformats.org/officeDocument/2006/relationships/hyperlink" Target="mailto:ediaz@educacionbogota.gov.co" TargetMode="External"/><Relationship Id="rId409" Type="http://schemas.openxmlformats.org/officeDocument/2006/relationships/hyperlink" Target="mailto:ediaz@educacionbogota.gov.co" TargetMode="External"/><Relationship Id="rId963" Type="http://schemas.openxmlformats.org/officeDocument/2006/relationships/hyperlink" Target="mailto:lcamargo@educacion.gov.co" TargetMode="External"/><Relationship Id="rId1039" Type="http://schemas.openxmlformats.org/officeDocument/2006/relationships/hyperlink" Target="mailto:lcamargo@educacion.gov.co" TargetMode="External"/><Relationship Id="rId1246" Type="http://schemas.openxmlformats.org/officeDocument/2006/relationships/hyperlink" Target="mailto:agomezp@educacionbogota.gov.co" TargetMode="External"/><Relationship Id="rId92" Type="http://schemas.openxmlformats.org/officeDocument/2006/relationships/hyperlink" Target="mailto:ediaz@educacionbogota.gov.co" TargetMode="External"/><Relationship Id="rId616" Type="http://schemas.openxmlformats.org/officeDocument/2006/relationships/hyperlink" Target="mailto:cmartinezb@educacionbogota.gov.co" TargetMode="External"/><Relationship Id="rId823" Type="http://schemas.openxmlformats.org/officeDocument/2006/relationships/hyperlink" Target="mailto:lcamargo@educacion.gov.co" TargetMode="External"/><Relationship Id="rId255" Type="http://schemas.openxmlformats.org/officeDocument/2006/relationships/hyperlink" Target="mailto:ediaz@educacionbogota.gov.co" TargetMode="External"/><Relationship Id="rId462" Type="http://schemas.openxmlformats.org/officeDocument/2006/relationships/hyperlink" Target="mailto:ediaz@educacionbogota.gov.co" TargetMode="External"/><Relationship Id="rId1092" Type="http://schemas.openxmlformats.org/officeDocument/2006/relationships/hyperlink" Target="mailto:nparra@educacionbogota.gov.co" TargetMode="External"/><Relationship Id="rId1106" Type="http://schemas.openxmlformats.org/officeDocument/2006/relationships/hyperlink" Target="mailto:nparra@educacionbogota.gov.co" TargetMode="External"/><Relationship Id="rId1313" Type="http://schemas.openxmlformats.org/officeDocument/2006/relationships/hyperlink" Target="mailto:lcaceresc@educacionbogota.gov.co" TargetMode="External"/><Relationship Id="rId115" Type="http://schemas.openxmlformats.org/officeDocument/2006/relationships/hyperlink" Target="mailto:ediaz@educacionbogota.gov.co" TargetMode="External"/><Relationship Id="rId322" Type="http://schemas.openxmlformats.org/officeDocument/2006/relationships/hyperlink" Target="mailto:ediaz@educacionbogota.gov.co" TargetMode="External"/><Relationship Id="rId767" Type="http://schemas.openxmlformats.org/officeDocument/2006/relationships/hyperlink" Target="mailto:lcamargo@educacion.gov.co" TargetMode="External"/><Relationship Id="rId974" Type="http://schemas.openxmlformats.org/officeDocument/2006/relationships/hyperlink" Target="mailto:lcamargo@educacion.gov.co" TargetMode="External"/><Relationship Id="rId199" Type="http://schemas.openxmlformats.org/officeDocument/2006/relationships/hyperlink" Target="mailto:ediaz@educacionbogota.gov.co" TargetMode="External"/><Relationship Id="rId627" Type="http://schemas.openxmlformats.org/officeDocument/2006/relationships/hyperlink" Target="mailto:cmartinezb@educacionbogota.gov.co" TargetMode="External"/><Relationship Id="rId834" Type="http://schemas.openxmlformats.org/officeDocument/2006/relationships/hyperlink" Target="mailto:lcamargo@educacion.gov.co" TargetMode="External"/><Relationship Id="rId1257" Type="http://schemas.openxmlformats.org/officeDocument/2006/relationships/hyperlink" Target="mailto:ycuellar@educacionbogota.gov.co" TargetMode="External"/><Relationship Id="rId266" Type="http://schemas.openxmlformats.org/officeDocument/2006/relationships/hyperlink" Target="mailto:ediaz@educacionbogota.gov.co" TargetMode="External"/><Relationship Id="rId473" Type="http://schemas.openxmlformats.org/officeDocument/2006/relationships/hyperlink" Target="mailto:ediaz@educacionbogota.gov.co" TargetMode="External"/><Relationship Id="rId680" Type="http://schemas.openxmlformats.org/officeDocument/2006/relationships/hyperlink" Target="mailto:cmartinezb@educacionbogota.gov.co" TargetMode="External"/><Relationship Id="rId901" Type="http://schemas.openxmlformats.org/officeDocument/2006/relationships/hyperlink" Target="mailto:lcamargo@educacion.gov.co" TargetMode="External"/><Relationship Id="rId1117" Type="http://schemas.openxmlformats.org/officeDocument/2006/relationships/hyperlink" Target="mailto:nparra@educacionbogota.gov.co" TargetMode="External"/><Relationship Id="rId1324" Type="http://schemas.openxmlformats.org/officeDocument/2006/relationships/hyperlink" Target="mailto:lcaceresc@educacionbogota.gov.co" TargetMode="External"/><Relationship Id="rId30" Type="http://schemas.openxmlformats.org/officeDocument/2006/relationships/hyperlink" Target="mailto:ediaz@educacionbogota.gov.co" TargetMode="External"/><Relationship Id="rId126" Type="http://schemas.openxmlformats.org/officeDocument/2006/relationships/hyperlink" Target="mailto:ediaz@educacionbogota.gov.co" TargetMode="External"/><Relationship Id="rId333" Type="http://schemas.openxmlformats.org/officeDocument/2006/relationships/hyperlink" Target="mailto:ediaz@educacionbogota.gov.co" TargetMode="External"/><Relationship Id="rId540" Type="http://schemas.openxmlformats.org/officeDocument/2006/relationships/hyperlink" Target="mailto:ediaz@educacionbogota.gov.co" TargetMode="External"/><Relationship Id="rId778" Type="http://schemas.openxmlformats.org/officeDocument/2006/relationships/hyperlink" Target="mailto:lcamargo@educacion.gov.co" TargetMode="External"/><Relationship Id="rId985" Type="http://schemas.openxmlformats.org/officeDocument/2006/relationships/hyperlink" Target="mailto:lcamargo@educacion.gov.co" TargetMode="External"/><Relationship Id="rId1170" Type="http://schemas.openxmlformats.org/officeDocument/2006/relationships/hyperlink" Target="mailto:jpinzonf@educacionbogota.gov.co" TargetMode="External"/><Relationship Id="rId638" Type="http://schemas.openxmlformats.org/officeDocument/2006/relationships/hyperlink" Target="mailto:cmartinezb@educacionbogota.gov.co" TargetMode="External"/><Relationship Id="rId845" Type="http://schemas.openxmlformats.org/officeDocument/2006/relationships/hyperlink" Target="mailto:lcamargo@educacion.gov.co" TargetMode="External"/><Relationship Id="rId1030" Type="http://schemas.openxmlformats.org/officeDocument/2006/relationships/hyperlink" Target="mailto:lcamargo@educacion.gov.co" TargetMode="External"/><Relationship Id="rId1268" Type="http://schemas.openxmlformats.org/officeDocument/2006/relationships/hyperlink" Target="mailto:MEMENDEZ@educacionbogota.gov.co" TargetMode="External"/><Relationship Id="rId277" Type="http://schemas.openxmlformats.org/officeDocument/2006/relationships/hyperlink" Target="mailto:ediaz@educacionbogota.gov.co" TargetMode="External"/><Relationship Id="rId400" Type="http://schemas.openxmlformats.org/officeDocument/2006/relationships/hyperlink" Target="mailto:ediaz@educacionbogota.gov.co" TargetMode="External"/><Relationship Id="rId484" Type="http://schemas.openxmlformats.org/officeDocument/2006/relationships/hyperlink" Target="mailto:ediaz@educacionbogota.gov.co" TargetMode="External"/><Relationship Id="rId705" Type="http://schemas.openxmlformats.org/officeDocument/2006/relationships/hyperlink" Target="mailto:cmartinezb@educacionbogota.gov.co" TargetMode="External"/><Relationship Id="rId1128" Type="http://schemas.openxmlformats.org/officeDocument/2006/relationships/hyperlink" Target="mailto:nparra@educacionbogota.gov.co" TargetMode="External"/><Relationship Id="rId1335" Type="http://schemas.openxmlformats.org/officeDocument/2006/relationships/hyperlink" Target="mailto:lcaceresc@educacionbogota.gov.co" TargetMode="External"/><Relationship Id="rId137" Type="http://schemas.openxmlformats.org/officeDocument/2006/relationships/hyperlink" Target="mailto:ediaz@educacionbogota.gov.co" TargetMode="External"/><Relationship Id="rId344" Type="http://schemas.openxmlformats.org/officeDocument/2006/relationships/hyperlink" Target="mailto:ediaz@educacionbogota.gov.co" TargetMode="External"/><Relationship Id="rId691" Type="http://schemas.openxmlformats.org/officeDocument/2006/relationships/hyperlink" Target="mailto:cmartinezb@educacionbogota.gov.co" TargetMode="External"/><Relationship Id="rId789" Type="http://schemas.openxmlformats.org/officeDocument/2006/relationships/hyperlink" Target="mailto:lcamargo@educacion.gov.co" TargetMode="External"/><Relationship Id="rId912" Type="http://schemas.openxmlformats.org/officeDocument/2006/relationships/hyperlink" Target="mailto:lcamargo@educacion.gov.co" TargetMode="External"/><Relationship Id="rId996" Type="http://schemas.openxmlformats.org/officeDocument/2006/relationships/hyperlink" Target="mailto:lcamargo@educacion.gov.co" TargetMode="External"/><Relationship Id="rId41" Type="http://schemas.openxmlformats.org/officeDocument/2006/relationships/hyperlink" Target="mailto:ediaz@educacionbogota.gov.co" TargetMode="External"/><Relationship Id="rId551" Type="http://schemas.openxmlformats.org/officeDocument/2006/relationships/hyperlink" Target="mailto:NPARRA@EDUCACIONBOGOTA.GOV.CO" TargetMode="External"/><Relationship Id="rId649" Type="http://schemas.openxmlformats.org/officeDocument/2006/relationships/hyperlink" Target="mailto:cmartinezb@educacionbogota.gov.co" TargetMode="External"/><Relationship Id="rId856" Type="http://schemas.openxmlformats.org/officeDocument/2006/relationships/hyperlink" Target="mailto:lcamargo@educacion.gov.co" TargetMode="External"/><Relationship Id="rId1181" Type="http://schemas.openxmlformats.org/officeDocument/2006/relationships/hyperlink" Target="mailto:jpinzonf@educacionbogota.gov.co" TargetMode="External"/><Relationship Id="rId1279" Type="http://schemas.openxmlformats.org/officeDocument/2006/relationships/hyperlink" Target="mailto:dsolorzano@educacionbogota.gov.co" TargetMode="External"/><Relationship Id="rId190" Type="http://schemas.openxmlformats.org/officeDocument/2006/relationships/hyperlink" Target="mailto:ediaz@educacionbogota.gov.co" TargetMode="External"/><Relationship Id="rId204" Type="http://schemas.openxmlformats.org/officeDocument/2006/relationships/hyperlink" Target="mailto:ediaz@educacionbogota.gov.co" TargetMode="External"/><Relationship Id="rId288" Type="http://schemas.openxmlformats.org/officeDocument/2006/relationships/hyperlink" Target="mailto:ediaz@educacionbogota.gov.co" TargetMode="External"/><Relationship Id="rId411" Type="http://schemas.openxmlformats.org/officeDocument/2006/relationships/hyperlink" Target="mailto:ediaz@educacionbogota.gov.co" TargetMode="External"/><Relationship Id="rId509" Type="http://schemas.openxmlformats.org/officeDocument/2006/relationships/hyperlink" Target="mailto:ediaz@educacionbogota.gov.co" TargetMode="External"/><Relationship Id="rId1041" Type="http://schemas.openxmlformats.org/officeDocument/2006/relationships/hyperlink" Target="mailto:lcamargo@educacion.gov.co" TargetMode="External"/><Relationship Id="rId1139" Type="http://schemas.openxmlformats.org/officeDocument/2006/relationships/hyperlink" Target="mailto:jpinzonf@educacionbogota.gov.co" TargetMode="External"/><Relationship Id="rId1346" Type="http://schemas.openxmlformats.org/officeDocument/2006/relationships/hyperlink" Target="mailto:lcaceresc@educacionbogota.gov.co" TargetMode="External"/><Relationship Id="rId495" Type="http://schemas.openxmlformats.org/officeDocument/2006/relationships/hyperlink" Target="mailto:ediaz@educacionbogota.gov.co" TargetMode="External"/><Relationship Id="rId716" Type="http://schemas.openxmlformats.org/officeDocument/2006/relationships/hyperlink" Target="mailto:cmartinezb@educacionbogota.gov.co" TargetMode="External"/><Relationship Id="rId923" Type="http://schemas.openxmlformats.org/officeDocument/2006/relationships/hyperlink" Target="mailto:lcamargo@educacion.gov.co" TargetMode="External"/><Relationship Id="rId52" Type="http://schemas.openxmlformats.org/officeDocument/2006/relationships/hyperlink" Target="mailto:ediaz@educacionbogota.gov.co" TargetMode="External"/><Relationship Id="rId148" Type="http://schemas.openxmlformats.org/officeDocument/2006/relationships/hyperlink" Target="mailto:ediaz@educacionbogota.gov.co" TargetMode="External"/><Relationship Id="rId355" Type="http://schemas.openxmlformats.org/officeDocument/2006/relationships/hyperlink" Target="mailto:ediaz@educacionbogota.gov.co" TargetMode="External"/><Relationship Id="rId562" Type="http://schemas.openxmlformats.org/officeDocument/2006/relationships/hyperlink" Target="mailto:ypinzon@educacionbogota.gov.co" TargetMode="External"/><Relationship Id="rId1192" Type="http://schemas.openxmlformats.org/officeDocument/2006/relationships/hyperlink" Target="mailto:jpinzonf@educacionbogota.gov.co" TargetMode="External"/><Relationship Id="rId1206" Type="http://schemas.openxmlformats.org/officeDocument/2006/relationships/hyperlink" Target="mailto:jpinzonf@educacionbogota.gov.co" TargetMode="External"/><Relationship Id="rId215" Type="http://schemas.openxmlformats.org/officeDocument/2006/relationships/hyperlink" Target="mailto:ediaz@educacionbogota.gov.co" TargetMode="External"/><Relationship Id="rId422" Type="http://schemas.openxmlformats.org/officeDocument/2006/relationships/hyperlink" Target="mailto:ediaz@educacionbogota.gov.co" TargetMode="External"/><Relationship Id="rId867" Type="http://schemas.openxmlformats.org/officeDocument/2006/relationships/hyperlink" Target="mailto:lcamargo@educacion.gov.co" TargetMode="External"/><Relationship Id="rId1052" Type="http://schemas.openxmlformats.org/officeDocument/2006/relationships/hyperlink" Target="mailto:lcamargo@educacion.gov.co" TargetMode="External"/><Relationship Id="rId299" Type="http://schemas.openxmlformats.org/officeDocument/2006/relationships/hyperlink" Target="mailto:ediaz@educacionbogota.gov.co" TargetMode="External"/><Relationship Id="rId727" Type="http://schemas.openxmlformats.org/officeDocument/2006/relationships/hyperlink" Target="mailto:cmartinezb@educacionbogota.gov.co" TargetMode="External"/><Relationship Id="rId934" Type="http://schemas.openxmlformats.org/officeDocument/2006/relationships/hyperlink" Target="mailto:lcamargo@educacion.gov.co" TargetMode="External"/><Relationship Id="rId1357" Type="http://schemas.openxmlformats.org/officeDocument/2006/relationships/hyperlink" Target="mailto:LCANTOR@educacionbogota.gov.co" TargetMode="External"/><Relationship Id="rId63" Type="http://schemas.openxmlformats.org/officeDocument/2006/relationships/hyperlink" Target="mailto:ediaz@educacionbogota.gov.co" TargetMode="External"/><Relationship Id="rId159" Type="http://schemas.openxmlformats.org/officeDocument/2006/relationships/hyperlink" Target="mailto:ediaz@educacionbogota.gov.co" TargetMode="External"/><Relationship Id="rId366" Type="http://schemas.openxmlformats.org/officeDocument/2006/relationships/hyperlink" Target="mailto:ediaz@educacionbogota.gov.co" TargetMode="External"/><Relationship Id="rId573" Type="http://schemas.openxmlformats.org/officeDocument/2006/relationships/hyperlink" Target="mailto:ypinzon@educacionbogota.gov.co" TargetMode="External"/><Relationship Id="rId780" Type="http://schemas.openxmlformats.org/officeDocument/2006/relationships/hyperlink" Target="mailto:lcamargo@educacion.gov.co" TargetMode="External"/><Relationship Id="rId1217" Type="http://schemas.openxmlformats.org/officeDocument/2006/relationships/hyperlink" Target="mailto:jpinzonf@educacionbogota.gov.co" TargetMode="External"/><Relationship Id="rId226" Type="http://schemas.openxmlformats.org/officeDocument/2006/relationships/hyperlink" Target="mailto:ediaz@educacionbogota.gov.co" TargetMode="External"/><Relationship Id="rId433" Type="http://schemas.openxmlformats.org/officeDocument/2006/relationships/hyperlink" Target="mailto:ediaz@educacionbogota.gov.co" TargetMode="External"/><Relationship Id="rId878" Type="http://schemas.openxmlformats.org/officeDocument/2006/relationships/hyperlink" Target="mailto:lcamargo@educacion.gov.co" TargetMode="External"/><Relationship Id="rId1063" Type="http://schemas.openxmlformats.org/officeDocument/2006/relationships/hyperlink" Target="mailto:lcamargo@educacion.gov.co" TargetMode="External"/><Relationship Id="rId1270" Type="http://schemas.openxmlformats.org/officeDocument/2006/relationships/hyperlink" Target="mailto:YCUELLAR@educacionbogota.gov.co" TargetMode="External"/><Relationship Id="rId640" Type="http://schemas.openxmlformats.org/officeDocument/2006/relationships/hyperlink" Target="mailto:cmartinezb@educacionbogota.gov.co" TargetMode="External"/><Relationship Id="rId738" Type="http://schemas.openxmlformats.org/officeDocument/2006/relationships/hyperlink" Target="mailto:cmartinezb@educacionbogota.gov.co" TargetMode="External"/><Relationship Id="rId945" Type="http://schemas.openxmlformats.org/officeDocument/2006/relationships/hyperlink" Target="mailto:lcamargo@educacion.gov.co" TargetMode="External"/><Relationship Id="rId74" Type="http://schemas.openxmlformats.org/officeDocument/2006/relationships/hyperlink" Target="mailto:ediaz@educacionbogota.gov.co" TargetMode="External"/><Relationship Id="rId377" Type="http://schemas.openxmlformats.org/officeDocument/2006/relationships/hyperlink" Target="mailto:ediaz@educacionbogota.gov.co" TargetMode="External"/><Relationship Id="rId500" Type="http://schemas.openxmlformats.org/officeDocument/2006/relationships/hyperlink" Target="mailto:ediaz@educacionbogota.gov.co" TargetMode="External"/><Relationship Id="rId584" Type="http://schemas.openxmlformats.org/officeDocument/2006/relationships/hyperlink" Target="mailto:ypinzon@educacionbogota.gov.co" TargetMode="External"/><Relationship Id="rId805" Type="http://schemas.openxmlformats.org/officeDocument/2006/relationships/hyperlink" Target="mailto:lcamargo@educacion.gov.co" TargetMode="External"/><Relationship Id="rId1130" Type="http://schemas.openxmlformats.org/officeDocument/2006/relationships/hyperlink" Target="mailto:zcorredor@educacionbogota.gov.co" TargetMode="External"/><Relationship Id="rId1228" Type="http://schemas.openxmlformats.org/officeDocument/2006/relationships/hyperlink" Target="mailto:agomezp@educacionbogota.gov.co" TargetMode="External"/><Relationship Id="rId5" Type="http://schemas.openxmlformats.org/officeDocument/2006/relationships/hyperlink" Target="mailto:ediaz@educacionbogota.gov.co" TargetMode="External"/><Relationship Id="rId237" Type="http://schemas.openxmlformats.org/officeDocument/2006/relationships/hyperlink" Target="mailto:ediaz@educacionbogota.gov.co" TargetMode="External"/><Relationship Id="rId791" Type="http://schemas.openxmlformats.org/officeDocument/2006/relationships/hyperlink" Target="mailto:lcamargo@educacion.gov.co" TargetMode="External"/><Relationship Id="rId889" Type="http://schemas.openxmlformats.org/officeDocument/2006/relationships/hyperlink" Target="mailto:lcamargo@educacion.gov.co" TargetMode="External"/><Relationship Id="rId1074" Type="http://schemas.openxmlformats.org/officeDocument/2006/relationships/hyperlink" Target="mailto:nparra@educacionbogota.gov.co" TargetMode="External"/><Relationship Id="rId444" Type="http://schemas.openxmlformats.org/officeDocument/2006/relationships/hyperlink" Target="mailto:ediaz@educacionbogota.gov.co" TargetMode="External"/><Relationship Id="rId651" Type="http://schemas.openxmlformats.org/officeDocument/2006/relationships/hyperlink" Target="mailto:cmartinezb@educacionbogota.gov.co" TargetMode="External"/><Relationship Id="rId749" Type="http://schemas.openxmlformats.org/officeDocument/2006/relationships/hyperlink" Target="mailto:lcamargo@educacion.gov.co" TargetMode="External"/><Relationship Id="rId1281" Type="http://schemas.openxmlformats.org/officeDocument/2006/relationships/hyperlink" Target="mailto:dsolorzano@educacionbogota.gov.co" TargetMode="External"/><Relationship Id="rId290" Type="http://schemas.openxmlformats.org/officeDocument/2006/relationships/hyperlink" Target="mailto:ediaz@educacionbogota.gov.co" TargetMode="External"/><Relationship Id="rId304" Type="http://schemas.openxmlformats.org/officeDocument/2006/relationships/hyperlink" Target="mailto:ediaz@educacionbogota.gov.co" TargetMode="External"/><Relationship Id="rId388" Type="http://schemas.openxmlformats.org/officeDocument/2006/relationships/hyperlink" Target="mailto:ediaz@educacionbogota.gov.co" TargetMode="External"/><Relationship Id="rId511" Type="http://schemas.openxmlformats.org/officeDocument/2006/relationships/hyperlink" Target="mailto:ediaz@educacionbogota.gov.co" TargetMode="External"/><Relationship Id="rId609" Type="http://schemas.openxmlformats.org/officeDocument/2006/relationships/hyperlink" Target="mailto:cmartinezb@educacionbogota.gov.co" TargetMode="External"/><Relationship Id="rId956" Type="http://schemas.openxmlformats.org/officeDocument/2006/relationships/hyperlink" Target="mailto:lcamargo@educacion.gov.co" TargetMode="External"/><Relationship Id="rId1141" Type="http://schemas.openxmlformats.org/officeDocument/2006/relationships/hyperlink" Target="mailto:jpinzonf@educacionbogota.gov.co" TargetMode="External"/><Relationship Id="rId1239" Type="http://schemas.openxmlformats.org/officeDocument/2006/relationships/hyperlink" Target="mailto:agomezp@educacionbogota.gov.co" TargetMode="External"/><Relationship Id="rId85" Type="http://schemas.openxmlformats.org/officeDocument/2006/relationships/hyperlink" Target="mailto:ediaz@educacionbogota.gov.co" TargetMode="External"/><Relationship Id="rId150" Type="http://schemas.openxmlformats.org/officeDocument/2006/relationships/hyperlink" Target="mailto:ediaz@educacionbogota.gov.co" TargetMode="External"/><Relationship Id="rId595" Type="http://schemas.openxmlformats.org/officeDocument/2006/relationships/hyperlink" Target="mailto:cmartinezb@educacionbogota.gov.co" TargetMode="External"/><Relationship Id="rId816" Type="http://schemas.openxmlformats.org/officeDocument/2006/relationships/hyperlink" Target="mailto:lcamargo@educacion.gov.co" TargetMode="External"/><Relationship Id="rId1001" Type="http://schemas.openxmlformats.org/officeDocument/2006/relationships/hyperlink" Target="mailto:lcamargo@educacion.gov.co" TargetMode="External"/><Relationship Id="rId248" Type="http://schemas.openxmlformats.org/officeDocument/2006/relationships/hyperlink" Target="mailto:ediaz@educacionbogota.gov.co" TargetMode="External"/><Relationship Id="rId455" Type="http://schemas.openxmlformats.org/officeDocument/2006/relationships/hyperlink" Target="mailto:ediaz@educacionbogota.gov.co" TargetMode="External"/><Relationship Id="rId662" Type="http://schemas.openxmlformats.org/officeDocument/2006/relationships/hyperlink" Target="mailto:cmartinezb@educacionbogota.gov.co" TargetMode="External"/><Relationship Id="rId1085" Type="http://schemas.openxmlformats.org/officeDocument/2006/relationships/hyperlink" Target="mailto:nparra@educacionbogota.gov.co" TargetMode="External"/><Relationship Id="rId1292" Type="http://schemas.openxmlformats.org/officeDocument/2006/relationships/hyperlink" Target="mailto:jllerasm@educacionbogota.gov.co" TargetMode="External"/><Relationship Id="rId1306" Type="http://schemas.openxmlformats.org/officeDocument/2006/relationships/hyperlink" Target="mailto:lcaceresc@educacionbogota.gov.co" TargetMode="External"/><Relationship Id="rId12" Type="http://schemas.openxmlformats.org/officeDocument/2006/relationships/hyperlink" Target="mailto:ediaz@educacionbogota.gov.co" TargetMode="External"/><Relationship Id="rId108" Type="http://schemas.openxmlformats.org/officeDocument/2006/relationships/hyperlink" Target="mailto:ediaz@educacionbogota.gov.co" TargetMode="External"/><Relationship Id="rId315" Type="http://schemas.openxmlformats.org/officeDocument/2006/relationships/hyperlink" Target="mailto:ediaz@educacionbogota.gov.co" TargetMode="External"/><Relationship Id="rId522" Type="http://schemas.openxmlformats.org/officeDocument/2006/relationships/hyperlink" Target="mailto:ediaz@educacionbogota.gov.co" TargetMode="External"/><Relationship Id="rId967" Type="http://schemas.openxmlformats.org/officeDocument/2006/relationships/hyperlink" Target="mailto:lcamargo@educacion.gov.co" TargetMode="External"/><Relationship Id="rId1152" Type="http://schemas.openxmlformats.org/officeDocument/2006/relationships/hyperlink" Target="mailto:jpinzonf@educacionbogota.gov.co" TargetMode="External"/><Relationship Id="rId96" Type="http://schemas.openxmlformats.org/officeDocument/2006/relationships/hyperlink" Target="mailto:ediaz@educacionbogota.gov.co" TargetMode="External"/><Relationship Id="rId161" Type="http://schemas.openxmlformats.org/officeDocument/2006/relationships/hyperlink" Target="mailto:ediaz@educacionbogota.gov.co" TargetMode="External"/><Relationship Id="rId399" Type="http://schemas.openxmlformats.org/officeDocument/2006/relationships/hyperlink" Target="mailto:ediaz@educacionbogota.gov.co" TargetMode="External"/><Relationship Id="rId827" Type="http://schemas.openxmlformats.org/officeDocument/2006/relationships/hyperlink" Target="mailto:lcamargo@educacion.gov.co" TargetMode="External"/><Relationship Id="rId1012" Type="http://schemas.openxmlformats.org/officeDocument/2006/relationships/hyperlink" Target="mailto:lcamargo@educacion.gov.co" TargetMode="External"/><Relationship Id="rId259" Type="http://schemas.openxmlformats.org/officeDocument/2006/relationships/hyperlink" Target="mailto:ediaz@educacionbogota.gov.co" TargetMode="External"/><Relationship Id="rId466" Type="http://schemas.openxmlformats.org/officeDocument/2006/relationships/hyperlink" Target="mailto:ediaz@educacionbogota.gov.co" TargetMode="External"/><Relationship Id="rId673" Type="http://schemas.openxmlformats.org/officeDocument/2006/relationships/hyperlink" Target="mailto:cmartinezb@educacionbogota.gov.co" TargetMode="External"/><Relationship Id="rId880" Type="http://schemas.openxmlformats.org/officeDocument/2006/relationships/hyperlink" Target="mailto:lcamargo@educacion.gov.co" TargetMode="External"/><Relationship Id="rId1096" Type="http://schemas.openxmlformats.org/officeDocument/2006/relationships/hyperlink" Target="mailto:nparra@educacionbogota.gov.co" TargetMode="External"/><Relationship Id="rId1317" Type="http://schemas.openxmlformats.org/officeDocument/2006/relationships/hyperlink" Target="mailto:lcaceresc@educacionbogota.gov.co" TargetMode="External"/><Relationship Id="rId23" Type="http://schemas.openxmlformats.org/officeDocument/2006/relationships/hyperlink" Target="mailto:ediaz@educacionbogota.gov.co" TargetMode="External"/><Relationship Id="rId119" Type="http://schemas.openxmlformats.org/officeDocument/2006/relationships/hyperlink" Target="mailto:ediaz@educacionbogota.gov.co" TargetMode="External"/><Relationship Id="rId326" Type="http://schemas.openxmlformats.org/officeDocument/2006/relationships/hyperlink" Target="mailto:ediaz@educacionbogota.gov.co" TargetMode="External"/><Relationship Id="rId533" Type="http://schemas.openxmlformats.org/officeDocument/2006/relationships/hyperlink" Target="mailto:ediaz@educacionbogota.gov.co" TargetMode="External"/><Relationship Id="rId978" Type="http://schemas.openxmlformats.org/officeDocument/2006/relationships/hyperlink" Target="mailto:lcamargo@educacion.gov.co" TargetMode="External"/><Relationship Id="rId1163" Type="http://schemas.openxmlformats.org/officeDocument/2006/relationships/hyperlink" Target="mailto:jpinzonf@educacionbogota.gov.co" TargetMode="External"/><Relationship Id="rId740" Type="http://schemas.openxmlformats.org/officeDocument/2006/relationships/hyperlink" Target="mailto:cmartinezb@educacionbogota.gov.co" TargetMode="External"/><Relationship Id="rId838" Type="http://schemas.openxmlformats.org/officeDocument/2006/relationships/hyperlink" Target="mailto:lcamargo@educacion.gov.co" TargetMode="External"/><Relationship Id="rId1023" Type="http://schemas.openxmlformats.org/officeDocument/2006/relationships/hyperlink" Target="mailto:lcamargo@educacion.gov.co" TargetMode="External"/><Relationship Id="rId172" Type="http://schemas.openxmlformats.org/officeDocument/2006/relationships/hyperlink" Target="mailto:ediaz@educacionbogota.gov.co" TargetMode="External"/><Relationship Id="rId477" Type="http://schemas.openxmlformats.org/officeDocument/2006/relationships/hyperlink" Target="mailto:ediaz@educacionbogota.gov.co" TargetMode="External"/><Relationship Id="rId600" Type="http://schemas.openxmlformats.org/officeDocument/2006/relationships/hyperlink" Target="mailto:cmartinezb@educacionbogota.gov.co" TargetMode="External"/><Relationship Id="rId684" Type="http://schemas.openxmlformats.org/officeDocument/2006/relationships/hyperlink" Target="mailto:cmartinezb@educacionbogota.gov.co" TargetMode="External"/><Relationship Id="rId1230" Type="http://schemas.openxmlformats.org/officeDocument/2006/relationships/hyperlink" Target="mailto:agomezp@educacionbogota.gov.co" TargetMode="External"/><Relationship Id="rId1328" Type="http://schemas.openxmlformats.org/officeDocument/2006/relationships/hyperlink" Target="mailto:lcaceresc@educacionbogota.gov.co" TargetMode="External"/><Relationship Id="rId337" Type="http://schemas.openxmlformats.org/officeDocument/2006/relationships/hyperlink" Target="mailto:ediaz@educacionbogota.gov.co" TargetMode="External"/><Relationship Id="rId891" Type="http://schemas.openxmlformats.org/officeDocument/2006/relationships/hyperlink" Target="mailto:lcamargo@educacion.gov.co" TargetMode="External"/><Relationship Id="rId905" Type="http://schemas.openxmlformats.org/officeDocument/2006/relationships/hyperlink" Target="mailto:lcamargo@educacion.gov.co" TargetMode="External"/><Relationship Id="rId989" Type="http://schemas.openxmlformats.org/officeDocument/2006/relationships/hyperlink" Target="mailto:lcamargo@educacion.gov.co" TargetMode="External"/><Relationship Id="rId34" Type="http://schemas.openxmlformats.org/officeDocument/2006/relationships/hyperlink" Target="mailto:ediaz@educacionbogota.gov.co" TargetMode="External"/><Relationship Id="rId544" Type="http://schemas.openxmlformats.org/officeDocument/2006/relationships/hyperlink" Target="mailto:ediaz@educacionbogota.gov.co" TargetMode="External"/><Relationship Id="rId751" Type="http://schemas.openxmlformats.org/officeDocument/2006/relationships/hyperlink" Target="mailto:lcamargo@educacion.gov.co" TargetMode="External"/><Relationship Id="rId849" Type="http://schemas.openxmlformats.org/officeDocument/2006/relationships/hyperlink" Target="mailto:lcamargo@educacion.gov.co" TargetMode="External"/><Relationship Id="rId1174" Type="http://schemas.openxmlformats.org/officeDocument/2006/relationships/hyperlink" Target="mailto:jpinzonf@educacionbogota.gov.co" TargetMode="External"/><Relationship Id="rId183" Type="http://schemas.openxmlformats.org/officeDocument/2006/relationships/hyperlink" Target="mailto:ediaz@educacionbogota.gov.co" TargetMode="External"/><Relationship Id="rId390" Type="http://schemas.openxmlformats.org/officeDocument/2006/relationships/hyperlink" Target="mailto:ediaz@educacionbogota.gov.co" TargetMode="External"/><Relationship Id="rId404" Type="http://schemas.openxmlformats.org/officeDocument/2006/relationships/hyperlink" Target="mailto:ediaz@educacionbogota.gov.co" TargetMode="External"/><Relationship Id="rId611" Type="http://schemas.openxmlformats.org/officeDocument/2006/relationships/hyperlink" Target="mailto:cmartinezb@educacionbogota.gov.co" TargetMode="External"/><Relationship Id="rId1034" Type="http://schemas.openxmlformats.org/officeDocument/2006/relationships/hyperlink" Target="mailto:lcamargo@educacion.gov.co" TargetMode="External"/><Relationship Id="rId1241" Type="http://schemas.openxmlformats.org/officeDocument/2006/relationships/hyperlink" Target="mailto:agomezp@educacionbogota.gov.co" TargetMode="External"/><Relationship Id="rId1339" Type="http://schemas.openxmlformats.org/officeDocument/2006/relationships/hyperlink" Target="mailto:lcaceresc@educacionbogota.gov.co" TargetMode="External"/><Relationship Id="rId250" Type="http://schemas.openxmlformats.org/officeDocument/2006/relationships/hyperlink" Target="mailto:ediaz@educacionbogota.gov.co" TargetMode="External"/><Relationship Id="rId488" Type="http://schemas.openxmlformats.org/officeDocument/2006/relationships/hyperlink" Target="mailto:ediaz@educacionbogota.gov.co" TargetMode="External"/><Relationship Id="rId695" Type="http://schemas.openxmlformats.org/officeDocument/2006/relationships/hyperlink" Target="mailto:cmartinezb@educacionbogota.gov.co" TargetMode="External"/><Relationship Id="rId709" Type="http://schemas.openxmlformats.org/officeDocument/2006/relationships/hyperlink" Target="mailto:cmartinezb@educacionbogota.gov.co" TargetMode="External"/><Relationship Id="rId916" Type="http://schemas.openxmlformats.org/officeDocument/2006/relationships/hyperlink" Target="mailto:lcamargo@educacion.gov.co" TargetMode="External"/><Relationship Id="rId1101" Type="http://schemas.openxmlformats.org/officeDocument/2006/relationships/hyperlink" Target="mailto:nparra@educacionbogota.gov.co" TargetMode="External"/><Relationship Id="rId45" Type="http://schemas.openxmlformats.org/officeDocument/2006/relationships/hyperlink" Target="mailto:ediaz@educacionbogota.gov.co" TargetMode="External"/><Relationship Id="rId110" Type="http://schemas.openxmlformats.org/officeDocument/2006/relationships/hyperlink" Target="mailto:ediaz@educacionbogota.gov.co" TargetMode="External"/><Relationship Id="rId348" Type="http://schemas.openxmlformats.org/officeDocument/2006/relationships/hyperlink" Target="mailto:ediaz@educacionbogota.gov.co" TargetMode="External"/><Relationship Id="rId555" Type="http://schemas.openxmlformats.org/officeDocument/2006/relationships/hyperlink" Target="mailto:NPARRA@EDUCACIONBOGOTA.GOV.CO" TargetMode="External"/><Relationship Id="rId762" Type="http://schemas.openxmlformats.org/officeDocument/2006/relationships/hyperlink" Target="mailto:lcamargo@educacion.gov.co" TargetMode="External"/><Relationship Id="rId1185" Type="http://schemas.openxmlformats.org/officeDocument/2006/relationships/hyperlink" Target="mailto:jpinzonf@educacionbogota.gov.co" TargetMode="External"/><Relationship Id="rId194" Type="http://schemas.openxmlformats.org/officeDocument/2006/relationships/hyperlink" Target="mailto:ediaz@educacionbogota.gov.co" TargetMode="External"/><Relationship Id="rId208" Type="http://schemas.openxmlformats.org/officeDocument/2006/relationships/hyperlink" Target="mailto:ediaz@educacionbogota.gov.co" TargetMode="External"/><Relationship Id="rId415" Type="http://schemas.openxmlformats.org/officeDocument/2006/relationships/hyperlink" Target="mailto:ediaz@educacionbogota.gov.co" TargetMode="External"/><Relationship Id="rId622" Type="http://schemas.openxmlformats.org/officeDocument/2006/relationships/hyperlink" Target="mailto:cmartinezb@educacionbogota.gov.co" TargetMode="External"/><Relationship Id="rId1045" Type="http://schemas.openxmlformats.org/officeDocument/2006/relationships/hyperlink" Target="mailto:lcamargo@educacion.gov.co" TargetMode="External"/><Relationship Id="rId1252" Type="http://schemas.openxmlformats.org/officeDocument/2006/relationships/hyperlink" Target="mailto:agomezp@educacionbogota.gov.co" TargetMode="External"/><Relationship Id="rId261" Type="http://schemas.openxmlformats.org/officeDocument/2006/relationships/hyperlink" Target="mailto:ediaz@educacionbogota.gov.co" TargetMode="External"/><Relationship Id="rId499" Type="http://schemas.openxmlformats.org/officeDocument/2006/relationships/hyperlink" Target="mailto:ediaz@educacionbogota.gov.co" TargetMode="External"/><Relationship Id="rId927" Type="http://schemas.openxmlformats.org/officeDocument/2006/relationships/hyperlink" Target="mailto:lcamargo@educacion.gov.co" TargetMode="External"/><Relationship Id="rId1112" Type="http://schemas.openxmlformats.org/officeDocument/2006/relationships/hyperlink" Target="mailto:nparra@educacionbogota.gov.co" TargetMode="External"/><Relationship Id="rId56" Type="http://schemas.openxmlformats.org/officeDocument/2006/relationships/hyperlink" Target="mailto:ediaz@educacionbogota.gov.co" TargetMode="External"/><Relationship Id="rId359" Type="http://schemas.openxmlformats.org/officeDocument/2006/relationships/hyperlink" Target="mailto:ediaz@educacionbogota.gov.co" TargetMode="External"/><Relationship Id="rId566" Type="http://schemas.openxmlformats.org/officeDocument/2006/relationships/hyperlink" Target="mailto:ypinzon@educacionbogota.gov.co" TargetMode="External"/><Relationship Id="rId773" Type="http://schemas.openxmlformats.org/officeDocument/2006/relationships/hyperlink" Target="mailto:lcamargo@educacion.gov.co" TargetMode="External"/><Relationship Id="rId1196" Type="http://schemas.openxmlformats.org/officeDocument/2006/relationships/hyperlink" Target="mailto:jpinzonf@educacionbogota.gov.co" TargetMode="External"/><Relationship Id="rId121" Type="http://schemas.openxmlformats.org/officeDocument/2006/relationships/hyperlink" Target="mailto:ediaz@educacionbogota.gov.co" TargetMode="External"/><Relationship Id="rId219" Type="http://schemas.openxmlformats.org/officeDocument/2006/relationships/hyperlink" Target="mailto:ediaz@educacionbogota.gov.co" TargetMode="External"/><Relationship Id="rId426" Type="http://schemas.openxmlformats.org/officeDocument/2006/relationships/hyperlink" Target="mailto:ediaz@educacionbogota.gov.co" TargetMode="External"/><Relationship Id="rId633" Type="http://schemas.openxmlformats.org/officeDocument/2006/relationships/hyperlink" Target="mailto:cmartinezb@educacionbogota.gov.co" TargetMode="External"/><Relationship Id="rId980" Type="http://schemas.openxmlformats.org/officeDocument/2006/relationships/hyperlink" Target="mailto:lcamargo@educacion.gov.co" TargetMode="External"/><Relationship Id="rId1056" Type="http://schemas.openxmlformats.org/officeDocument/2006/relationships/hyperlink" Target="mailto:lcamargo@educacion.gov.co" TargetMode="External"/><Relationship Id="rId1263" Type="http://schemas.openxmlformats.org/officeDocument/2006/relationships/hyperlink" Target="mailto:ycuellar@educacionbogota.gov.co" TargetMode="External"/><Relationship Id="rId840" Type="http://schemas.openxmlformats.org/officeDocument/2006/relationships/hyperlink" Target="mailto:lcamargo@educacion.gov.co" TargetMode="External"/><Relationship Id="rId938" Type="http://schemas.openxmlformats.org/officeDocument/2006/relationships/hyperlink" Target="mailto:lcamargo@educacion.gov.co" TargetMode="External"/><Relationship Id="rId67" Type="http://schemas.openxmlformats.org/officeDocument/2006/relationships/hyperlink" Target="mailto:ediaz@educacionbogota.gov.co" TargetMode="External"/><Relationship Id="rId272" Type="http://schemas.openxmlformats.org/officeDocument/2006/relationships/hyperlink" Target="mailto:ediaz@educacionbogota.gov.co" TargetMode="External"/><Relationship Id="rId577" Type="http://schemas.openxmlformats.org/officeDocument/2006/relationships/hyperlink" Target="mailto:ypinzon@educacionbogota.gov.co" TargetMode="External"/><Relationship Id="rId700" Type="http://schemas.openxmlformats.org/officeDocument/2006/relationships/hyperlink" Target="mailto:cmartinezb@educacionbogota.gov.co" TargetMode="External"/><Relationship Id="rId1123" Type="http://schemas.openxmlformats.org/officeDocument/2006/relationships/hyperlink" Target="mailto:nparra@educacionbogota.gov.co" TargetMode="External"/><Relationship Id="rId1330" Type="http://schemas.openxmlformats.org/officeDocument/2006/relationships/hyperlink" Target="mailto:lcaceresc@educacionbogota.gov.co" TargetMode="External"/><Relationship Id="rId132" Type="http://schemas.openxmlformats.org/officeDocument/2006/relationships/hyperlink" Target="mailto:ediaz@educacionbogota.gov.co" TargetMode="External"/><Relationship Id="rId784" Type="http://schemas.openxmlformats.org/officeDocument/2006/relationships/hyperlink" Target="mailto:lcamargo@educacion.gov.co" TargetMode="External"/><Relationship Id="rId991" Type="http://schemas.openxmlformats.org/officeDocument/2006/relationships/hyperlink" Target="mailto:lcamargo@educacion.gov.co" TargetMode="External"/><Relationship Id="rId1067" Type="http://schemas.openxmlformats.org/officeDocument/2006/relationships/hyperlink" Target="mailto:lcamargo@educacion.gov.co" TargetMode="External"/><Relationship Id="rId437" Type="http://schemas.openxmlformats.org/officeDocument/2006/relationships/hyperlink" Target="mailto:ediaz@educacionbogota.gov.co" TargetMode="External"/><Relationship Id="rId644" Type="http://schemas.openxmlformats.org/officeDocument/2006/relationships/hyperlink" Target="mailto:cmartinezb@educacionbogota.gov.co" TargetMode="External"/><Relationship Id="rId851" Type="http://schemas.openxmlformats.org/officeDocument/2006/relationships/hyperlink" Target="mailto:lcamargo@educacion.gov.co" TargetMode="External"/><Relationship Id="rId1274" Type="http://schemas.openxmlformats.org/officeDocument/2006/relationships/hyperlink" Target="mailto:dsolorzano@educacionbogota.gov.co" TargetMode="External"/><Relationship Id="rId283" Type="http://schemas.openxmlformats.org/officeDocument/2006/relationships/hyperlink" Target="mailto:ediaz@educacionbogota.gov.co" TargetMode="External"/><Relationship Id="rId490" Type="http://schemas.openxmlformats.org/officeDocument/2006/relationships/hyperlink" Target="mailto:ediaz@educacionbogota.gov.co" TargetMode="External"/><Relationship Id="rId504" Type="http://schemas.openxmlformats.org/officeDocument/2006/relationships/hyperlink" Target="mailto:ediaz@educacionbogota.gov.co" TargetMode="External"/><Relationship Id="rId711" Type="http://schemas.openxmlformats.org/officeDocument/2006/relationships/hyperlink" Target="mailto:cmartinezb@educacionbogota.gov.co" TargetMode="External"/><Relationship Id="rId949" Type="http://schemas.openxmlformats.org/officeDocument/2006/relationships/hyperlink" Target="mailto:lcamargo@educacion.gov.co" TargetMode="External"/><Relationship Id="rId1134" Type="http://schemas.openxmlformats.org/officeDocument/2006/relationships/hyperlink" Target="mailto:jpinzonf@educacionbogota.gov.co" TargetMode="External"/><Relationship Id="rId1341" Type="http://schemas.openxmlformats.org/officeDocument/2006/relationships/hyperlink" Target="mailto:lcaceresc@educacionbogota.gov.co" TargetMode="External"/><Relationship Id="rId78" Type="http://schemas.openxmlformats.org/officeDocument/2006/relationships/hyperlink" Target="mailto:ediaz@educacionbogota.gov.co" TargetMode="External"/><Relationship Id="rId143" Type="http://schemas.openxmlformats.org/officeDocument/2006/relationships/hyperlink" Target="mailto:ediaz@educacionbogota.gov.co" TargetMode="External"/><Relationship Id="rId350" Type="http://schemas.openxmlformats.org/officeDocument/2006/relationships/hyperlink" Target="mailto:ediaz@educacionbogota.gov.co" TargetMode="External"/><Relationship Id="rId588" Type="http://schemas.openxmlformats.org/officeDocument/2006/relationships/hyperlink" Target="mailto:cmartinezb@educacionbogota.gov.co" TargetMode="External"/><Relationship Id="rId795" Type="http://schemas.openxmlformats.org/officeDocument/2006/relationships/hyperlink" Target="mailto:lcamargo@educacion.gov.co" TargetMode="External"/><Relationship Id="rId809" Type="http://schemas.openxmlformats.org/officeDocument/2006/relationships/hyperlink" Target="mailto:lcamargo@educacion.gov.co" TargetMode="External"/><Relationship Id="rId1201" Type="http://schemas.openxmlformats.org/officeDocument/2006/relationships/hyperlink" Target="mailto:jpinzonf@educacionbogota.gov.co" TargetMode="External"/><Relationship Id="rId9" Type="http://schemas.openxmlformats.org/officeDocument/2006/relationships/hyperlink" Target="mailto:ediaz@educacionbogota.gov.co" TargetMode="External"/><Relationship Id="rId210" Type="http://schemas.openxmlformats.org/officeDocument/2006/relationships/hyperlink" Target="mailto:ediaz@educacionbogota.gov.co" TargetMode="External"/><Relationship Id="rId448" Type="http://schemas.openxmlformats.org/officeDocument/2006/relationships/hyperlink" Target="mailto:ediaz@educacionbogota.gov.co" TargetMode="External"/><Relationship Id="rId655" Type="http://schemas.openxmlformats.org/officeDocument/2006/relationships/hyperlink" Target="mailto:cmartinezb@educacionbogota.gov.co" TargetMode="External"/><Relationship Id="rId862" Type="http://schemas.openxmlformats.org/officeDocument/2006/relationships/hyperlink" Target="mailto:lcamargo@educacion.gov.co" TargetMode="External"/><Relationship Id="rId1078" Type="http://schemas.openxmlformats.org/officeDocument/2006/relationships/hyperlink" Target="mailto:nparra@educacionbogota.gov.co" TargetMode="External"/><Relationship Id="rId1285" Type="http://schemas.openxmlformats.org/officeDocument/2006/relationships/hyperlink" Target="mailto:calmonacid@educacionbogota.gov.co" TargetMode="External"/><Relationship Id="rId294" Type="http://schemas.openxmlformats.org/officeDocument/2006/relationships/hyperlink" Target="mailto:ediaz@educacionbogota.gov.co" TargetMode="External"/><Relationship Id="rId308" Type="http://schemas.openxmlformats.org/officeDocument/2006/relationships/hyperlink" Target="mailto:ediaz@educacionbogota.gov.co" TargetMode="External"/><Relationship Id="rId515" Type="http://schemas.openxmlformats.org/officeDocument/2006/relationships/hyperlink" Target="mailto:ediaz@educacionbogota.gov.co" TargetMode="External"/><Relationship Id="rId722" Type="http://schemas.openxmlformats.org/officeDocument/2006/relationships/hyperlink" Target="mailto:cmartinezb@educacionbogota.gov.co" TargetMode="External"/><Relationship Id="rId1145" Type="http://schemas.openxmlformats.org/officeDocument/2006/relationships/hyperlink" Target="mailto:jpinzonf@educacionbogota.gov.co" TargetMode="External"/><Relationship Id="rId1352" Type="http://schemas.openxmlformats.org/officeDocument/2006/relationships/hyperlink" Target="mailto:ediaz@educacionbogota.gov.co" TargetMode="External"/><Relationship Id="rId89" Type="http://schemas.openxmlformats.org/officeDocument/2006/relationships/hyperlink" Target="mailto:ediaz@educacionbogota.gov.co" TargetMode="External"/><Relationship Id="rId154" Type="http://schemas.openxmlformats.org/officeDocument/2006/relationships/hyperlink" Target="mailto:ediaz@educacionbogota.gov.co" TargetMode="External"/><Relationship Id="rId361" Type="http://schemas.openxmlformats.org/officeDocument/2006/relationships/hyperlink" Target="mailto:ediaz@educacionbogota.gov.co" TargetMode="External"/><Relationship Id="rId599" Type="http://schemas.openxmlformats.org/officeDocument/2006/relationships/hyperlink" Target="mailto:cmartinezb@educacionbogota.gov.co" TargetMode="External"/><Relationship Id="rId1005" Type="http://schemas.openxmlformats.org/officeDocument/2006/relationships/hyperlink" Target="mailto:lcamargo@educacion.gov.co" TargetMode="External"/><Relationship Id="rId1212" Type="http://schemas.openxmlformats.org/officeDocument/2006/relationships/hyperlink" Target="mailto:jpinzonf@educacionbogota.gov.co" TargetMode="External"/><Relationship Id="rId459" Type="http://schemas.openxmlformats.org/officeDocument/2006/relationships/hyperlink" Target="mailto:ediaz@educacionbogota.gov.co" TargetMode="External"/><Relationship Id="rId666" Type="http://schemas.openxmlformats.org/officeDocument/2006/relationships/hyperlink" Target="mailto:cmartinezb@educacionbogota.gov.co" TargetMode="External"/><Relationship Id="rId873" Type="http://schemas.openxmlformats.org/officeDocument/2006/relationships/hyperlink" Target="mailto:lcamargo@educacion.gov.co" TargetMode="External"/><Relationship Id="rId1089" Type="http://schemas.openxmlformats.org/officeDocument/2006/relationships/hyperlink" Target="mailto:nparra@educacionbogota.gov.co" TargetMode="External"/><Relationship Id="rId1296" Type="http://schemas.openxmlformats.org/officeDocument/2006/relationships/hyperlink" Target="mailto:lcaceresc@educacionbogota.gov.co" TargetMode="External"/><Relationship Id="rId16" Type="http://schemas.openxmlformats.org/officeDocument/2006/relationships/hyperlink" Target="mailto:ediaz@educacionbogota.gov.co" TargetMode="External"/><Relationship Id="rId221" Type="http://schemas.openxmlformats.org/officeDocument/2006/relationships/hyperlink" Target="mailto:ediaz@educacionbogota.gov.co" TargetMode="External"/><Relationship Id="rId319" Type="http://schemas.openxmlformats.org/officeDocument/2006/relationships/hyperlink" Target="mailto:ediaz@educacionbogota.gov.co" TargetMode="External"/><Relationship Id="rId526" Type="http://schemas.openxmlformats.org/officeDocument/2006/relationships/hyperlink" Target="mailto:ediaz@educacionbogota.gov.co" TargetMode="External"/><Relationship Id="rId1156" Type="http://schemas.openxmlformats.org/officeDocument/2006/relationships/hyperlink" Target="mailto:jpinzonf@educacionbogota.gov.co" TargetMode="External"/><Relationship Id="rId1363" Type="http://schemas.openxmlformats.org/officeDocument/2006/relationships/comments" Target="../comments1.xml"/><Relationship Id="rId733" Type="http://schemas.openxmlformats.org/officeDocument/2006/relationships/hyperlink" Target="mailto:cmartinezb@educacionbogota.gov.co" TargetMode="External"/><Relationship Id="rId940" Type="http://schemas.openxmlformats.org/officeDocument/2006/relationships/hyperlink" Target="mailto:lcamargo@educacion.gov.co" TargetMode="External"/><Relationship Id="rId1016" Type="http://schemas.openxmlformats.org/officeDocument/2006/relationships/hyperlink" Target="mailto:lcamargo@educacion.gov.co" TargetMode="External"/><Relationship Id="rId165" Type="http://schemas.openxmlformats.org/officeDocument/2006/relationships/hyperlink" Target="mailto:ediaz@educacionbogota.gov.co" TargetMode="External"/><Relationship Id="rId372" Type="http://schemas.openxmlformats.org/officeDocument/2006/relationships/hyperlink" Target="mailto:ediaz@educacionbogota.gov.co" TargetMode="External"/><Relationship Id="rId677" Type="http://schemas.openxmlformats.org/officeDocument/2006/relationships/hyperlink" Target="mailto:cmartinezb@educacionbogota.gov.co" TargetMode="External"/><Relationship Id="rId800" Type="http://schemas.openxmlformats.org/officeDocument/2006/relationships/hyperlink" Target="mailto:lcamargo@educacion.gov.co" TargetMode="External"/><Relationship Id="rId1223" Type="http://schemas.openxmlformats.org/officeDocument/2006/relationships/hyperlink" Target="mailto:agomezp@educacionbogota.gov.co" TargetMode="External"/><Relationship Id="rId232" Type="http://schemas.openxmlformats.org/officeDocument/2006/relationships/hyperlink" Target="mailto:ediaz@educacionbogota.gov.co" TargetMode="External"/><Relationship Id="rId884" Type="http://schemas.openxmlformats.org/officeDocument/2006/relationships/hyperlink" Target="mailto:lcamargo@educacion.gov.co" TargetMode="External"/><Relationship Id="rId27" Type="http://schemas.openxmlformats.org/officeDocument/2006/relationships/hyperlink" Target="mailto:ediaz@educacionbogota.gov.co" TargetMode="External"/><Relationship Id="rId537" Type="http://schemas.openxmlformats.org/officeDocument/2006/relationships/hyperlink" Target="mailto:ediaz@educacionbogota.gov.co" TargetMode="External"/><Relationship Id="rId744" Type="http://schemas.openxmlformats.org/officeDocument/2006/relationships/hyperlink" Target="mailto:lcamargo@educacion.gov.co" TargetMode="External"/><Relationship Id="rId951" Type="http://schemas.openxmlformats.org/officeDocument/2006/relationships/hyperlink" Target="mailto:lcamargo@educacion.gov.co" TargetMode="External"/><Relationship Id="rId1167" Type="http://schemas.openxmlformats.org/officeDocument/2006/relationships/hyperlink" Target="mailto:jpinzonf@educacionbogota.gov.co" TargetMode="External"/><Relationship Id="rId80" Type="http://schemas.openxmlformats.org/officeDocument/2006/relationships/hyperlink" Target="mailto:ediaz@educacionbogota.gov.co" TargetMode="External"/><Relationship Id="rId176" Type="http://schemas.openxmlformats.org/officeDocument/2006/relationships/hyperlink" Target="mailto:ediaz@educacionbogota.gov.co" TargetMode="External"/><Relationship Id="rId383" Type="http://schemas.openxmlformats.org/officeDocument/2006/relationships/hyperlink" Target="mailto:ediaz@educacionbogota.gov.co" TargetMode="External"/><Relationship Id="rId590" Type="http://schemas.openxmlformats.org/officeDocument/2006/relationships/hyperlink" Target="mailto:cmartinezb@educacionbogota.gov.co" TargetMode="External"/><Relationship Id="rId604" Type="http://schemas.openxmlformats.org/officeDocument/2006/relationships/hyperlink" Target="mailto:cmartinezb@educacionbogota.gov.co" TargetMode="External"/><Relationship Id="rId811" Type="http://schemas.openxmlformats.org/officeDocument/2006/relationships/hyperlink" Target="mailto:lcamargo@educacion.gov.co" TargetMode="External"/><Relationship Id="rId1027" Type="http://schemas.openxmlformats.org/officeDocument/2006/relationships/hyperlink" Target="mailto:lcamargo@educacion.gov.co" TargetMode="External"/><Relationship Id="rId1234" Type="http://schemas.openxmlformats.org/officeDocument/2006/relationships/hyperlink" Target="mailto:agomezp@educacionbogota.gov.co" TargetMode="External"/><Relationship Id="rId243" Type="http://schemas.openxmlformats.org/officeDocument/2006/relationships/hyperlink" Target="mailto:ediaz@educacionbogota.gov.co" TargetMode="External"/><Relationship Id="rId450" Type="http://schemas.openxmlformats.org/officeDocument/2006/relationships/hyperlink" Target="mailto:ediaz@educacionbogota.gov.co" TargetMode="External"/><Relationship Id="rId688" Type="http://schemas.openxmlformats.org/officeDocument/2006/relationships/hyperlink" Target="mailto:cmartinezb@educacionbogota.gov.co" TargetMode="External"/><Relationship Id="rId895" Type="http://schemas.openxmlformats.org/officeDocument/2006/relationships/hyperlink" Target="mailto:lcamargo@educacion.gov.co" TargetMode="External"/><Relationship Id="rId909" Type="http://schemas.openxmlformats.org/officeDocument/2006/relationships/hyperlink" Target="mailto:lcamargo@educacion.gov.co" TargetMode="External"/><Relationship Id="rId1080" Type="http://schemas.openxmlformats.org/officeDocument/2006/relationships/hyperlink" Target="mailto:nparra@educacionbogota.gov.co" TargetMode="External"/><Relationship Id="rId1301" Type="http://schemas.openxmlformats.org/officeDocument/2006/relationships/hyperlink" Target="mailto:lcaceresc@educacionbogota.gov.co" TargetMode="External"/><Relationship Id="rId38" Type="http://schemas.openxmlformats.org/officeDocument/2006/relationships/hyperlink" Target="mailto:ediaz@educacionbogota.gov.co" TargetMode="External"/><Relationship Id="rId103" Type="http://schemas.openxmlformats.org/officeDocument/2006/relationships/hyperlink" Target="mailto:ediaz@educacionbogota.gov.co" TargetMode="External"/><Relationship Id="rId310" Type="http://schemas.openxmlformats.org/officeDocument/2006/relationships/hyperlink" Target="mailto:ediaz@educacionbogota.gov.co" TargetMode="External"/><Relationship Id="rId548" Type="http://schemas.openxmlformats.org/officeDocument/2006/relationships/hyperlink" Target="mailto:NPARRA@EDUCACIONBOGOTA.GOV.CO" TargetMode="External"/><Relationship Id="rId755" Type="http://schemas.openxmlformats.org/officeDocument/2006/relationships/hyperlink" Target="mailto:lcamargo@educacion.gov.co" TargetMode="External"/><Relationship Id="rId962" Type="http://schemas.openxmlformats.org/officeDocument/2006/relationships/hyperlink" Target="mailto:lcamargo@educacion.gov.co" TargetMode="External"/><Relationship Id="rId1178" Type="http://schemas.openxmlformats.org/officeDocument/2006/relationships/hyperlink" Target="mailto:jpinzonf@educacionbogota.gov.co" TargetMode="External"/><Relationship Id="rId91" Type="http://schemas.openxmlformats.org/officeDocument/2006/relationships/hyperlink" Target="mailto:ediaz@educacionbogota.gov.co" TargetMode="External"/><Relationship Id="rId187" Type="http://schemas.openxmlformats.org/officeDocument/2006/relationships/hyperlink" Target="mailto:ediaz@educacionbogota.gov.co" TargetMode="External"/><Relationship Id="rId394" Type="http://schemas.openxmlformats.org/officeDocument/2006/relationships/hyperlink" Target="mailto:ediaz@educacionbogota.gov.co" TargetMode="External"/><Relationship Id="rId408" Type="http://schemas.openxmlformats.org/officeDocument/2006/relationships/hyperlink" Target="mailto:ediaz@educacionbogota.gov.co" TargetMode="External"/><Relationship Id="rId615" Type="http://schemas.openxmlformats.org/officeDocument/2006/relationships/hyperlink" Target="mailto:cmartinezb@educacionbogota.gov.co" TargetMode="External"/><Relationship Id="rId822" Type="http://schemas.openxmlformats.org/officeDocument/2006/relationships/hyperlink" Target="mailto:lcamargo@educacion.gov.co" TargetMode="External"/><Relationship Id="rId1038" Type="http://schemas.openxmlformats.org/officeDocument/2006/relationships/hyperlink" Target="mailto:lcamargo@educacion.gov.co" TargetMode="External"/><Relationship Id="rId1245" Type="http://schemas.openxmlformats.org/officeDocument/2006/relationships/hyperlink" Target="mailto:agomezp@educacionbogota.gov.co" TargetMode="External"/><Relationship Id="rId254" Type="http://schemas.openxmlformats.org/officeDocument/2006/relationships/hyperlink" Target="mailto:ediaz@educacionbogota.gov.co" TargetMode="External"/><Relationship Id="rId699" Type="http://schemas.openxmlformats.org/officeDocument/2006/relationships/hyperlink" Target="mailto:cmartinezb@educacionbogota.gov.co" TargetMode="External"/><Relationship Id="rId1091" Type="http://schemas.openxmlformats.org/officeDocument/2006/relationships/hyperlink" Target="mailto:nparra@educacionbogota.gov.co" TargetMode="External"/><Relationship Id="rId1105" Type="http://schemas.openxmlformats.org/officeDocument/2006/relationships/hyperlink" Target="mailto:nparra@educacionbogota.gov.co" TargetMode="External"/><Relationship Id="rId1312" Type="http://schemas.openxmlformats.org/officeDocument/2006/relationships/hyperlink" Target="mailto:lcaceresc@educacionbogota.gov.co" TargetMode="External"/><Relationship Id="rId49" Type="http://schemas.openxmlformats.org/officeDocument/2006/relationships/hyperlink" Target="mailto:ediaz@educacionbogota.gov.co" TargetMode="External"/><Relationship Id="rId114" Type="http://schemas.openxmlformats.org/officeDocument/2006/relationships/hyperlink" Target="mailto:ediaz@educacionbogota.gov.co" TargetMode="External"/><Relationship Id="rId461" Type="http://schemas.openxmlformats.org/officeDocument/2006/relationships/hyperlink" Target="mailto:ediaz@educacionbogota.gov.co" TargetMode="External"/><Relationship Id="rId559" Type="http://schemas.openxmlformats.org/officeDocument/2006/relationships/hyperlink" Target="mailto:NPARRA@EDUCACIONBOGOTA.GOV.CO" TargetMode="External"/><Relationship Id="rId766" Type="http://schemas.openxmlformats.org/officeDocument/2006/relationships/hyperlink" Target="mailto:lcamargo@educacion.gov.co" TargetMode="External"/><Relationship Id="rId1189" Type="http://schemas.openxmlformats.org/officeDocument/2006/relationships/hyperlink" Target="mailto:jpinzonf@educacionbogota.gov.co" TargetMode="External"/><Relationship Id="rId198" Type="http://schemas.openxmlformats.org/officeDocument/2006/relationships/hyperlink" Target="mailto:ediaz@educacionbogota.gov.co" TargetMode="External"/><Relationship Id="rId321" Type="http://schemas.openxmlformats.org/officeDocument/2006/relationships/hyperlink" Target="mailto:ediaz@educacionbogota.gov.co" TargetMode="External"/><Relationship Id="rId419" Type="http://schemas.openxmlformats.org/officeDocument/2006/relationships/hyperlink" Target="mailto:ediaz@educacionbogota.gov.co" TargetMode="External"/><Relationship Id="rId626" Type="http://schemas.openxmlformats.org/officeDocument/2006/relationships/hyperlink" Target="mailto:cmartinezb@educacionbogota.gov.co" TargetMode="External"/><Relationship Id="rId973" Type="http://schemas.openxmlformats.org/officeDocument/2006/relationships/hyperlink" Target="mailto:lcamargo@educacion.gov.co" TargetMode="External"/><Relationship Id="rId1049" Type="http://schemas.openxmlformats.org/officeDocument/2006/relationships/hyperlink" Target="mailto:lcamargo@educacion.gov.co" TargetMode="External"/><Relationship Id="rId1256" Type="http://schemas.openxmlformats.org/officeDocument/2006/relationships/hyperlink" Target="mailto:ycuellar@educacionbogota.gov.co" TargetMode="External"/><Relationship Id="rId833" Type="http://schemas.openxmlformats.org/officeDocument/2006/relationships/hyperlink" Target="mailto:lcamargo@educacion.gov.co" TargetMode="External"/><Relationship Id="rId1116" Type="http://schemas.openxmlformats.org/officeDocument/2006/relationships/hyperlink" Target="mailto:nparra@educacionbogota.gov.co" TargetMode="External"/><Relationship Id="rId265" Type="http://schemas.openxmlformats.org/officeDocument/2006/relationships/hyperlink" Target="mailto:ediaz@educacionbogota.gov.co" TargetMode="External"/><Relationship Id="rId472" Type="http://schemas.openxmlformats.org/officeDocument/2006/relationships/hyperlink" Target="mailto:ediaz@educacionbogota.gov.co" TargetMode="External"/><Relationship Id="rId900" Type="http://schemas.openxmlformats.org/officeDocument/2006/relationships/hyperlink" Target="mailto:lcamargo@educacion.gov.co" TargetMode="External"/><Relationship Id="rId1323" Type="http://schemas.openxmlformats.org/officeDocument/2006/relationships/hyperlink" Target="mailto:lcaceresc@educacionbogota.gov.co" TargetMode="External"/><Relationship Id="rId125" Type="http://schemas.openxmlformats.org/officeDocument/2006/relationships/hyperlink" Target="mailto:ediaz@educacionbogota.gov.co" TargetMode="External"/><Relationship Id="rId332" Type="http://schemas.openxmlformats.org/officeDocument/2006/relationships/hyperlink" Target="mailto:ediaz@educacionbogota.gov.co" TargetMode="External"/><Relationship Id="rId777" Type="http://schemas.openxmlformats.org/officeDocument/2006/relationships/hyperlink" Target="mailto:lcamargo@educacion.gov.co" TargetMode="External"/><Relationship Id="rId984" Type="http://schemas.openxmlformats.org/officeDocument/2006/relationships/hyperlink" Target="mailto:lcamargo@educacion.gov.co" TargetMode="External"/><Relationship Id="rId637" Type="http://schemas.openxmlformats.org/officeDocument/2006/relationships/hyperlink" Target="mailto:cmartinezb@educacionbogota.gov.co" TargetMode="External"/><Relationship Id="rId844" Type="http://schemas.openxmlformats.org/officeDocument/2006/relationships/hyperlink" Target="mailto:lcamargo@educacion.gov.co" TargetMode="External"/><Relationship Id="rId1267" Type="http://schemas.openxmlformats.org/officeDocument/2006/relationships/hyperlink" Target="mailto:jgualteros@educacionbogota.gov.co" TargetMode="External"/><Relationship Id="rId276" Type="http://schemas.openxmlformats.org/officeDocument/2006/relationships/hyperlink" Target="mailto:ediaz@educacionbogota.gov.co" TargetMode="External"/><Relationship Id="rId483" Type="http://schemas.openxmlformats.org/officeDocument/2006/relationships/hyperlink" Target="mailto:ediaz@educacionbogota.gov.co" TargetMode="External"/><Relationship Id="rId690" Type="http://schemas.openxmlformats.org/officeDocument/2006/relationships/hyperlink" Target="mailto:cmartinezb@educacionbogota.gov.co" TargetMode="External"/><Relationship Id="rId704" Type="http://schemas.openxmlformats.org/officeDocument/2006/relationships/hyperlink" Target="mailto:cmartinezb@educacionbogota.gov.co" TargetMode="External"/><Relationship Id="rId911" Type="http://schemas.openxmlformats.org/officeDocument/2006/relationships/hyperlink" Target="mailto:lcamargo@educacion.gov.co" TargetMode="External"/><Relationship Id="rId1127" Type="http://schemas.openxmlformats.org/officeDocument/2006/relationships/hyperlink" Target="mailto:nparra@educacionbogota.gov.co" TargetMode="External"/><Relationship Id="rId1334" Type="http://schemas.openxmlformats.org/officeDocument/2006/relationships/hyperlink" Target="mailto:lcaceresc@educacionbogota.gov.co" TargetMode="External"/><Relationship Id="rId40" Type="http://schemas.openxmlformats.org/officeDocument/2006/relationships/hyperlink" Target="mailto:ediaz@educacionbogota.gov.co" TargetMode="External"/><Relationship Id="rId136" Type="http://schemas.openxmlformats.org/officeDocument/2006/relationships/hyperlink" Target="mailto:ediaz@educacionbogota.gov.co" TargetMode="External"/><Relationship Id="rId343" Type="http://schemas.openxmlformats.org/officeDocument/2006/relationships/hyperlink" Target="mailto:ediaz@educacionbogota.gov.co" TargetMode="External"/><Relationship Id="rId550" Type="http://schemas.openxmlformats.org/officeDocument/2006/relationships/hyperlink" Target="mailto:NPARRA@EDUCACIONBOGOTA.GOV.CO" TargetMode="External"/><Relationship Id="rId788" Type="http://schemas.openxmlformats.org/officeDocument/2006/relationships/hyperlink" Target="mailto:lcamargo@educacion.gov.co" TargetMode="External"/><Relationship Id="rId995" Type="http://schemas.openxmlformats.org/officeDocument/2006/relationships/hyperlink" Target="mailto:lcamargo@educacion.gov.co" TargetMode="External"/><Relationship Id="rId1180" Type="http://schemas.openxmlformats.org/officeDocument/2006/relationships/hyperlink" Target="mailto:jpinzonf@educacionbogota.gov.co" TargetMode="External"/><Relationship Id="rId203" Type="http://schemas.openxmlformats.org/officeDocument/2006/relationships/hyperlink" Target="mailto:ediaz@educacionbogota.gov.co" TargetMode="External"/><Relationship Id="rId648" Type="http://schemas.openxmlformats.org/officeDocument/2006/relationships/hyperlink" Target="mailto:cmartinezb@educacionbogota.gov.co" TargetMode="External"/><Relationship Id="rId855" Type="http://schemas.openxmlformats.org/officeDocument/2006/relationships/hyperlink" Target="mailto:lcamargo@educacion.gov.co" TargetMode="External"/><Relationship Id="rId1040" Type="http://schemas.openxmlformats.org/officeDocument/2006/relationships/hyperlink" Target="mailto:lcamargo@educacion.gov.co" TargetMode="External"/><Relationship Id="rId1278" Type="http://schemas.openxmlformats.org/officeDocument/2006/relationships/hyperlink" Target="mailto:dsolorzano@educacionbogota.gov.co" TargetMode="External"/><Relationship Id="rId287" Type="http://schemas.openxmlformats.org/officeDocument/2006/relationships/hyperlink" Target="mailto:ediaz@educacionbogota.gov.co" TargetMode="External"/><Relationship Id="rId410" Type="http://schemas.openxmlformats.org/officeDocument/2006/relationships/hyperlink" Target="mailto:ediaz@educacionbogota.gov.co" TargetMode="External"/><Relationship Id="rId494" Type="http://schemas.openxmlformats.org/officeDocument/2006/relationships/hyperlink" Target="mailto:ediaz@educacionbogota.gov.co" TargetMode="External"/><Relationship Id="rId508" Type="http://schemas.openxmlformats.org/officeDocument/2006/relationships/hyperlink" Target="mailto:ediaz@educacionbogota.gov.co" TargetMode="External"/><Relationship Id="rId715" Type="http://schemas.openxmlformats.org/officeDocument/2006/relationships/hyperlink" Target="mailto:cmartinezb@educacionbogota.gov.co" TargetMode="External"/><Relationship Id="rId922" Type="http://schemas.openxmlformats.org/officeDocument/2006/relationships/hyperlink" Target="mailto:lcamargo@educacion.gov.co" TargetMode="External"/><Relationship Id="rId1138" Type="http://schemas.openxmlformats.org/officeDocument/2006/relationships/hyperlink" Target="mailto:jpinzonf@educacionbogota.gov.co" TargetMode="External"/><Relationship Id="rId1345" Type="http://schemas.openxmlformats.org/officeDocument/2006/relationships/hyperlink" Target="mailto:lcaceresc@educacionbogota.gov.co" TargetMode="External"/><Relationship Id="rId147" Type="http://schemas.openxmlformats.org/officeDocument/2006/relationships/hyperlink" Target="mailto:ediaz@educacionbogota.gov.co" TargetMode="External"/><Relationship Id="rId354" Type="http://schemas.openxmlformats.org/officeDocument/2006/relationships/hyperlink" Target="mailto:ediaz@educacionbogota.gov.co" TargetMode="External"/><Relationship Id="rId799" Type="http://schemas.openxmlformats.org/officeDocument/2006/relationships/hyperlink" Target="mailto:lcamargo@educacion.gov.co" TargetMode="External"/><Relationship Id="rId1191" Type="http://schemas.openxmlformats.org/officeDocument/2006/relationships/hyperlink" Target="mailto:jpinzonf@educacionbogota.gov.co" TargetMode="External"/><Relationship Id="rId1205" Type="http://schemas.openxmlformats.org/officeDocument/2006/relationships/hyperlink" Target="mailto:jpinzonf@educacionbogota.gov.co" TargetMode="External"/><Relationship Id="rId51" Type="http://schemas.openxmlformats.org/officeDocument/2006/relationships/hyperlink" Target="mailto:ediaz@educacionbogota.gov.co" TargetMode="External"/><Relationship Id="rId561" Type="http://schemas.openxmlformats.org/officeDocument/2006/relationships/hyperlink" Target="mailto:NPARRA@EDUCACIONBOGOTA.GOV.CO" TargetMode="External"/><Relationship Id="rId659" Type="http://schemas.openxmlformats.org/officeDocument/2006/relationships/hyperlink" Target="mailto:cmartinezb@educacionbogota.gov.co" TargetMode="External"/><Relationship Id="rId866" Type="http://schemas.openxmlformats.org/officeDocument/2006/relationships/hyperlink" Target="mailto:lcamargo@educacion.gov.co" TargetMode="External"/><Relationship Id="rId1289" Type="http://schemas.openxmlformats.org/officeDocument/2006/relationships/hyperlink" Target="mailto:calmonacid@educacionbogota.gov.co" TargetMode="External"/><Relationship Id="rId214" Type="http://schemas.openxmlformats.org/officeDocument/2006/relationships/hyperlink" Target="mailto:ediaz@educacionbogota.gov.co" TargetMode="External"/><Relationship Id="rId298" Type="http://schemas.openxmlformats.org/officeDocument/2006/relationships/hyperlink" Target="mailto:ediaz@educacionbogota.gov.co" TargetMode="External"/><Relationship Id="rId421" Type="http://schemas.openxmlformats.org/officeDocument/2006/relationships/hyperlink" Target="mailto:ediaz@educacionbogota.gov.co" TargetMode="External"/><Relationship Id="rId519" Type="http://schemas.openxmlformats.org/officeDocument/2006/relationships/hyperlink" Target="mailto:ediaz@educacionbogota.gov.co" TargetMode="External"/><Relationship Id="rId1051" Type="http://schemas.openxmlformats.org/officeDocument/2006/relationships/hyperlink" Target="mailto:lcamargo@educacion.gov.co" TargetMode="External"/><Relationship Id="rId1149" Type="http://schemas.openxmlformats.org/officeDocument/2006/relationships/hyperlink" Target="mailto:jpinzonf@educacionbogota.gov.co" TargetMode="External"/><Relationship Id="rId1356" Type="http://schemas.openxmlformats.org/officeDocument/2006/relationships/hyperlink" Target="mailto:ediaz@educacionbogota.gov.co" TargetMode="External"/><Relationship Id="rId158" Type="http://schemas.openxmlformats.org/officeDocument/2006/relationships/hyperlink" Target="mailto:ediaz@educacionbogota.gov.co" TargetMode="External"/><Relationship Id="rId726" Type="http://schemas.openxmlformats.org/officeDocument/2006/relationships/hyperlink" Target="mailto:cmartinezb@educacionbogota.gov.co" TargetMode="External"/><Relationship Id="rId933" Type="http://schemas.openxmlformats.org/officeDocument/2006/relationships/hyperlink" Target="mailto:lcamargo@educacion.gov.co" TargetMode="External"/><Relationship Id="rId1009" Type="http://schemas.openxmlformats.org/officeDocument/2006/relationships/hyperlink" Target="mailto:lcamargo@educacion.gov.co" TargetMode="External"/><Relationship Id="rId62" Type="http://schemas.openxmlformats.org/officeDocument/2006/relationships/hyperlink" Target="mailto:ediaz@educacionbogota.gov.co" TargetMode="External"/><Relationship Id="rId365" Type="http://schemas.openxmlformats.org/officeDocument/2006/relationships/hyperlink" Target="mailto:ediaz@educacionbogota.gov.co" TargetMode="External"/><Relationship Id="rId572" Type="http://schemas.openxmlformats.org/officeDocument/2006/relationships/hyperlink" Target="mailto:ypinzon@educacionbogota.gov.co" TargetMode="External"/><Relationship Id="rId1216" Type="http://schemas.openxmlformats.org/officeDocument/2006/relationships/hyperlink" Target="mailto:jpinzonf@educacionbogota.gov.co" TargetMode="External"/><Relationship Id="rId225" Type="http://schemas.openxmlformats.org/officeDocument/2006/relationships/hyperlink" Target="mailto:ediaz@educacionbogota.gov.co" TargetMode="External"/><Relationship Id="rId432" Type="http://schemas.openxmlformats.org/officeDocument/2006/relationships/hyperlink" Target="mailto:ediaz@educacionbogota.gov.co" TargetMode="External"/><Relationship Id="rId877" Type="http://schemas.openxmlformats.org/officeDocument/2006/relationships/hyperlink" Target="mailto:lcamargo@educacion.gov.co" TargetMode="External"/><Relationship Id="rId1062" Type="http://schemas.openxmlformats.org/officeDocument/2006/relationships/hyperlink" Target="mailto:lcamargo@educacion.gov.co" TargetMode="External"/><Relationship Id="rId737" Type="http://schemas.openxmlformats.org/officeDocument/2006/relationships/hyperlink" Target="mailto:cmartinezb@educacionbogota.gov.co" TargetMode="External"/><Relationship Id="rId944" Type="http://schemas.openxmlformats.org/officeDocument/2006/relationships/hyperlink" Target="mailto:lcamargo@educacion.gov.co" TargetMode="External"/><Relationship Id="rId73" Type="http://schemas.openxmlformats.org/officeDocument/2006/relationships/hyperlink" Target="mailto:ediaz@educacionbogota.gov.co" TargetMode="External"/><Relationship Id="rId169" Type="http://schemas.openxmlformats.org/officeDocument/2006/relationships/hyperlink" Target="mailto:ediaz@educacionbogota.gov.co" TargetMode="External"/><Relationship Id="rId376" Type="http://schemas.openxmlformats.org/officeDocument/2006/relationships/hyperlink" Target="mailto:ediaz@educacionbogota.gov.co" TargetMode="External"/><Relationship Id="rId583" Type="http://schemas.openxmlformats.org/officeDocument/2006/relationships/hyperlink" Target="mailto:ypinzon@educacionbogota.gov.co" TargetMode="External"/><Relationship Id="rId790" Type="http://schemas.openxmlformats.org/officeDocument/2006/relationships/hyperlink" Target="mailto:lcamargo@educacion.gov.co" TargetMode="External"/><Relationship Id="rId804" Type="http://schemas.openxmlformats.org/officeDocument/2006/relationships/hyperlink" Target="mailto:lcamargo@educacion.gov.co" TargetMode="External"/><Relationship Id="rId1227" Type="http://schemas.openxmlformats.org/officeDocument/2006/relationships/hyperlink" Target="mailto:agomezp@educacionbogota.gov.co" TargetMode="External"/><Relationship Id="rId4" Type="http://schemas.openxmlformats.org/officeDocument/2006/relationships/hyperlink" Target="mailto:ediaz@educacionbogota.gov.co" TargetMode="External"/><Relationship Id="rId236" Type="http://schemas.openxmlformats.org/officeDocument/2006/relationships/hyperlink" Target="mailto:ediaz@educacionbogota.gov.co" TargetMode="External"/><Relationship Id="rId443" Type="http://schemas.openxmlformats.org/officeDocument/2006/relationships/hyperlink" Target="mailto:ediaz@educacionbogota.gov.co" TargetMode="External"/><Relationship Id="rId650" Type="http://schemas.openxmlformats.org/officeDocument/2006/relationships/hyperlink" Target="mailto:cmartinezb@educacionbogota.gov.co" TargetMode="External"/><Relationship Id="rId888" Type="http://schemas.openxmlformats.org/officeDocument/2006/relationships/hyperlink" Target="mailto:lcamargo@educacion.gov.co" TargetMode="External"/><Relationship Id="rId1073" Type="http://schemas.openxmlformats.org/officeDocument/2006/relationships/hyperlink" Target="mailto:nparra@educacionbogota.gov.co" TargetMode="External"/><Relationship Id="rId1280" Type="http://schemas.openxmlformats.org/officeDocument/2006/relationships/hyperlink" Target="mailto:dsolorzano@educacionbogota.gov.co" TargetMode="External"/><Relationship Id="rId303" Type="http://schemas.openxmlformats.org/officeDocument/2006/relationships/hyperlink" Target="mailto:ediaz@educacionbogota.gov.co" TargetMode="External"/><Relationship Id="rId748" Type="http://schemas.openxmlformats.org/officeDocument/2006/relationships/hyperlink" Target="mailto:lcamargo@educacion.gov.co" TargetMode="External"/><Relationship Id="rId955" Type="http://schemas.openxmlformats.org/officeDocument/2006/relationships/hyperlink" Target="mailto:lcamargo@educacion.gov.co" TargetMode="External"/><Relationship Id="rId1140" Type="http://schemas.openxmlformats.org/officeDocument/2006/relationships/hyperlink" Target="mailto:jpinzonf@educacionbogota.gov.co" TargetMode="External"/><Relationship Id="rId84" Type="http://schemas.openxmlformats.org/officeDocument/2006/relationships/hyperlink" Target="mailto:ediaz@educacionbogota.gov.co" TargetMode="External"/><Relationship Id="rId387" Type="http://schemas.openxmlformats.org/officeDocument/2006/relationships/hyperlink" Target="mailto:ediaz@educacionbogota.gov.co" TargetMode="External"/><Relationship Id="rId510" Type="http://schemas.openxmlformats.org/officeDocument/2006/relationships/hyperlink" Target="mailto:ediaz@educacionbogota.gov.co" TargetMode="External"/><Relationship Id="rId594" Type="http://schemas.openxmlformats.org/officeDocument/2006/relationships/hyperlink" Target="mailto:cmartinezb@educacionbogota.gov.co" TargetMode="External"/><Relationship Id="rId608" Type="http://schemas.openxmlformats.org/officeDocument/2006/relationships/hyperlink" Target="mailto:cmartinezb@educacionbogota.gov.co" TargetMode="External"/><Relationship Id="rId815" Type="http://schemas.openxmlformats.org/officeDocument/2006/relationships/hyperlink" Target="mailto:lcamargo@educacion.gov.co" TargetMode="External"/><Relationship Id="rId1238" Type="http://schemas.openxmlformats.org/officeDocument/2006/relationships/hyperlink" Target="mailto:agomezp@educacionbogota.gov.co" TargetMode="External"/><Relationship Id="rId247" Type="http://schemas.openxmlformats.org/officeDocument/2006/relationships/hyperlink" Target="mailto:ediaz@educacionbogota.gov.co" TargetMode="External"/><Relationship Id="rId899" Type="http://schemas.openxmlformats.org/officeDocument/2006/relationships/hyperlink" Target="mailto:lcamargo@educacion.gov.co" TargetMode="External"/><Relationship Id="rId1000" Type="http://schemas.openxmlformats.org/officeDocument/2006/relationships/hyperlink" Target="mailto:lcamargo@educacion.gov.co" TargetMode="External"/><Relationship Id="rId1084" Type="http://schemas.openxmlformats.org/officeDocument/2006/relationships/hyperlink" Target="mailto:nparra@educacionbogota.gov.co" TargetMode="External"/><Relationship Id="rId1305" Type="http://schemas.openxmlformats.org/officeDocument/2006/relationships/hyperlink" Target="mailto:lcaceresc@educacionbogota.gov.co" TargetMode="External"/><Relationship Id="rId107" Type="http://schemas.openxmlformats.org/officeDocument/2006/relationships/hyperlink" Target="mailto:ediaz@educacionbogota.gov.co" TargetMode="External"/><Relationship Id="rId454" Type="http://schemas.openxmlformats.org/officeDocument/2006/relationships/hyperlink" Target="mailto:ediaz@educacionbogota.gov.co" TargetMode="External"/><Relationship Id="rId661" Type="http://schemas.openxmlformats.org/officeDocument/2006/relationships/hyperlink" Target="mailto:cmartinezb@educacionbogota.gov.co" TargetMode="External"/><Relationship Id="rId759" Type="http://schemas.openxmlformats.org/officeDocument/2006/relationships/hyperlink" Target="mailto:lcamargo@educacion.gov.co" TargetMode="External"/><Relationship Id="rId966" Type="http://schemas.openxmlformats.org/officeDocument/2006/relationships/hyperlink" Target="mailto:lcamargo@educacion.gov.co" TargetMode="External"/><Relationship Id="rId1291" Type="http://schemas.openxmlformats.org/officeDocument/2006/relationships/hyperlink" Target="mailto:MEMENDEZ@educacionbogota.gov.co" TargetMode="External"/><Relationship Id="rId11" Type="http://schemas.openxmlformats.org/officeDocument/2006/relationships/hyperlink" Target="mailto:ediaz@educacionbogota.gov.co" TargetMode="External"/><Relationship Id="rId314" Type="http://schemas.openxmlformats.org/officeDocument/2006/relationships/hyperlink" Target="mailto:ediaz@educacionbogota.gov.co" TargetMode="External"/><Relationship Id="rId398" Type="http://schemas.openxmlformats.org/officeDocument/2006/relationships/hyperlink" Target="mailto:ediaz@educacionbogota.gov.co" TargetMode="External"/><Relationship Id="rId521" Type="http://schemas.openxmlformats.org/officeDocument/2006/relationships/hyperlink" Target="mailto:ediaz@educacionbogota.gov.co" TargetMode="External"/><Relationship Id="rId619" Type="http://schemas.openxmlformats.org/officeDocument/2006/relationships/hyperlink" Target="mailto:cmartinezb@educacionbogota.gov.co" TargetMode="External"/><Relationship Id="rId1151" Type="http://schemas.openxmlformats.org/officeDocument/2006/relationships/hyperlink" Target="mailto:jpinzonf@educacionbogota.gov.co" TargetMode="External"/><Relationship Id="rId1249" Type="http://schemas.openxmlformats.org/officeDocument/2006/relationships/hyperlink" Target="mailto:agomezp@educacionbogota.gov.co" TargetMode="External"/><Relationship Id="rId95" Type="http://schemas.openxmlformats.org/officeDocument/2006/relationships/hyperlink" Target="mailto:ediaz@educacionbogota.gov.co" TargetMode="External"/><Relationship Id="rId160" Type="http://schemas.openxmlformats.org/officeDocument/2006/relationships/hyperlink" Target="mailto:ediaz@educacionbogota.gov.co" TargetMode="External"/><Relationship Id="rId826" Type="http://schemas.openxmlformats.org/officeDocument/2006/relationships/hyperlink" Target="mailto:lcamargo@educacion.gov.co" TargetMode="External"/><Relationship Id="rId1011" Type="http://schemas.openxmlformats.org/officeDocument/2006/relationships/hyperlink" Target="mailto:lcamargo@educacion.gov.co" TargetMode="External"/><Relationship Id="rId1109" Type="http://schemas.openxmlformats.org/officeDocument/2006/relationships/hyperlink" Target="mailto:nparra@educacionbogota.gov.co" TargetMode="External"/><Relationship Id="rId258" Type="http://schemas.openxmlformats.org/officeDocument/2006/relationships/hyperlink" Target="mailto:ediaz@educacionbogota.gov.co" TargetMode="External"/><Relationship Id="rId465" Type="http://schemas.openxmlformats.org/officeDocument/2006/relationships/hyperlink" Target="mailto:ediaz@educacionbogota.gov.co" TargetMode="External"/><Relationship Id="rId672" Type="http://schemas.openxmlformats.org/officeDocument/2006/relationships/hyperlink" Target="mailto:cmartinezb@educacionbogota.gov.co" TargetMode="External"/><Relationship Id="rId1095" Type="http://schemas.openxmlformats.org/officeDocument/2006/relationships/hyperlink" Target="mailto:nparra@educacionbogota.gov.co" TargetMode="External"/><Relationship Id="rId1316" Type="http://schemas.openxmlformats.org/officeDocument/2006/relationships/hyperlink" Target="mailto:lcaceresc@educacionbogota.gov.co" TargetMode="External"/><Relationship Id="rId22" Type="http://schemas.openxmlformats.org/officeDocument/2006/relationships/hyperlink" Target="mailto:ediaz@educacionbogota.gov.co" TargetMode="External"/><Relationship Id="rId118" Type="http://schemas.openxmlformats.org/officeDocument/2006/relationships/hyperlink" Target="mailto:ediaz@educacionbogota.gov.co" TargetMode="External"/><Relationship Id="rId325" Type="http://schemas.openxmlformats.org/officeDocument/2006/relationships/hyperlink" Target="mailto:ediaz@educacionbogota.gov.co" TargetMode="External"/><Relationship Id="rId532" Type="http://schemas.openxmlformats.org/officeDocument/2006/relationships/hyperlink" Target="mailto:ediaz@educacionbogota.gov.co" TargetMode="External"/><Relationship Id="rId977" Type="http://schemas.openxmlformats.org/officeDocument/2006/relationships/hyperlink" Target="mailto:lcamargo@educacion.gov.co" TargetMode="External"/><Relationship Id="rId1162" Type="http://schemas.openxmlformats.org/officeDocument/2006/relationships/hyperlink" Target="mailto:jpinzonf@educacionbogota.gov.co" TargetMode="External"/><Relationship Id="rId171" Type="http://schemas.openxmlformats.org/officeDocument/2006/relationships/hyperlink" Target="mailto:ediaz@educacionbogota.gov.co" TargetMode="External"/><Relationship Id="rId837" Type="http://schemas.openxmlformats.org/officeDocument/2006/relationships/hyperlink" Target="mailto:lcamargo@educacion.gov.co" TargetMode="External"/><Relationship Id="rId1022" Type="http://schemas.openxmlformats.org/officeDocument/2006/relationships/hyperlink" Target="mailto:lcamargo@educacion.gov.co" TargetMode="External"/><Relationship Id="rId269" Type="http://schemas.openxmlformats.org/officeDocument/2006/relationships/hyperlink" Target="mailto:ediaz@educacionbogota.gov.co" TargetMode="External"/><Relationship Id="rId476" Type="http://schemas.openxmlformats.org/officeDocument/2006/relationships/hyperlink" Target="mailto:ediaz@educacionbogota.gov.co" TargetMode="External"/><Relationship Id="rId683" Type="http://schemas.openxmlformats.org/officeDocument/2006/relationships/hyperlink" Target="mailto:cmartinezb@educacionbogota.gov.co" TargetMode="External"/><Relationship Id="rId890" Type="http://schemas.openxmlformats.org/officeDocument/2006/relationships/hyperlink" Target="mailto:lcamargo@educacion.gov.co" TargetMode="External"/><Relationship Id="rId904" Type="http://schemas.openxmlformats.org/officeDocument/2006/relationships/hyperlink" Target="mailto:lcamargo@educacion.gov.co" TargetMode="External"/><Relationship Id="rId1327" Type="http://schemas.openxmlformats.org/officeDocument/2006/relationships/hyperlink" Target="mailto:lcaceresc@educacionbogota.gov.co" TargetMode="External"/><Relationship Id="rId33" Type="http://schemas.openxmlformats.org/officeDocument/2006/relationships/hyperlink" Target="mailto:ediaz@educacionbogota.gov.co" TargetMode="External"/><Relationship Id="rId129" Type="http://schemas.openxmlformats.org/officeDocument/2006/relationships/hyperlink" Target="mailto:ediaz@educacionbogota.gov.co" TargetMode="External"/><Relationship Id="rId336" Type="http://schemas.openxmlformats.org/officeDocument/2006/relationships/hyperlink" Target="mailto:ediaz@educacionbogota.gov.co" TargetMode="External"/><Relationship Id="rId543" Type="http://schemas.openxmlformats.org/officeDocument/2006/relationships/hyperlink" Target="mailto:ediaz@educacionbogota.gov.co" TargetMode="External"/><Relationship Id="rId988" Type="http://schemas.openxmlformats.org/officeDocument/2006/relationships/hyperlink" Target="mailto:lcamargo@educacion.gov.co" TargetMode="External"/><Relationship Id="rId1173" Type="http://schemas.openxmlformats.org/officeDocument/2006/relationships/hyperlink" Target="mailto:jpinzonf@educacionbogota.gov.co" TargetMode="External"/><Relationship Id="rId182" Type="http://schemas.openxmlformats.org/officeDocument/2006/relationships/hyperlink" Target="mailto:ediaz@educacionbogota.gov.co" TargetMode="External"/><Relationship Id="rId403" Type="http://schemas.openxmlformats.org/officeDocument/2006/relationships/hyperlink" Target="mailto:ediaz@educacionbogota.gov.co" TargetMode="External"/><Relationship Id="rId750" Type="http://schemas.openxmlformats.org/officeDocument/2006/relationships/hyperlink" Target="mailto:lcamargo@educacion.gov.co" TargetMode="External"/><Relationship Id="rId848" Type="http://schemas.openxmlformats.org/officeDocument/2006/relationships/hyperlink" Target="mailto:lcamargo@educacion.gov.co" TargetMode="External"/><Relationship Id="rId1033" Type="http://schemas.openxmlformats.org/officeDocument/2006/relationships/hyperlink" Target="mailto:lcamargo@educacion.gov.co" TargetMode="External"/><Relationship Id="rId487" Type="http://schemas.openxmlformats.org/officeDocument/2006/relationships/hyperlink" Target="mailto:ediaz@educacionbogota.gov.co" TargetMode="External"/><Relationship Id="rId610" Type="http://schemas.openxmlformats.org/officeDocument/2006/relationships/hyperlink" Target="mailto:cmartinezb@educacionbogota.gov.co" TargetMode="External"/><Relationship Id="rId694" Type="http://schemas.openxmlformats.org/officeDocument/2006/relationships/hyperlink" Target="mailto:cmartinezb@educacionbogota.gov.co" TargetMode="External"/><Relationship Id="rId708" Type="http://schemas.openxmlformats.org/officeDocument/2006/relationships/hyperlink" Target="mailto:cmartinezb@educacionbogota.gov.co" TargetMode="External"/><Relationship Id="rId915" Type="http://schemas.openxmlformats.org/officeDocument/2006/relationships/hyperlink" Target="mailto:lcamargo@educacion.gov.co" TargetMode="External"/><Relationship Id="rId1240" Type="http://schemas.openxmlformats.org/officeDocument/2006/relationships/hyperlink" Target="mailto:agomezp@educacionbogota.gov.co" TargetMode="External"/><Relationship Id="rId1338" Type="http://schemas.openxmlformats.org/officeDocument/2006/relationships/hyperlink" Target="mailto:lcaceresc@educacionbogota.gov.co" TargetMode="External"/><Relationship Id="rId347" Type="http://schemas.openxmlformats.org/officeDocument/2006/relationships/hyperlink" Target="mailto:ediaz@educacionbogota.gov.co" TargetMode="External"/><Relationship Id="rId999" Type="http://schemas.openxmlformats.org/officeDocument/2006/relationships/hyperlink" Target="mailto:lcamargo@educacion.gov.co" TargetMode="External"/><Relationship Id="rId1100" Type="http://schemas.openxmlformats.org/officeDocument/2006/relationships/hyperlink" Target="mailto:nparra@educacionbogota.gov.co" TargetMode="External"/><Relationship Id="rId1184" Type="http://schemas.openxmlformats.org/officeDocument/2006/relationships/hyperlink" Target="mailto:jpinzonf@educacionbogota.gov.co" TargetMode="External"/><Relationship Id="rId44" Type="http://schemas.openxmlformats.org/officeDocument/2006/relationships/hyperlink" Target="mailto:ediaz@educacionbogota.gov.co" TargetMode="External"/><Relationship Id="rId554" Type="http://schemas.openxmlformats.org/officeDocument/2006/relationships/hyperlink" Target="mailto:NPARRA@EDUCACIONBOGOTA.GOV.CO" TargetMode="External"/><Relationship Id="rId761" Type="http://schemas.openxmlformats.org/officeDocument/2006/relationships/hyperlink" Target="mailto:lcamargo@educacion.gov.co" TargetMode="External"/><Relationship Id="rId859" Type="http://schemas.openxmlformats.org/officeDocument/2006/relationships/hyperlink" Target="mailto:lcamargo@educacion.gov.co" TargetMode="External"/><Relationship Id="rId193" Type="http://schemas.openxmlformats.org/officeDocument/2006/relationships/hyperlink" Target="mailto:ediaz@educacionbogota.gov.co" TargetMode="External"/><Relationship Id="rId207" Type="http://schemas.openxmlformats.org/officeDocument/2006/relationships/hyperlink" Target="mailto:ediaz@educacionbogota.gov.co" TargetMode="External"/><Relationship Id="rId414" Type="http://schemas.openxmlformats.org/officeDocument/2006/relationships/hyperlink" Target="mailto:ediaz@educacionbogota.gov.co" TargetMode="External"/><Relationship Id="rId498" Type="http://schemas.openxmlformats.org/officeDocument/2006/relationships/hyperlink" Target="mailto:ediaz@educacionbogota.gov.co" TargetMode="External"/><Relationship Id="rId621" Type="http://schemas.openxmlformats.org/officeDocument/2006/relationships/hyperlink" Target="mailto:cmartinezb@educacionbogota.gov.co" TargetMode="External"/><Relationship Id="rId1044" Type="http://schemas.openxmlformats.org/officeDocument/2006/relationships/hyperlink" Target="mailto:lcamargo@educacion.gov.co" TargetMode="External"/><Relationship Id="rId1251" Type="http://schemas.openxmlformats.org/officeDocument/2006/relationships/hyperlink" Target="mailto:agomezp@educacionbogota.gov.co" TargetMode="External"/><Relationship Id="rId1349" Type="http://schemas.openxmlformats.org/officeDocument/2006/relationships/hyperlink" Target="mailto:lcaceresc@educacionbogota.gov.co" TargetMode="External"/><Relationship Id="rId260" Type="http://schemas.openxmlformats.org/officeDocument/2006/relationships/hyperlink" Target="mailto:ediaz@educacionbogota.gov.co" TargetMode="External"/><Relationship Id="rId719" Type="http://schemas.openxmlformats.org/officeDocument/2006/relationships/hyperlink" Target="mailto:cmartinezb@educacionbogota.gov.co" TargetMode="External"/><Relationship Id="rId926" Type="http://schemas.openxmlformats.org/officeDocument/2006/relationships/hyperlink" Target="mailto:lcamargo@educacion.gov.co" TargetMode="External"/><Relationship Id="rId1111" Type="http://schemas.openxmlformats.org/officeDocument/2006/relationships/hyperlink" Target="mailto:nparra@educacionbogota.gov.co" TargetMode="External"/><Relationship Id="rId55" Type="http://schemas.openxmlformats.org/officeDocument/2006/relationships/hyperlink" Target="mailto:ediaz@educacionbogota.gov.co" TargetMode="External"/><Relationship Id="rId120" Type="http://schemas.openxmlformats.org/officeDocument/2006/relationships/hyperlink" Target="mailto:ediaz@educacionbogota.gov.co" TargetMode="External"/><Relationship Id="rId358" Type="http://schemas.openxmlformats.org/officeDocument/2006/relationships/hyperlink" Target="mailto:ediaz@educacionbogota.gov.co" TargetMode="External"/><Relationship Id="rId565" Type="http://schemas.openxmlformats.org/officeDocument/2006/relationships/hyperlink" Target="mailto:ypinzon@educacionbogota.gov.co" TargetMode="External"/><Relationship Id="rId772" Type="http://schemas.openxmlformats.org/officeDocument/2006/relationships/hyperlink" Target="mailto:lcamargo@educacion.gov.co" TargetMode="External"/><Relationship Id="rId1195" Type="http://schemas.openxmlformats.org/officeDocument/2006/relationships/hyperlink" Target="mailto:jpinzonf@educacionbogota.gov.co" TargetMode="External"/><Relationship Id="rId1209" Type="http://schemas.openxmlformats.org/officeDocument/2006/relationships/hyperlink" Target="mailto:jpinzonf@educacionbogota.gov.co" TargetMode="External"/><Relationship Id="rId218" Type="http://schemas.openxmlformats.org/officeDocument/2006/relationships/hyperlink" Target="mailto:ediaz@educacionbogota.gov.co" TargetMode="External"/><Relationship Id="rId425" Type="http://schemas.openxmlformats.org/officeDocument/2006/relationships/hyperlink" Target="mailto:ediaz@educacionbogota.gov.co" TargetMode="External"/><Relationship Id="rId632" Type="http://schemas.openxmlformats.org/officeDocument/2006/relationships/hyperlink" Target="mailto:cmartinezb@educacionbogota.gov.co" TargetMode="External"/><Relationship Id="rId1055" Type="http://schemas.openxmlformats.org/officeDocument/2006/relationships/hyperlink" Target="mailto:lcamargo@educacion.gov.co" TargetMode="External"/><Relationship Id="rId1262" Type="http://schemas.openxmlformats.org/officeDocument/2006/relationships/hyperlink" Target="mailto:ycuellar@educacionbogota.gov.co" TargetMode="External"/><Relationship Id="rId271" Type="http://schemas.openxmlformats.org/officeDocument/2006/relationships/hyperlink" Target="mailto:ediaz@educacionbogota.gov.co" TargetMode="External"/><Relationship Id="rId937" Type="http://schemas.openxmlformats.org/officeDocument/2006/relationships/hyperlink" Target="mailto:lcamargo@educacion.gov.co" TargetMode="External"/><Relationship Id="rId1122" Type="http://schemas.openxmlformats.org/officeDocument/2006/relationships/hyperlink" Target="mailto:nparra@educacionbogota.gov.co" TargetMode="External"/><Relationship Id="rId66" Type="http://schemas.openxmlformats.org/officeDocument/2006/relationships/hyperlink" Target="mailto:ediaz@educacionbogota.gov.co" TargetMode="External"/><Relationship Id="rId131" Type="http://schemas.openxmlformats.org/officeDocument/2006/relationships/hyperlink" Target="mailto:ediaz@educacionbogota.gov.co" TargetMode="External"/><Relationship Id="rId369" Type="http://schemas.openxmlformats.org/officeDocument/2006/relationships/hyperlink" Target="mailto:ediaz@educacionbogota.gov.co" TargetMode="External"/><Relationship Id="rId576" Type="http://schemas.openxmlformats.org/officeDocument/2006/relationships/hyperlink" Target="mailto:ypinzon@educacionbogota.gov.co" TargetMode="External"/><Relationship Id="rId783" Type="http://schemas.openxmlformats.org/officeDocument/2006/relationships/hyperlink" Target="mailto:lcamargo@educacion.gov.co" TargetMode="External"/><Relationship Id="rId990" Type="http://schemas.openxmlformats.org/officeDocument/2006/relationships/hyperlink" Target="mailto:lcamargo@educacion.gov.co" TargetMode="External"/><Relationship Id="rId229" Type="http://schemas.openxmlformats.org/officeDocument/2006/relationships/hyperlink" Target="mailto:ediaz@educacionbogota.gov.co" TargetMode="External"/><Relationship Id="rId436" Type="http://schemas.openxmlformats.org/officeDocument/2006/relationships/hyperlink" Target="mailto:ediaz@educacionbogota.gov.co" TargetMode="External"/><Relationship Id="rId643" Type="http://schemas.openxmlformats.org/officeDocument/2006/relationships/hyperlink" Target="mailto:cmartinezb@educacionbogota.gov.co" TargetMode="External"/><Relationship Id="rId1066" Type="http://schemas.openxmlformats.org/officeDocument/2006/relationships/hyperlink" Target="mailto:lcamargo@educacion.gov.co" TargetMode="External"/><Relationship Id="rId1273" Type="http://schemas.openxmlformats.org/officeDocument/2006/relationships/hyperlink" Target="mailto:YCUELLAR@educacionbogota.gov.co" TargetMode="External"/><Relationship Id="rId850" Type="http://schemas.openxmlformats.org/officeDocument/2006/relationships/hyperlink" Target="mailto:lcamargo@educacion.gov.co" TargetMode="External"/><Relationship Id="rId948" Type="http://schemas.openxmlformats.org/officeDocument/2006/relationships/hyperlink" Target="mailto:lcamargo@educacion.gov.co" TargetMode="External"/><Relationship Id="rId1133" Type="http://schemas.openxmlformats.org/officeDocument/2006/relationships/hyperlink" Target="mailto:jpinzonf@educacionbogota.gov.co" TargetMode="External"/><Relationship Id="rId77" Type="http://schemas.openxmlformats.org/officeDocument/2006/relationships/hyperlink" Target="mailto:ediaz@educacionbogota.gov.co" TargetMode="External"/><Relationship Id="rId282" Type="http://schemas.openxmlformats.org/officeDocument/2006/relationships/hyperlink" Target="mailto:ediaz@educacionbogota.gov.co" TargetMode="External"/><Relationship Id="rId503" Type="http://schemas.openxmlformats.org/officeDocument/2006/relationships/hyperlink" Target="mailto:ediaz@educacionbogota.gov.co" TargetMode="External"/><Relationship Id="rId587" Type="http://schemas.openxmlformats.org/officeDocument/2006/relationships/hyperlink" Target="mailto:cmartinezb@educacionbogota.gov.co" TargetMode="External"/><Relationship Id="rId710" Type="http://schemas.openxmlformats.org/officeDocument/2006/relationships/hyperlink" Target="mailto:cmartinezb@educacionbogota.gov.co" TargetMode="External"/><Relationship Id="rId808" Type="http://schemas.openxmlformats.org/officeDocument/2006/relationships/hyperlink" Target="mailto:lcamargo@educacion.gov.co" TargetMode="External"/><Relationship Id="rId1340" Type="http://schemas.openxmlformats.org/officeDocument/2006/relationships/hyperlink" Target="mailto:lcaceresc@educacionbogota.gov.co" TargetMode="External"/><Relationship Id="rId8" Type="http://schemas.openxmlformats.org/officeDocument/2006/relationships/hyperlink" Target="mailto:ediaz@educacionbogota.gov.co" TargetMode="External"/><Relationship Id="rId142" Type="http://schemas.openxmlformats.org/officeDocument/2006/relationships/hyperlink" Target="mailto:ediaz@educacionbogota.gov.co" TargetMode="External"/><Relationship Id="rId447" Type="http://schemas.openxmlformats.org/officeDocument/2006/relationships/hyperlink" Target="mailto:ediaz@educacionbogota.gov.co" TargetMode="External"/><Relationship Id="rId794" Type="http://schemas.openxmlformats.org/officeDocument/2006/relationships/hyperlink" Target="mailto:lcamargo@educacion.gov.co" TargetMode="External"/><Relationship Id="rId1077" Type="http://schemas.openxmlformats.org/officeDocument/2006/relationships/hyperlink" Target="mailto:nparra@educacionbogota.gov.co" TargetMode="External"/><Relationship Id="rId1200" Type="http://schemas.openxmlformats.org/officeDocument/2006/relationships/hyperlink" Target="mailto:jpinzonf@educacionbogota.gov.co" TargetMode="External"/><Relationship Id="rId654" Type="http://schemas.openxmlformats.org/officeDocument/2006/relationships/hyperlink" Target="mailto:cmartinezb@educacionbogota.gov.co" TargetMode="External"/><Relationship Id="rId861" Type="http://schemas.openxmlformats.org/officeDocument/2006/relationships/hyperlink" Target="mailto:lcamargo@educacion.gov.co" TargetMode="External"/><Relationship Id="rId959" Type="http://schemas.openxmlformats.org/officeDocument/2006/relationships/hyperlink" Target="mailto:lcamargo@educacion.gov.co" TargetMode="External"/><Relationship Id="rId1284" Type="http://schemas.openxmlformats.org/officeDocument/2006/relationships/hyperlink" Target="mailto:mbayona@educacionbogota.gov.co" TargetMode="External"/><Relationship Id="rId293" Type="http://schemas.openxmlformats.org/officeDocument/2006/relationships/hyperlink" Target="mailto:ediaz@educacionbogota.gov.co" TargetMode="External"/><Relationship Id="rId307" Type="http://schemas.openxmlformats.org/officeDocument/2006/relationships/hyperlink" Target="mailto:ediaz@educacionbogota.gov.co" TargetMode="External"/><Relationship Id="rId514" Type="http://schemas.openxmlformats.org/officeDocument/2006/relationships/hyperlink" Target="mailto:ediaz@educacionbogota.gov.co" TargetMode="External"/><Relationship Id="rId721" Type="http://schemas.openxmlformats.org/officeDocument/2006/relationships/hyperlink" Target="mailto:cmartinezb@educacionbogota.gov.co" TargetMode="External"/><Relationship Id="rId1144" Type="http://schemas.openxmlformats.org/officeDocument/2006/relationships/hyperlink" Target="mailto:jpinzonf@educacionbogota.gov.co" TargetMode="External"/><Relationship Id="rId1351" Type="http://schemas.openxmlformats.org/officeDocument/2006/relationships/hyperlink" Target="mailto:lcaceresc@educacionbogota.gov.co" TargetMode="External"/><Relationship Id="rId88" Type="http://schemas.openxmlformats.org/officeDocument/2006/relationships/hyperlink" Target="mailto:ediaz@educacionbogota.gov.co" TargetMode="External"/><Relationship Id="rId153" Type="http://schemas.openxmlformats.org/officeDocument/2006/relationships/hyperlink" Target="mailto:ediaz@educacionbogota.gov.co" TargetMode="External"/><Relationship Id="rId360" Type="http://schemas.openxmlformats.org/officeDocument/2006/relationships/hyperlink" Target="mailto:ediaz@educacionbogota.gov.co" TargetMode="External"/><Relationship Id="rId598" Type="http://schemas.openxmlformats.org/officeDocument/2006/relationships/hyperlink" Target="mailto:cmartinezb@educacionbogota.gov.co" TargetMode="External"/><Relationship Id="rId819" Type="http://schemas.openxmlformats.org/officeDocument/2006/relationships/hyperlink" Target="mailto:lcamargo@educacion.gov.co" TargetMode="External"/><Relationship Id="rId1004" Type="http://schemas.openxmlformats.org/officeDocument/2006/relationships/hyperlink" Target="mailto:lcamargo@educacion.gov.co" TargetMode="External"/><Relationship Id="rId1211" Type="http://schemas.openxmlformats.org/officeDocument/2006/relationships/hyperlink" Target="mailto:jpinzonf@educacionbogota.gov.co" TargetMode="External"/><Relationship Id="rId220" Type="http://schemas.openxmlformats.org/officeDocument/2006/relationships/hyperlink" Target="mailto:ediaz@educacionbogota.gov.co" TargetMode="External"/><Relationship Id="rId458" Type="http://schemas.openxmlformats.org/officeDocument/2006/relationships/hyperlink" Target="mailto:ediaz@educacionbogota.gov.co" TargetMode="External"/><Relationship Id="rId665" Type="http://schemas.openxmlformats.org/officeDocument/2006/relationships/hyperlink" Target="mailto:cmartinezb@educacionbogota.gov.co" TargetMode="External"/><Relationship Id="rId872" Type="http://schemas.openxmlformats.org/officeDocument/2006/relationships/hyperlink" Target="mailto:lcamargo@educacion.gov.co" TargetMode="External"/><Relationship Id="rId1088" Type="http://schemas.openxmlformats.org/officeDocument/2006/relationships/hyperlink" Target="mailto:nparra@educacionbogota.gov.co" TargetMode="External"/><Relationship Id="rId1295" Type="http://schemas.openxmlformats.org/officeDocument/2006/relationships/hyperlink" Target="mailto:lcaceresc@educacionbogota.gov.co" TargetMode="External"/><Relationship Id="rId1309" Type="http://schemas.openxmlformats.org/officeDocument/2006/relationships/hyperlink" Target="mailto:lcaceresc@educacionbogota.gov.co" TargetMode="External"/><Relationship Id="rId15" Type="http://schemas.openxmlformats.org/officeDocument/2006/relationships/hyperlink" Target="mailto:ediaz@educacionbogota.gov.co" TargetMode="External"/><Relationship Id="rId318" Type="http://schemas.openxmlformats.org/officeDocument/2006/relationships/hyperlink" Target="mailto:ediaz@educacionbogota.gov.co" TargetMode="External"/><Relationship Id="rId525" Type="http://schemas.openxmlformats.org/officeDocument/2006/relationships/hyperlink" Target="mailto:ediaz@educacionbogota.gov.co" TargetMode="External"/><Relationship Id="rId732" Type="http://schemas.openxmlformats.org/officeDocument/2006/relationships/hyperlink" Target="mailto:cmartinezb@educacionbogota.gov.co" TargetMode="External"/><Relationship Id="rId1155" Type="http://schemas.openxmlformats.org/officeDocument/2006/relationships/hyperlink" Target="mailto:jpinzonf@educacionbogota.gov.co" TargetMode="External"/><Relationship Id="rId1362" Type="http://schemas.openxmlformats.org/officeDocument/2006/relationships/vmlDrawing" Target="../drawings/vmlDrawing2.vml"/><Relationship Id="rId99" Type="http://schemas.openxmlformats.org/officeDocument/2006/relationships/hyperlink" Target="mailto:ediaz@educacionbogota.gov.co" TargetMode="External"/><Relationship Id="rId164" Type="http://schemas.openxmlformats.org/officeDocument/2006/relationships/hyperlink" Target="mailto:ediaz@educacionbogota.gov.co" TargetMode="External"/><Relationship Id="rId371" Type="http://schemas.openxmlformats.org/officeDocument/2006/relationships/hyperlink" Target="mailto:ediaz@educacionbogota.gov.co" TargetMode="External"/><Relationship Id="rId1015" Type="http://schemas.openxmlformats.org/officeDocument/2006/relationships/hyperlink" Target="mailto:lcamargo@educacion.gov.co" TargetMode="External"/><Relationship Id="rId1222" Type="http://schemas.openxmlformats.org/officeDocument/2006/relationships/hyperlink" Target="mailto:agomezp@educacionbogota.gov.co" TargetMode="External"/><Relationship Id="rId469" Type="http://schemas.openxmlformats.org/officeDocument/2006/relationships/hyperlink" Target="mailto:ediaz@educacionbogota.gov.co" TargetMode="External"/><Relationship Id="rId676" Type="http://schemas.openxmlformats.org/officeDocument/2006/relationships/hyperlink" Target="mailto:cmartinezb@educacionbogota.gov.co" TargetMode="External"/><Relationship Id="rId883" Type="http://schemas.openxmlformats.org/officeDocument/2006/relationships/hyperlink" Target="mailto:lcamargo@educacion.gov.co" TargetMode="External"/><Relationship Id="rId1099" Type="http://schemas.openxmlformats.org/officeDocument/2006/relationships/hyperlink" Target="mailto:nparra@educacionbogota.gov.co" TargetMode="External"/><Relationship Id="rId26" Type="http://schemas.openxmlformats.org/officeDocument/2006/relationships/hyperlink" Target="mailto:ediaz@educacionbogota.gov.co" TargetMode="External"/><Relationship Id="rId231" Type="http://schemas.openxmlformats.org/officeDocument/2006/relationships/hyperlink" Target="mailto:ediaz@educacionbogota.gov.co" TargetMode="External"/><Relationship Id="rId329" Type="http://schemas.openxmlformats.org/officeDocument/2006/relationships/hyperlink" Target="mailto:ediaz@educacionbogota.gov.co" TargetMode="External"/><Relationship Id="rId536" Type="http://schemas.openxmlformats.org/officeDocument/2006/relationships/hyperlink" Target="mailto:ediaz@educacionbogota.gov.co" TargetMode="External"/><Relationship Id="rId1166" Type="http://schemas.openxmlformats.org/officeDocument/2006/relationships/hyperlink" Target="mailto:jpinzonf@educacionbogota.gov.co" TargetMode="External"/><Relationship Id="rId175" Type="http://schemas.openxmlformats.org/officeDocument/2006/relationships/hyperlink" Target="mailto:ediaz@educacionbogota.gov.co" TargetMode="External"/><Relationship Id="rId743" Type="http://schemas.openxmlformats.org/officeDocument/2006/relationships/hyperlink" Target="mailto:mceballosm@educacionbogota.gov.co" TargetMode="External"/><Relationship Id="rId950" Type="http://schemas.openxmlformats.org/officeDocument/2006/relationships/hyperlink" Target="mailto:lcamargo@educacion.gov.co" TargetMode="External"/><Relationship Id="rId1026" Type="http://schemas.openxmlformats.org/officeDocument/2006/relationships/hyperlink" Target="mailto:lcamargo@educacion.gov.co" TargetMode="External"/><Relationship Id="rId382" Type="http://schemas.openxmlformats.org/officeDocument/2006/relationships/hyperlink" Target="mailto:ediaz@educacionbogota.gov.co" TargetMode="External"/><Relationship Id="rId603" Type="http://schemas.openxmlformats.org/officeDocument/2006/relationships/hyperlink" Target="mailto:cmartinezb@educacionbogota.gov.co" TargetMode="External"/><Relationship Id="rId687" Type="http://schemas.openxmlformats.org/officeDocument/2006/relationships/hyperlink" Target="mailto:cmartinezb@educacionbogota.gov.co" TargetMode="External"/><Relationship Id="rId810" Type="http://schemas.openxmlformats.org/officeDocument/2006/relationships/hyperlink" Target="mailto:lcamargo@educacion.gov.co" TargetMode="External"/><Relationship Id="rId908" Type="http://schemas.openxmlformats.org/officeDocument/2006/relationships/hyperlink" Target="mailto:lcamargo@educacion.gov.co" TargetMode="External"/><Relationship Id="rId1233" Type="http://schemas.openxmlformats.org/officeDocument/2006/relationships/hyperlink" Target="mailto:agomezp@educacionbogota.gov.co" TargetMode="External"/><Relationship Id="rId242" Type="http://schemas.openxmlformats.org/officeDocument/2006/relationships/hyperlink" Target="mailto:ediaz@educacionbogota.gov.co" TargetMode="External"/><Relationship Id="rId894" Type="http://schemas.openxmlformats.org/officeDocument/2006/relationships/hyperlink" Target="mailto:lcamargo@educacion.gov.co" TargetMode="External"/><Relationship Id="rId1177" Type="http://schemas.openxmlformats.org/officeDocument/2006/relationships/hyperlink" Target="mailto:jpinzonf@educacionbogota.gov.co" TargetMode="External"/><Relationship Id="rId1300" Type="http://schemas.openxmlformats.org/officeDocument/2006/relationships/hyperlink" Target="mailto:lcaceresc@educacionbogota.gov.co" TargetMode="External"/><Relationship Id="rId37" Type="http://schemas.openxmlformats.org/officeDocument/2006/relationships/hyperlink" Target="mailto:ediaz@educacionbogota.gov.co" TargetMode="External"/><Relationship Id="rId102" Type="http://schemas.openxmlformats.org/officeDocument/2006/relationships/hyperlink" Target="mailto:ediaz@educacionbogota.gov.co" TargetMode="External"/><Relationship Id="rId547" Type="http://schemas.openxmlformats.org/officeDocument/2006/relationships/hyperlink" Target="mailto:NPARRA@EDUCACIONBOGOTA.GOV.CO" TargetMode="External"/><Relationship Id="rId754" Type="http://schemas.openxmlformats.org/officeDocument/2006/relationships/hyperlink" Target="mailto:lcamargo@educacion.gov.co" TargetMode="External"/><Relationship Id="rId961" Type="http://schemas.openxmlformats.org/officeDocument/2006/relationships/hyperlink" Target="mailto:lcamargo@educacion.gov.co" TargetMode="External"/><Relationship Id="rId90" Type="http://schemas.openxmlformats.org/officeDocument/2006/relationships/hyperlink" Target="mailto:ediaz@educacionbogota.gov.co" TargetMode="External"/><Relationship Id="rId186" Type="http://schemas.openxmlformats.org/officeDocument/2006/relationships/hyperlink" Target="mailto:ediaz@educacionbogota.gov.co" TargetMode="External"/><Relationship Id="rId393" Type="http://schemas.openxmlformats.org/officeDocument/2006/relationships/hyperlink" Target="mailto:ediaz@educacionbogota.gov.co" TargetMode="External"/><Relationship Id="rId407" Type="http://schemas.openxmlformats.org/officeDocument/2006/relationships/hyperlink" Target="mailto:ediaz@educacionbogota.gov.co" TargetMode="External"/><Relationship Id="rId614" Type="http://schemas.openxmlformats.org/officeDocument/2006/relationships/hyperlink" Target="mailto:cmartinezb@educacionbogota.gov.co" TargetMode="External"/><Relationship Id="rId821" Type="http://schemas.openxmlformats.org/officeDocument/2006/relationships/hyperlink" Target="mailto:lcamargo@educacion.gov.co" TargetMode="External"/><Relationship Id="rId1037" Type="http://schemas.openxmlformats.org/officeDocument/2006/relationships/hyperlink" Target="mailto:lcamargo@educacion.gov.co" TargetMode="External"/><Relationship Id="rId1244" Type="http://schemas.openxmlformats.org/officeDocument/2006/relationships/hyperlink" Target="mailto:agomezp@educacionbogota.gov.co" TargetMode="External"/><Relationship Id="rId253" Type="http://schemas.openxmlformats.org/officeDocument/2006/relationships/hyperlink" Target="mailto:ediaz@educacionbogota.gov.co" TargetMode="External"/><Relationship Id="rId460" Type="http://schemas.openxmlformats.org/officeDocument/2006/relationships/hyperlink" Target="mailto:ediaz@educacionbogota.gov.co" TargetMode="External"/><Relationship Id="rId698" Type="http://schemas.openxmlformats.org/officeDocument/2006/relationships/hyperlink" Target="mailto:cmartinezb@educacionbogota.gov.co" TargetMode="External"/><Relationship Id="rId919" Type="http://schemas.openxmlformats.org/officeDocument/2006/relationships/hyperlink" Target="mailto:lcamargo@educacion.gov.co" TargetMode="External"/><Relationship Id="rId1090" Type="http://schemas.openxmlformats.org/officeDocument/2006/relationships/hyperlink" Target="mailto:nparra@educacionbogota.gov.co" TargetMode="External"/><Relationship Id="rId1104" Type="http://schemas.openxmlformats.org/officeDocument/2006/relationships/hyperlink" Target="mailto:nparra@educacionbogota.gov.co" TargetMode="External"/><Relationship Id="rId1311" Type="http://schemas.openxmlformats.org/officeDocument/2006/relationships/hyperlink" Target="mailto:lcaceresc@educacionbogota.gov.co" TargetMode="External"/><Relationship Id="rId48" Type="http://schemas.openxmlformats.org/officeDocument/2006/relationships/hyperlink" Target="mailto:ediaz@educacionbogota.gov.co" TargetMode="External"/><Relationship Id="rId113" Type="http://schemas.openxmlformats.org/officeDocument/2006/relationships/hyperlink" Target="mailto:ediaz@educacionbogota.gov.co" TargetMode="External"/><Relationship Id="rId320" Type="http://schemas.openxmlformats.org/officeDocument/2006/relationships/hyperlink" Target="mailto:ediaz@educacionbogota.gov.co" TargetMode="External"/><Relationship Id="rId558" Type="http://schemas.openxmlformats.org/officeDocument/2006/relationships/hyperlink" Target="mailto:NPARRA@EDUCACIONBOGOTA.GOV.CO" TargetMode="External"/><Relationship Id="rId765" Type="http://schemas.openxmlformats.org/officeDocument/2006/relationships/hyperlink" Target="mailto:lcamargo@educacion.gov.co" TargetMode="External"/><Relationship Id="rId972" Type="http://schemas.openxmlformats.org/officeDocument/2006/relationships/hyperlink" Target="mailto:lcamargo@educacion.gov.co" TargetMode="External"/><Relationship Id="rId1188" Type="http://schemas.openxmlformats.org/officeDocument/2006/relationships/hyperlink" Target="mailto:jpinzonf@educacionbogota.gov.co" TargetMode="External"/><Relationship Id="rId197" Type="http://schemas.openxmlformats.org/officeDocument/2006/relationships/hyperlink" Target="mailto:ediaz@educacionbogota.gov.co" TargetMode="External"/><Relationship Id="rId418" Type="http://schemas.openxmlformats.org/officeDocument/2006/relationships/hyperlink" Target="mailto:ediaz@educacionbogota.gov.co" TargetMode="External"/><Relationship Id="rId625" Type="http://schemas.openxmlformats.org/officeDocument/2006/relationships/hyperlink" Target="mailto:cmartinezb@educacionbogota.gov.co" TargetMode="External"/><Relationship Id="rId832" Type="http://schemas.openxmlformats.org/officeDocument/2006/relationships/hyperlink" Target="mailto:lcamargo@educacion.gov.co" TargetMode="External"/><Relationship Id="rId1048" Type="http://schemas.openxmlformats.org/officeDocument/2006/relationships/hyperlink" Target="mailto:lcamargo@educacion.gov.co" TargetMode="External"/><Relationship Id="rId1255" Type="http://schemas.openxmlformats.org/officeDocument/2006/relationships/hyperlink" Target="mailto:ycuellar@educacionbogota.gov.co" TargetMode="External"/><Relationship Id="rId264" Type="http://schemas.openxmlformats.org/officeDocument/2006/relationships/hyperlink" Target="mailto:ediaz@educacionbogota.gov.co" TargetMode="External"/><Relationship Id="rId471" Type="http://schemas.openxmlformats.org/officeDocument/2006/relationships/hyperlink" Target="mailto:ediaz@educacionbogota.gov.co" TargetMode="External"/><Relationship Id="rId1115" Type="http://schemas.openxmlformats.org/officeDocument/2006/relationships/hyperlink" Target="mailto:nparra@educacionbogota.gov.co" TargetMode="External"/><Relationship Id="rId1322" Type="http://schemas.openxmlformats.org/officeDocument/2006/relationships/hyperlink" Target="mailto:lcaceresc@educacionbogota.gov.co" TargetMode="External"/><Relationship Id="rId59" Type="http://schemas.openxmlformats.org/officeDocument/2006/relationships/hyperlink" Target="mailto:ediaz@educacionbogota.gov.co" TargetMode="External"/><Relationship Id="rId124" Type="http://schemas.openxmlformats.org/officeDocument/2006/relationships/hyperlink" Target="mailto:ediaz@educacionbogota.gov.co" TargetMode="External"/><Relationship Id="rId569" Type="http://schemas.openxmlformats.org/officeDocument/2006/relationships/hyperlink" Target="mailto:ypinzon@educacionbogota.gov.co" TargetMode="External"/><Relationship Id="rId776" Type="http://schemas.openxmlformats.org/officeDocument/2006/relationships/hyperlink" Target="mailto:lcamargo@educacion.gov.co" TargetMode="External"/><Relationship Id="rId983" Type="http://schemas.openxmlformats.org/officeDocument/2006/relationships/hyperlink" Target="mailto:lcamargo@educacion.gov.co" TargetMode="External"/><Relationship Id="rId1199" Type="http://schemas.openxmlformats.org/officeDocument/2006/relationships/hyperlink" Target="mailto:jpinzonf@educacionbogota.gov.co" TargetMode="External"/><Relationship Id="rId331" Type="http://schemas.openxmlformats.org/officeDocument/2006/relationships/hyperlink" Target="mailto:ediaz@educacionbogota.gov.co" TargetMode="External"/><Relationship Id="rId429" Type="http://schemas.openxmlformats.org/officeDocument/2006/relationships/hyperlink" Target="mailto:ediaz@educacionbogota.gov.co" TargetMode="External"/><Relationship Id="rId636" Type="http://schemas.openxmlformats.org/officeDocument/2006/relationships/hyperlink" Target="mailto:cmartinezb@educacionbogota.gov.co" TargetMode="External"/><Relationship Id="rId1059" Type="http://schemas.openxmlformats.org/officeDocument/2006/relationships/hyperlink" Target="mailto:lcamargo@educacion.gov.co" TargetMode="External"/><Relationship Id="rId1266" Type="http://schemas.openxmlformats.org/officeDocument/2006/relationships/hyperlink" Target="mailto:ycuellar@educacionbogota.gov.co" TargetMode="External"/><Relationship Id="rId843" Type="http://schemas.openxmlformats.org/officeDocument/2006/relationships/hyperlink" Target="mailto:lcamargo@educacion.gov.co" TargetMode="External"/><Relationship Id="rId1126" Type="http://schemas.openxmlformats.org/officeDocument/2006/relationships/hyperlink" Target="mailto:nparra@educacionbogota.gov.co" TargetMode="External"/><Relationship Id="rId275" Type="http://schemas.openxmlformats.org/officeDocument/2006/relationships/hyperlink" Target="mailto:ediaz@educacionbogota.gov.co" TargetMode="External"/><Relationship Id="rId482" Type="http://schemas.openxmlformats.org/officeDocument/2006/relationships/hyperlink" Target="mailto:ediaz@educacionbogota.gov.co" TargetMode="External"/><Relationship Id="rId703" Type="http://schemas.openxmlformats.org/officeDocument/2006/relationships/hyperlink" Target="mailto:cmartinezb@educacionbogota.gov.co" TargetMode="External"/><Relationship Id="rId910" Type="http://schemas.openxmlformats.org/officeDocument/2006/relationships/hyperlink" Target="mailto:lcamargo@educacion.gov.co" TargetMode="External"/><Relationship Id="rId1333" Type="http://schemas.openxmlformats.org/officeDocument/2006/relationships/hyperlink" Target="mailto:lcaceresc@educacionbogota.gov.co" TargetMode="External"/><Relationship Id="rId135" Type="http://schemas.openxmlformats.org/officeDocument/2006/relationships/hyperlink" Target="mailto:ediaz@educacionbogota.gov.co" TargetMode="External"/><Relationship Id="rId342" Type="http://schemas.openxmlformats.org/officeDocument/2006/relationships/hyperlink" Target="mailto:ediaz@educacionbogota.gov.co" TargetMode="External"/><Relationship Id="rId787" Type="http://schemas.openxmlformats.org/officeDocument/2006/relationships/hyperlink" Target="mailto:lcamargo@educacion.gov.co" TargetMode="External"/><Relationship Id="rId994" Type="http://schemas.openxmlformats.org/officeDocument/2006/relationships/hyperlink" Target="mailto:lcamargo@educacion.gov.co" TargetMode="External"/><Relationship Id="rId202" Type="http://schemas.openxmlformats.org/officeDocument/2006/relationships/hyperlink" Target="mailto:ediaz@educacionbogota.gov.co" TargetMode="External"/><Relationship Id="rId647" Type="http://schemas.openxmlformats.org/officeDocument/2006/relationships/hyperlink" Target="mailto:cmartinezb@educacionbogota.gov.co" TargetMode="External"/><Relationship Id="rId854" Type="http://schemas.openxmlformats.org/officeDocument/2006/relationships/hyperlink" Target="mailto:lcamargo@educacion.gov.co" TargetMode="External"/><Relationship Id="rId1277" Type="http://schemas.openxmlformats.org/officeDocument/2006/relationships/hyperlink" Target="mailto:dsolorzano@educacionbogota.gov.co" TargetMode="External"/><Relationship Id="rId286" Type="http://schemas.openxmlformats.org/officeDocument/2006/relationships/hyperlink" Target="mailto:ediaz@educacionbogota.gov.co" TargetMode="External"/><Relationship Id="rId493" Type="http://schemas.openxmlformats.org/officeDocument/2006/relationships/hyperlink" Target="mailto:ediaz@educacionbogota.gov.co" TargetMode="External"/><Relationship Id="rId507" Type="http://schemas.openxmlformats.org/officeDocument/2006/relationships/hyperlink" Target="mailto:ediaz@educacionbogota.gov.co" TargetMode="External"/><Relationship Id="rId714" Type="http://schemas.openxmlformats.org/officeDocument/2006/relationships/hyperlink" Target="mailto:cmartinezb@educacionbogota.gov.co" TargetMode="External"/><Relationship Id="rId921" Type="http://schemas.openxmlformats.org/officeDocument/2006/relationships/hyperlink" Target="mailto:lcamargo@educacion.gov.co" TargetMode="External"/><Relationship Id="rId1137" Type="http://schemas.openxmlformats.org/officeDocument/2006/relationships/hyperlink" Target="mailto:jpinzonf@educacionbogota.gov.co" TargetMode="External"/><Relationship Id="rId1344" Type="http://schemas.openxmlformats.org/officeDocument/2006/relationships/hyperlink" Target="mailto:lcaceresc@educacionbogota.gov.co" TargetMode="External"/><Relationship Id="rId50" Type="http://schemas.openxmlformats.org/officeDocument/2006/relationships/hyperlink" Target="mailto:ediaz@educacionbogota.gov.co" TargetMode="External"/><Relationship Id="rId146" Type="http://schemas.openxmlformats.org/officeDocument/2006/relationships/hyperlink" Target="mailto:ediaz@educacionbogota.gov.co" TargetMode="External"/><Relationship Id="rId353" Type="http://schemas.openxmlformats.org/officeDocument/2006/relationships/hyperlink" Target="mailto:ediaz@educacionbogota.gov.co" TargetMode="External"/><Relationship Id="rId560" Type="http://schemas.openxmlformats.org/officeDocument/2006/relationships/hyperlink" Target="mailto:NPARRA@EDUCACIONBOGOTA.GOV.CO" TargetMode="External"/><Relationship Id="rId798" Type="http://schemas.openxmlformats.org/officeDocument/2006/relationships/hyperlink" Target="mailto:lcamargo@educacion.gov.co" TargetMode="External"/><Relationship Id="rId1190" Type="http://schemas.openxmlformats.org/officeDocument/2006/relationships/hyperlink" Target="mailto:jpinzonf@educacionbogota.gov.co" TargetMode="External"/><Relationship Id="rId1204" Type="http://schemas.openxmlformats.org/officeDocument/2006/relationships/hyperlink" Target="mailto:jpinzonf@educacionbogota.gov.co" TargetMode="External"/><Relationship Id="rId213" Type="http://schemas.openxmlformats.org/officeDocument/2006/relationships/hyperlink" Target="mailto:ediaz@educacionbogota.gov.co" TargetMode="External"/><Relationship Id="rId420" Type="http://schemas.openxmlformats.org/officeDocument/2006/relationships/hyperlink" Target="mailto:ediaz@educacionbogota.gov.co" TargetMode="External"/><Relationship Id="rId658" Type="http://schemas.openxmlformats.org/officeDocument/2006/relationships/hyperlink" Target="mailto:cmartinezb@educacionbogota.gov.co" TargetMode="External"/><Relationship Id="rId865" Type="http://schemas.openxmlformats.org/officeDocument/2006/relationships/hyperlink" Target="mailto:lcamargo@educacion.gov.co" TargetMode="External"/><Relationship Id="rId1050" Type="http://schemas.openxmlformats.org/officeDocument/2006/relationships/hyperlink" Target="mailto:lcamargo@educacion.gov.co" TargetMode="External"/><Relationship Id="rId1288" Type="http://schemas.openxmlformats.org/officeDocument/2006/relationships/hyperlink" Target="mailto:calmonacid@educacionbogota.gov.co" TargetMode="External"/><Relationship Id="rId297" Type="http://schemas.openxmlformats.org/officeDocument/2006/relationships/hyperlink" Target="mailto:ediaz@educacionbogota.gov.co" TargetMode="External"/><Relationship Id="rId518" Type="http://schemas.openxmlformats.org/officeDocument/2006/relationships/hyperlink" Target="mailto:ediaz@educacionbogota.gov.co" TargetMode="External"/><Relationship Id="rId725" Type="http://schemas.openxmlformats.org/officeDocument/2006/relationships/hyperlink" Target="mailto:cmartinezb@educacionbogota.gov.co" TargetMode="External"/><Relationship Id="rId932" Type="http://schemas.openxmlformats.org/officeDocument/2006/relationships/hyperlink" Target="mailto:lcamargo@educacion.gov.co" TargetMode="External"/><Relationship Id="rId1148" Type="http://schemas.openxmlformats.org/officeDocument/2006/relationships/hyperlink" Target="mailto:jpinzonf@educacionbogota.gov.co" TargetMode="External"/><Relationship Id="rId1355" Type="http://schemas.openxmlformats.org/officeDocument/2006/relationships/hyperlink" Target="mailto:ediaz@educacionbogota.gov.co" TargetMode="External"/><Relationship Id="rId157" Type="http://schemas.openxmlformats.org/officeDocument/2006/relationships/hyperlink" Target="mailto:ediaz@educacionbogota.gov.co" TargetMode="External"/><Relationship Id="rId364" Type="http://schemas.openxmlformats.org/officeDocument/2006/relationships/hyperlink" Target="mailto:ediaz@educacionbogota.gov.co" TargetMode="External"/><Relationship Id="rId1008" Type="http://schemas.openxmlformats.org/officeDocument/2006/relationships/hyperlink" Target="mailto:lcamargo@educacion.gov.co" TargetMode="External"/><Relationship Id="rId1215" Type="http://schemas.openxmlformats.org/officeDocument/2006/relationships/hyperlink" Target="mailto:jpinzonf@educacionbogota.gov.co" TargetMode="External"/><Relationship Id="rId61" Type="http://schemas.openxmlformats.org/officeDocument/2006/relationships/hyperlink" Target="mailto:ediaz@educacionbogota.gov.co" TargetMode="External"/><Relationship Id="rId571" Type="http://schemas.openxmlformats.org/officeDocument/2006/relationships/hyperlink" Target="mailto:ypinzon@educacionbogota.gov.co" TargetMode="External"/><Relationship Id="rId669" Type="http://schemas.openxmlformats.org/officeDocument/2006/relationships/hyperlink" Target="mailto:cmartinezb@educacionbogota.gov.co" TargetMode="External"/><Relationship Id="rId876" Type="http://schemas.openxmlformats.org/officeDocument/2006/relationships/hyperlink" Target="mailto:lcamargo@educacion.gov.co" TargetMode="External"/><Relationship Id="rId1299" Type="http://schemas.openxmlformats.org/officeDocument/2006/relationships/hyperlink" Target="mailto:lcaceresc@educacionbogota.gov.co" TargetMode="External"/><Relationship Id="rId19" Type="http://schemas.openxmlformats.org/officeDocument/2006/relationships/hyperlink" Target="mailto:ediaz@educacionbogota.gov.co" TargetMode="External"/><Relationship Id="rId224" Type="http://schemas.openxmlformats.org/officeDocument/2006/relationships/hyperlink" Target="mailto:ediaz@educacionbogota.gov.co" TargetMode="External"/><Relationship Id="rId431" Type="http://schemas.openxmlformats.org/officeDocument/2006/relationships/hyperlink" Target="mailto:ediaz@educacionbogota.gov.co" TargetMode="External"/><Relationship Id="rId529" Type="http://schemas.openxmlformats.org/officeDocument/2006/relationships/hyperlink" Target="mailto:ediaz@educacionbogota.gov.co" TargetMode="External"/><Relationship Id="rId736" Type="http://schemas.openxmlformats.org/officeDocument/2006/relationships/hyperlink" Target="mailto:cmartinezb@educacionbogota.gov.co" TargetMode="External"/><Relationship Id="rId1061" Type="http://schemas.openxmlformats.org/officeDocument/2006/relationships/hyperlink" Target="mailto:lcamargo@educacion.gov.co" TargetMode="External"/><Relationship Id="rId1159" Type="http://schemas.openxmlformats.org/officeDocument/2006/relationships/hyperlink" Target="mailto:jpinzonf@educacionbogota.gov.co" TargetMode="External"/><Relationship Id="rId168" Type="http://schemas.openxmlformats.org/officeDocument/2006/relationships/hyperlink" Target="mailto:ediaz@educacionbogota.gov.co" TargetMode="External"/><Relationship Id="rId943" Type="http://schemas.openxmlformats.org/officeDocument/2006/relationships/hyperlink" Target="mailto:lcamargo@educacion.gov.co" TargetMode="External"/><Relationship Id="rId1019" Type="http://schemas.openxmlformats.org/officeDocument/2006/relationships/hyperlink" Target="mailto:lcamargo@educacion.gov.co" TargetMode="External"/><Relationship Id="rId72" Type="http://schemas.openxmlformats.org/officeDocument/2006/relationships/hyperlink" Target="mailto:ediaz@educacionbogota.gov.co" TargetMode="External"/><Relationship Id="rId375" Type="http://schemas.openxmlformats.org/officeDocument/2006/relationships/hyperlink" Target="mailto:ediaz@educacionbogota.gov.co" TargetMode="External"/><Relationship Id="rId582" Type="http://schemas.openxmlformats.org/officeDocument/2006/relationships/hyperlink" Target="mailto:ypinzon@educacionbogota.gov.co" TargetMode="External"/><Relationship Id="rId803" Type="http://schemas.openxmlformats.org/officeDocument/2006/relationships/hyperlink" Target="mailto:lcamargo@educacion.gov.co" TargetMode="External"/><Relationship Id="rId1226" Type="http://schemas.openxmlformats.org/officeDocument/2006/relationships/hyperlink" Target="mailto:agomezp@educacionbogota.gov.co" TargetMode="External"/><Relationship Id="rId3" Type="http://schemas.openxmlformats.org/officeDocument/2006/relationships/hyperlink" Target="mailto:ediaz@educacionbogota.gov.co" TargetMode="External"/><Relationship Id="rId235" Type="http://schemas.openxmlformats.org/officeDocument/2006/relationships/hyperlink" Target="mailto:ediaz@educacionbogota.gov.co" TargetMode="External"/><Relationship Id="rId442" Type="http://schemas.openxmlformats.org/officeDocument/2006/relationships/hyperlink" Target="mailto:ediaz@educacionbogota.gov.co" TargetMode="External"/><Relationship Id="rId887" Type="http://schemas.openxmlformats.org/officeDocument/2006/relationships/hyperlink" Target="mailto:lcamargo@educacion.gov.co" TargetMode="External"/><Relationship Id="rId1072" Type="http://schemas.openxmlformats.org/officeDocument/2006/relationships/hyperlink" Target="mailto:nparra@educacionbogota.gov.co" TargetMode="External"/><Relationship Id="rId302" Type="http://schemas.openxmlformats.org/officeDocument/2006/relationships/hyperlink" Target="mailto:ediaz@educacionbogota.gov.co" TargetMode="External"/><Relationship Id="rId747" Type="http://schemas.openxmlformats.org/officeDocument/2006/relationships/hyperlink" Target="mailto:lcamargo@educacion.gov.co" TargetMode="External"/><Relationship Id="rId954" Type="http://schemas.openxmlformats.org/officeDocument/2006/relationships/hyperlink" Target="mailto:lcamargo@educacion.gov.co" TargetMode="External"/><Relationship Id="rId83" Type="http://schemas.openxmlformats.org/officeDocument/2006/relationships/hyperlink" Target="mailto:ediaz@educacionbogota.gov.co" TargetMode="External"/><Relationship Id="rId179" Type="http://schemas.openxmlformats.org/officeDocument/2006/relationships/hyperlink" Target="mailto:ediaz@educacionbogota.gov.co" TargetMode="External"/><Relationship Id="rId386" Type="http://schemas.openxmlformats.org/officeDocument/2006/relationships/hyperlink" Target="mailto:ediaz@educacionbogota.gov.co" TargetMode="External"/><Relationship Id="rId593" Type="http://schemas.openxmlformats.org/officeDocument/2006/relationships/hyperlink" Target="mailto:cmartinezb@educacionbogota.gov.co" TargetMode="External"/><Relationship Id="rId607" Type="http://schemas.openxmlformats.org/officeDocument/2006/relationships/hyperlink" Target="mailto:cmartinezb@educacionbogota.gov.co" TargetMode="External"/><Relationship Id="rId814" Type="http://schemas.openxmlformats.org/officeDocument/2006/relationships/hyperlink" Target="mailto:lcamargo@educacion.gov.co" TargetMode="External"/><Relationship Id="rId1237" Type="http://schemas.openxmlformats.org/officeDocument/2006/relationships/hyperlink" Target="mailto:agomezp@educacionbogota.gov.co" TargetMode="External"/><Relationship Id="rId246" Type="http://schemas.openxmlformats.org/officeDocument/2006/relationships/hyperlink" Target="mailto:ediaz@educacionbogota.gov.co" TargetMode="External"/><Relationship Id="rId453" Type="http://schemas.openxmlformats.org/officeDocument/2006/relationships/hyperlink" Target="mailto:ediaz@educacionbogota.gov.co" TargetMode="External"/><Relationship Id="rId660" Type="http://schemas.openxmlformats.org/officeDocument/2006/relationships/hyperlink" Target="mailto:cmartinezb@educacionbogota.gov.co" TargetMode="External"/><Relationship Id="rId898" Type="http://schemas.openxmlformats.org/officeDocument/2006/relationships/hyperlink" Target="mailto:lcamargo@educacion.gov.co" TargetMode="External"/><Relationship Id="rId1083" Type="http://schemas.openxmlformats.org/officeDocument/2006/relationships/hyperlink" Target="mailto:nparra@educacionbogota.gov.co" TargetMode="External"/><Relationship Id="rId1290" Type="http://schemas.openxmlformats.org/officeDocument/2006/relationships/hyperlink" Target="mailto:MEMENDEZ@educacionbogota.gov.co" TargetMode="External"/><Relationship Id="rId1304" Type="http://schemas.openxmlformats.org/officeDocument/2006/relationships/hyperlink" Target="mailto:lcaceresc@educacionbogota.gov.co" TargetMode="External"/><Relationship Id="rId106" Type="http://schemas.openxmlformats.org/officeDocument/2006/relationships/hyperlink" Target="mailto:ediaz@educacionbogota.gov.co" TargetMode="External"/><Relationship Id="rId313" Type="http://schemas.openxmlformats.org/officeDocument/2006/relationships/hyperlink" Target="mailto:ediaz@educacionbogota.gov.co" TargetMode="External"/><Relationship Id="rId758" Type="http://schemas.openxmlformats.org/officeDocument/2006/relationships/hyperlink" Target="mailto:lcamargo@educacion.gov.co" TargetMode="External"/><Relationship Id="rId965" Type="http://schemas.openxmlformats.org/officeDocument/2006/relationships/hyperlink" Target="mailto:lcamargo@educacion.gov.co" TargetMode="External"/><Relationship Id="rId1150" Type="http://schemas.openxmlformats.org/officeDocument/2006/relationships/hyperlink" Target="mailto:jpinzonf@educacionbogota.gov.co" TargetMode="External"/><Relationship Id="rId10" Type="http://schemas.openxmlformats.org/officeDocument/2006/relationships/hyperlink" Target="mailto:ediaz@educacionbogota.gov.co" TargetMode="External"/><Relationship Id="rId94" Type="http://schemas.openxmlformats.org/officeDocument/2006/relationships/hyperlink" Target="mailto:ediaz@educacionbogota.gov.co" TargetMode="External"/><Relationship Id="rId397" Type="http://schemas.openxmlformats.org/officeDocument/2006/relationships/hyperlink" Target="mailto:ediaz@educacionbogota.gov.co" TargetMode="External"/><Relationship Id="rId520" Type="http://schemas.openxmlformats.org/officeDocument/2006/relationships/hyperlink" Target="mailto:ediaz@educacionbogota.gov.co" TargetMode="External"/><Relationship Id="rId618" Type="http://schemas.openxmlformats.org/officeDocument/2006/relationships/hyperlink" Target="mailto:cmartinezb@educacionbogota.gov.co" TargetMode="External"/><Relationship Id="rId825" Type="http://schemas.openxmlformats.org/officeDocument/2006/relationships/hyperlink" Target="mailto:lcamargo@educacion.gov.co" TargetMode="External"/><Relationship Id="rId1248" Type="http://schemas.openxmlformats.org/officeDocument/2006/relationships/hyperlink" Target="mailto:agomezp@educacionbogota.gov.co" TargetMode="External"/><Relationship Id="rId257" Type="http://schemas.openxmlformats.org/officeDocument/2006/relationships/hyperlink" Target="mailto:ediaz@educacionbogota.gov.co" TargetMode="External"/><Relationship Id="rId464" Type="http://schemas.openxmlformats.org/officeDocument/2006/relationships/hyperlink" Target="mailto:ediaz@educacionbogota.gov.co" TargetMode="External"/><Relationship Id="rId1010" Type="http://schemas.openxmlformats.org/officeDocument/2006/relationships/hyperlink" Target="mailto:lcamargo@educacion.gov.co" TargetMode="External"/><Relationship Id="rId1094" Type="http://schemas.openxmlformats.org/officeDocument/2006/relationships/hyperlink" Target="mailto:nparra@educacionbogota.gov.co" TargetMode="External"/><Relationship Id="rId1108" Type="http://schemas.openxmlformats.org/officeDocument/2006/relationships/hyperlink" Target="mailto:nparra@educacionbogota.gov.co" TargetMode="External"/><Relationship Id="rId1315" Type="http://schemas.openxmlformats.org/officeDocument/2006/relationships/hyperlink" Target="mailto:lcaceresc@educacionbogota.gov.co" TargetMode="External"/><Relationship Id="rId117" Type="http://schemas.openxmlformats.org/officeDocument/2006/relationships/hyperlink" Target="mailto:ediaz@educacionbogota.gov.co" TargetMode="External"/><Relationship Id="rId671" Type="http://schemas.openxmlformats.org/officeDocument/2006/relationships/hyperlink" Target="mailto:cmartinezb@educacionbogota.gov.co" TargetMode="External"/><Relationship Id="rId769" Type="http://schemas.openxmlformats.org/officeDocument/2006/relationships/hyperlink" Target="mailto:lcamargo@educacion.gov.co" TargetMode="External"/><Relationship Id="rId976" Type="http://schemas.openxmlformats.org/officeDocument/2006/relationships/hyperlink" Target="mailto:lcamargo@educacion.gov.co" TargetMode="External"/><Relationship Id="rId324" Type="http://schemas.openxmlformats.org/officeDocument/2006/relationships/hyperlink" Target="mailto:ediaz@educacionbogota.gov.co" TargetMode="External"/><Relationship Id="rId531" Type="http://schemas.openxmlformats.org/officeDocument/2006/relationships/hyperlink" Target="mailto:ediaz@educacionbogota.gov.co" TargetMode="External"/><Relationship Id="rId629" Type="http://schemas.openxmlformats.org/officeDocument/2006/relationships/hyperlink" Target="mailto:cmartinezb@educacionbogota.gov.co" TargetMode="External"/><Relationship Id="rId1161" Type="http://schemas.openxmlformats.org/officeDocument/2006/relationships/hyperlink" Target="mailto:jpinzonf@educacionbogota.gov.co" TargetMode="External"/><Relationship Id="rId1259" Type="http://schemas.openxmlformats.org/officeDocument/2006/relationships/hyperlink" Target="mailto:ycuellar@educacionbogota.gov.co" TargetMode="External"/><Relationship Id="rId836" Type="http://schemas.openxmlformats.org/officeDocument/2006/relationships/hyperlink" Target="mailto:lcamargo@educacion.gov.co" TargetMode="External"/><Relationship Id="rId1021" Type="http://schemas.openxmlformats.org/officeDocument/2006/relationships/hyperlink" Target="mailto:lcamargo@educacion.gov.co" TargetMode="External"/><Relationship Id="rId1119" Type="http://schemas.openxmlformats.org/officeDocument/2006/relationships/hyperlink" Target="mailto:nparra@educacionbogota.gov.co" TargetMode="External"/><Relationship Id="rId903" Type="http://schemas.openxmlformats.org/officeDocument/2006/relationships/hyperlink" Target="mailto:lcamargo@educacion.gov.co" TargetMode="External"/><Relationship Id="rId1326" Type="http://schemas.openxmlformats.org/officeDocument/2006/relationships/hyperlink" Target="mailto:lcaceresc@educacionbogota.gov.co" TargetMode="External"/><Relationship Id="rId32" Type="http://schemas.openxmlformats.org/officeDocument/2006/relationships/hyperlink" Target="mailto:ediaz@educacionbogota.gov.co" TargetMode="External"/><Relationship Id="rId181" Type="http://schemas.openxmlformats.org/officeDocument/2006/relationships/hyperlink" Target="mailto:ediaz@educacionbogota.gov.co" TargetMode="External"/><Relationship Id="rId279" Type="http://schemas.openxmlformats.org/officeDocument/2006/relationships/hyperlink" Target="mailto:ediaz@educacionbogota.gov.co" TargetMode="External"/><Relationship Id="rId486" Type="http://schemas.openxmlformats.org/officeDocument/2006/relationships/hyperlink" Target="mailto:ediaz@educacionbogota.gov.co" TargetMode="External"/><Relationship Id="rId693" Type="http://schemas.openxmlformats.org/officeDocument/2006/relationships/hyperlink" Target="mailto:cmartinezb@educacionbogota.gov.co" TargetMode="External"/><Relationship Id="rId139" Type="http://schemas.openxmlformats.org/officeDocument/2006/relationships/hyperlink" Target="mailto:ediaz@educacionbogota.gov.co" TargetMode="External"/><Relationship Id="rId346" Type="http://schemas.openxmlformats.org/officeDocument/2006/relationships/hyperlink" Target="mailto:ediaz@educacionbogota.gov.co" TargetMode="External"/><Relationship Id="rId553" Type="http://schemas.openxmlformats.org/officeDocument/2006/relationships/hyperlink" Target="mailto:NPARRA@EDUCACIONBOGOTA.GOV.CO" TargetMode="External"/><Relationship Id="rId760" Type="http://schemas.openxmlformats.org/officeDocument/2006/relationships/hyperlink" Target="mailto:lcamargo@educacion.gov.co" TargetMode="External"/><Relationship Id="rId998" Type="http://schemas.openxmlformats.org/officeDocument/2006/relationships/hyperlink" Target="mailto:lcamargo@educacion.gov.co" TargetMode="External"/><Relationship Id="rId1183" Type="http://schemas.openxmlformats.org/officeDocument/2006/relationships/hyperlink" Target="mailto:jpinzonf@educacionbogota.gov.co" TargetMode="External"/><Relationship Id="rId206" Type="http://schemas.openxmlformats.org/officeDocument/2006/relationships/hyperlink" Target="mailto:ediaz@educacionbogota.gov.co" TargetMode="External"/><Relationship Id="rId413" Type="http://schemas.openxmlformats.org/officeDocument/2006/relationships/hyperlink" Target="mailto:ediaz@educacionbogota.gov.co" TargetMode="External"/><Relationship Id="rId858" Type="http://schemas.openxmlformats.org/officeDocument/2006/relationships/hyperlink" Target="mailto:lcamargo@educacion.gov.co" TargetMode="External"/><Relationship Id="rId1043" Type="http://schemas.openxmlformats.org/officeDocument/2006/relationships/hyperlink" Target="mailto:lcamargo@educacion.gov.co" TargetMode="External"/><Relationship Id="rId620" Type="http://schemas.openxmlformats.org/officeDocument/2006/relationships/hyperlink" Target="mailto:cmartinezb@educacionbogota.gov.co" TargetMode="External"/><Relationship Id="rId718" Type="http://schemas.openxmlformats.org/officeDocument/2006/relationships/hyperlink" Target="mailto:cmartinezb@educacionbogota.gov.co" TargetMode="External"/><Relationship Id="rId925" Type="http://schemas.openxmlformats.org/officeDocument/2006/relationships/hyperlink" Target="mailto:lcamargo@educacion.gov.co" TargetMode="External"/><Relationship Id="rId1250" Type="http://schemas.openxmlformats.org/officeDocument/2006/relationships/hyperlink" Target="mailto:agomezp@educacionbogota.gov.co" TargetMode="External"/><Relationship Id="rId1348" Type="http://schemas.openxmlformats.org/officeDocument/2006/relationships/hyperlink" Target="mailto:lcaceresc@educacionbogota.gov.co" TargetMode="External"/><Relationship Id="rId1110" Type="http://schemas.openxmlformats.org/officeDocument/2006/relationships/hyperlink" Target="mailto:nparra@educacionbogota.gov.co" TargetMode="External"/><Relationship Id="rId1208" Type="http://schemas.openxmlformats.org/officeDocument/2006/relationships/hyperlink" Target="mailto:jpinzonf@educacionbogota.gov.co" TargetMode="External"/><Relationship Id="rId54" Type="http://schemas.openxmlformats.org/officeDocument/2006/relationships/hyperlink" Target="mailto:ediaz@educacionbogota.gov.co" TargetMode="External"/><Relationship Id="rId270" Type="http://schemas.openxmlformats.org/officeDocument/2006/relationships/hyperlink" Target="mailto:ediaz@educacionbogota.gov.co" TargetMode="External"/><Relationship Id="rId130" Type="http://schemas.openxmlformats.org/officeDocument/2006/relationships/hyperlink" Target="mailto:ediaz@educacionbogota.gov.co" TargetMode="External"/><Relationship Id="rId368" Type="http://schemas.openxmlformats.org/officeDocument/2006/relationships/hyperlink" Target="mailto:ediaz@educacionbogota.gov.co" TargetMode="External"/><Relationship Id="rId575" Type="http://schemas.openxmlformats.org/officeDocument/2006/relationships/hyperlink" Target="mailto:ypinzon@educacionbogota.gov.co" TargetMode="External"/><Relationship Id="rId782" Type="http://schemas.openxmlformats.org/officeDocument/2006/relationships/hyperlink" Target="mailto:lcamargo@educacion.gov.co" TargetMode="External"/><Relationship Id="rId228" Type="http://schemas.openxmlformats.org/officeDocument/2006/relationships/hyperlink" Target="mailto:ediaz@educacionbogota.gov.co" TargetMode="External"/><Relationship Id="rId435" Type="http://schemas.openxmlformats.org/officeDocument/2006/relationships/hyperlink" Target="mailto:ediaz@educacionbogota.gov.co" TargetMode="External"/><Relationship Id="rId642" Type="http://schemas.openxmlformats.org/officeDocument/2006/relationships/hyperlink" Target="mailto:cmartinezb@educacionbogota.gov.co" TargetMode="External"/><Relationship Id="rId1065" Type="http://schemas.openxmlformats.org/officeDocument/2006/relationships/hyperlink" Target="mailto:lcamargo@educacion.gov.co" TargetMode="External"/><Relationship Id="rId1272" Type="http://schemas.openxmlformats.org/officeDocument/2006/relationships/hyperlink" Target="mailto:mbayona@educacionbogota.gov.co" TargetMode="External"/><Relationship Id="rId502" Type="http://schemas.openxmlformats.org/officeDocument/2006/relationships/hyperlink" Target="mailto:ediaz@educacionbogota.gov.co" TargetMode="External"/><Relationship Id="rId947" Type="http://schemas.openxmlformats.org/officeDocument/2006/relationships/hyperlink" Target="mailto:lcamargo@educacion.gov.co" TargetMode="External"/><Relationship Id="rId1132" Type="http://schemas.openxmlformats.org/officeDocument/2006/relationships/hyperlink" Target="mailto:jpinzonf@educacionbogota.gov.co" TargetMode="External"/><Relationship Id="rId76" Type="http://schemas.openxmlformats.org/officeDocument/2006/relationships/hyperlink" Target="mailto:ediaz@educacionbogota.gov.co" TargetMode="External"/><Relationship Id="rId807" Type="http://schemas.openxmlformats.org/officeDocument/2006/relationships/hyperlink" Target="mailto:lcamargo@educacion.gov.co" TargetMode="External"/><Relationship Id="rId292" Type="http://schemas.openxmlformats.org/officeDocument/2006/relationships/hyperlink" Target="mailto:ediaz@educacionbogota.gov.co" TargetMode="External"/><Relationship Id="rId597" Type="http://schemas.openxmlformats.org/officeDocument/2006/relationships/hyperlink" Target="mailto:cmartinezb@educacionbogota.gov.co" TargetMode="External"/><Relationship Id="rId152" Type="http://schemas.openxmlformats.org/officeDocument/2006/relationships/hyperlink" Target="mailto:ediaz@educacionbogota.gov.co" TargetMode="External"/><Relationship Id="rId457" Type="http://schemas.openxmlformats.org/officeDocument/2006/relationships/hyperlink" Target="mailto:ediaz@educacionbogota.gov.co" TargetMode="External"/><Relationship Id="rId1087" Type="http://schemas.openxmlformats.org/officeDocument/2006/relationships/hyperlink" Target="mailto:nparra@educacionbogota.gov.co" TargetMode="External"/><Relationship Id="rId1294" Type="http://schemas.openxmlformats.org/officeDocument/2006/relationships/hyperlink" Target="mailto:YCUELLAR@educacionbogota.gov.co" TargetMode="External"/><Relationship Id="rId664" Type="http://schemas.openxmlformats.org/officeDocument/2006/relationships/hyperlink" Target="mailto:cmartinezb@educacionbogota.gov.co" TargetMode="External"/><Relationship Id="rId871" Type="http://schemas.openxmlformats.org/officeDocument/2006/relationships/hyperlink" Target="mailto:lcamargo@educacion.gov.co" TargetMode="External"/><Relationship Id="rId969" Type="http://schemas.openxmlformats.org/officeDocument/2006/relationships/hyperlink" Target="mailto:lcamargo@educacion.gov.co" TargetMode="External"/><Relationship Id="rId317" Type="http://schemas.openxmlformats.org/officeDocument/2006/relationships/hyperlink" Target="mailto:ediaz@educacionbogota.gov.co" TargetMode="External"/><Relationship Id="rId524" Type="http://schemas.openxmlformats.org/officeDocument/2006/relationships/hyperlink" Target="mailto:ediaz@educacionbogota.gov.co" TargetMode="External"/><Relationship Id="rId731" Type="http://schemas.openxmlformats.org/officeDocument/2006/relationships/hyperlink" Target="mailto:cmartinezb@educacionbogota.gov.co" TargetMode="External"/><Relationship Id="rId1154" Type="http://schemas.openxmlformats.org/officeDocument/2006/relationships/hyperlink" Target="mailto:jpinzonf@educacionbogota.gov.co" TargetMode="External"/><Relationship Id="rId1361" Type="http://schemas.openxmlformats.org/officeDocument/2006/relationships/vmlDrawing" Target="../drawings/vmlDrawing1.vml"/><Relationship Id="rId98" Type="http://schemas.openxmlformats.org/officeDocument/2006/relationships/hyperlink" Target="mailto:ediaz@educacionbogota.gov.co" TargetMode="External"/><Relationship Id="rId829" Type="http://schemas.openxmlformats.org/officeDocument/2006/relationships/hyperlink" Target="mailto:lcamargo@educacion.gov.co" TargetMode="External"/><Relationship Id="rId1014" Type="http://schemas.openxmlformats.org/officeDocument/2006/relationships/hyperlink" Target="mailto:lcamargo@educacion.gov.co" TargetMode="External"/><Relationship Id="rId1221" Type="http://schemas.openxmlformats.org/officeDocument/2006/relationships/hyperlink" Target="mailto:mvaron@educacionbogota.gov.co" TargetMode="External"/><Relationship Id="rId1319" Type="http://schemas.openxmlformats.org/officeDocument/2006/relationships/hyperlink" Target="mailto:lcaceresc@educacionbogota.gov.co" TargetMode="External"/><Relationship Id="rId25" Type="http://schemas.openxmlformats.org/officeDocument/2006/relationships/hyperlink" Target="mailto:ediaz@educacionbogota.gov.co" TargetMode="External"/><Relationship Id="rId174" Type="http://schemas.openxmlformats.org/officeDocument/2006/relationships/hyperlink" Target="mailto:ediaz@educacionbogota.gov.co" TargetMode="External"/><Relationship Id="rId381" Type="http://schemas.openxmlformats.org/officeDocument/2006/relationships/hyperlink" Target="mailto:ediaz@educacionbogota.gov.co" TargetMode="External"/><Relationship Id="rId241" Type="http://schemas.openxmlformats.org/officeDocument/2006/relationships/hyperlink" Target="mailto:ediaz@educacionbogota.gov.co" TargetMode="External"/><Relationship Id="rId479" Type="http://schemas.openxmlformats.org/officeDocument/2006/relationships/hyperlink" Target="mailto:ediaz@educacionbogota.gov.co" TargetMode="External"/><Relationship Id="rId686" Type="http://schemas.openxmlformats.org/officeDocument/2006/relationships/hyperlink" Target="mailto:cmartinezb@educacionbogota.gov.co" TargetMode="External"/><Relationship Id="rId893" Type="http://schemas.openxmlformats.org/officeDocument/2006/relationships/hyperlink" Target="mailto:lcamargo@educacion.gov.co" TargetMode="External"/><Relationship Id="rId339" Type="http://schemas.openxmlformats.org/officeDocument/2006/relationships/hyperlink" Target="mailto:ediaz@educacionbogota.gov.co" TargetMode="External"/><Relationship Id="rId546" Type="http://schemas.openxmlformats.org/officeDocument/2006/relationships/hyperlink" Target="mailto:ediaz@educacionbogota.gov.co" TargetMode="External"/><Relationship Id="rId753" Type="http://schemas.openxmlformats.org/officeDocument/2006/relationships/hyperlink" Target="mailto:lcamargo@educacion.gov.co" TargetMode="External"/><Relationship Id="rId1176" Type="http://schemas.openxmlformats.org/officeDocument/2006/relationships/hyperlink" Target="mailto:jpinzonf@educacionbogota.gov.co" TargetMode="External"/><Relationship Id="rId101" Type="http://schemas.openxmlformats.org/officeDocument/2006/relationships/hyperlink" Target="mailto:ediaz@educacionbogota.gov.co" TargetMode="External"/><Relationship Id="rId406" Type="http://schemas.openxmlformats.org/officeDocument/2006/relationships/hyperlink" Target="mailto:ediaz@educacionbogota.gov.co" TargetMode="External"/><Relationship Id="rId960" Type="http://schemas.openxmlformats.org/officeDocument/2006/relationships/hyperlink" Target="mailto:lcamargo@educacion.gov.co" TargetMode="External"/><Relationship Id="rId1036" Type="http://schemas.openxmlformats.org/officeDocument/2006/relationships/hyperlink" Target="mailto:lcamargo@educacion.gov.co" TargetMode="External"/><Relationship Id="rId1243" Type="http://schemas.openxmlformats.org/officeDocument/2006/relationships/hyperlink" Target="mailto:agomezp@educacionbogota.gov.co" TargetMode="External"/><Relationship Id="rId613" Type="http://schemas.openxmlformats.org/officeDocument/2006/relationships/hyperlink" Target="mailto:cmartinezb@educacionbogota.gov.co" TargetMode="External"/><Relationship Id="rId820" Type="http://schemas.openxmlformats.org/officeDocument/2006/relationships/hyperlink" Target="mailto:lcamargo@educacion.gov.co" TargetMode="External"/><Relationship Id="rId918" Type="http://schemas.openxmlformats.org/officeDocument/2006/relationships/hyperlink" Target="mailto:lcamargo@educacion.gov.co" TargetMode="External"/><Relationship Id="rId1103" Type="http://schemas.openxmlformats.org/officeDocument/2006/relationships/hyperlink" Target="mailto:nparra@educacionbogota.gov.co" TargetMode="External"/><Relationship Id="rId1310" Type="http://schemas.openxmlformats.org/officeDocument/2006/relationships/hyperlink" Target="mailto:lcaceresc@educacionbogota.gov.co" TargetMode="External"/><Relationship Id="rId47" Type="http://schemas.openxmlformats.org/officeDocument/2006/relationships/hyperlink" Target="mailto:ediaz@educacionbogota.gov.co" TargetMode="External"/><Relationship Id="rId196" Type="http://schemas.openxmlformats.org/officeDocument/2006/relationships/hyperlink" Target="mailto:ediaz@educacionbogota.gov.co" TargetMode="External"/><Relationship Id="rId263" Type="http://schemas.openxmlformats.org/officeDocument/2006/relationships/hyperlink" Target="mailto:ediaz@educacionbogota.gov.co" TargetMode="External"/><Relationship Id="rId470" Type="http://schemas.openxmlformats.org/officeDocument/2006/relationships/hyperlink" Target="mailto:ediaz@educacionbogota.gov.co" TargetMode="External"/><Relationship Id="rId123" Type="http://schemas.openxmlformats.org/officeDocument/2006/relationships/hyperlink" Target="mailto:ediaz@educacionbogota.gov.co" TargetMode="External"/><Relationship Id="rId330" Type="http://schemas.openxmlformats.org/officeDocument/2006/relationships/hyperlink" Target="mailto:ediaz@educacionbogota.gov.co" TargetMode="External"/><Relationship Id="rId568" Type="http://schemas.openxmlformats.org/officeDocument/2006/relationships/hyperlink" Target="mailto:ypinzon@educacionbogota.gov.co" TargetMode="External"/><Relationship Id="rId775" Type="http://schemas.openxmlformats.org/officeDocument/2006/relationships/hyperlink" Target="mailto:lcamargo@educacion.gov.co" TargetMode="External"/><Relationship Id="rId982" Type="http://schemas.openxmlformats.org/officeDocument/2006/relationships/hyperlink" Target="mailto:lcamargo@educacion.gov.co" TargetMode="External"/><Relationship Id="rId1198" Type="http://schemas.openxmlformats.org/officeDocument/2006/relationships/hyperlink" Target="mailto:jpinzonf@educacionbogota.gov.co" TargetMode="External"/><Relationship Id="rId428" Type="http://schemas.openxmlformats.org/officeDocument/2006/relationships/hyperlink" Target="mailto:ediaz@educacionbogota.gov.co" TargetMode="External"/><Relationship Id="rId635" Type="http://schemas.openxmlformats.org/officeDocument/2006/relationships/hyperlink" Target="mailto:cmartinezb@educacionbogota.gov.co" TargetMode="External"/><Relationship Id="rId842" Type="http://schemas.openxmlformats.org/officeDocument/2006/relationships/hyperlink" Target="mailto:lcamargo@educacion.gov.co" TargetMode="External"/><Relationship Id="rId1058" Type="http://schemas.openxmlformats.org/officeDocument/2006/relationships/hyperlink" Target="mailto:lcamargo@educacion.gov.co" TargetMode="External"/><Relationship Id="rId1265" Type="http://schemas.openxmlformats.org/officeDocument/2006/relationships/hyperlink" Target="mailto:ycuellar@educacionbogota.gov.co" TargetMode="External"/><Relationship Id="rId702" Type="http://schemas.openxmlformats.org/officeDocument/2006/relationships/hyperlink" Target="mailto:cmartinezb@educacionbogota.gov.co" TargetMode="External"/><Relationship Id="rId1125" Type="http://schemas.openxmlformats.org/officeDocument/2006/relationships/hyperlink" Target="mailto:nparra@educacionbogota.gov.co" TargetMode="External"/><Relationship Id="rId1332" Type="http://schemas.openxmlformats.org/officeDocument/2006/relationships/hyperlink" Target="mailto:lcaceresc@educacionbogota.gov.co" TargetMode="External"/><Relationship Id="rId69" Type="http://schemas.openxmlformats.org/officeDocument/2006/relationships/hyperlink" Target="mailto:ediaz@educacionbogota.gov.co" TargetMode="External"/><Relationship Id="rId285" Type="http://schemas.openxmlformats.org/officeDocument/2006/relationships/hyperlink" Target="mailto:ediaz@educacionbogota.gov.co" TargetMode="External"/><Relationship Id="rId492" Type="http://schemas.openxmlformats.org/officeDocument/2006/relationships/hyperlink" Target="mailto:ediaz@educacionbogota.gov.co" TargetMode="External"/><Relationship Id="rId797" Type="http://schemas.openxmlformats.org/officeDocument/2006/relationships/hyperlink" Target="mailto:lcamargo@educacion.gov.co" TargetMode="External"/><Relationship Id="rId145" Type="http://schemas.openxmlformats.org/officeDocument/2006/relationships/hyperlink" Target="mailto:ediaz@educacionbogota.gov.co" TargetMode="External"/><Relationship Id="rId352" Type="http://schemas.openxmlformats.org/officeDocument/2006/relationships/hyperlink" Target="mailto:ediaz@educacionbogota.gov.co" TargetMode="External"/><Relationship Id="rId1287" Type="http://schemas.openxmlformats.org/officeDocument/2006/relationships/hyperlink" Target="mailto:calmonacid@educacionbogota.gov.co" TargetMode="External"/><Relationship Id="rId212" Type="http://schemas.openxmlformats.org/officeDocument/2006/relationships/hyperlink" Target="mailto:ediaz@educacionbogota.gov.co" TargetMode="External"/><Relationship Id="rId657" Type="http://schemas.openxmlformats.org/officeDocument/2006/relationships/hyperlink" Target="mailto:cmartinezb@educacionbogota.gov.co" TargetMode="External"/><Relationship Id="rId864" Type="http://schemas.openxmlformats.org/officeDocument/2006/relationships/hyperlink" Target="mailto:lcamargo@educacion.gov.co" TargetMode="External"/><Relationship Id="rId517" Type="http://schemas.openxmlformats.org/officeDocument/2006/relationships/hyperlink" Target="mailto:ediaz@educacionbogota.gov.co" TargetMode="External"/><Relationship Id="rId724" Type="http://schemas.openxmlformats.org/officeDocument/2006/relationships/hyperlink" Target="mailto:cmartinezb@educacionbogota.gov.co" TargetMode="External"/><Relationship Id="rId931" Type="http://schemas.openxmlformats.org/officeDocument/2006/relationships/hyperlink" Target="mailto:lcamargo@educacion.gov.co" TargetMode="External"/><Relationship Id="rId1147" Type="http://schemas.openxmlformats.org/officeDocument/2006/relationships/hyperlink" Target="mailto:jpinzonf@educacionbogota.gov.co" TargetMode="External"/><Relationship Id="rId1354" Type="http://schemas.openxmlformats.org/officeDocument/2006/relationships/hyperlink" Target="mailto:ediaz@educacionbogota.gov.co" TargetMode="External"/><Relationship Id="rId60" Type="http://schemas.openxmlformats.org/officeDocument/2006/relationships/hyperlink" Target="mailto:ediaz@educacionbogota.gov.co" TargetMode="External"/><Relationship Id="rId1007" Type="http://schemas.openxmlformats.org/officeDocument/2006/relationships/hyperlink" Target="mailto:lcamargo@educacion.gov.co" TargetMode="External"/><Relationship Id="rId1214" Type="http://schemas.openxmlformats.org/officeDocument/2006/relationships/hyperlink" Target="mailto:jpinzonf@educacionbogota.gov.co" TargetMode="External"/><Relationship Id="rId18" Type="http://schemas.openxmlformats.org/officeDocument/2006/relationships/hyperlink" Target="mailto:ediaz@educacionbogota.gov.co" TargetMode="External"/><Relationship Id="rId167" Type="http://schemas.openxmlformats.org/officeDocument/2006/relationships/hyperlink" Target="mailto:ediaz@educacionbogota.gov.co" TargetMode="External"/><Relationship Id="rId374" Type="http://schemas.openxmlformats.org/officeDocument/2006/relationships/hyperlink" Target="mailto:ediaz@educacionbogota.gov.co" TargetMode="External"/><Relationship Id="rId581" Type="http://schemas.openxmlformats.org/officeDocument/2006/relationships/hyperlink" Target="mailto:ypinzon@educacionbogota.gov.co" TargetMode="External"/><Relationship Id="rId234" Type="http://schemas.openxmlformats.org/officeDocument/2006/relationships/hyperlink" Target="mailto:ediaz@educacionbogota.gov.co" TargetMode="External"/><Relationship Id="rId679" Type="http://schemas.openxmlformats.org/officeDocument/2006/relationships/hyperlink" Target="mailto:cmartinezb@educacionbogota.gov.co" TargetMode="External"/><Relationship Id="rId886" Type="http://schemas.openxmlformats.org/officeDocument/2006/relationships/hyperlink" Target="mailto:lcamargo@educacion.gov.co" TargetMode="External"/><Relationship Id="rId2" Type="http://schemas.openxmlformats.org/officeDocument/2006/relationships/hyperlink" Target="mailto:ediaz@educacionbogota.gov.co" TargetMode="External"/><Relationship Id="rId441" Type="http://schemas.openxmlformats.org/officeDocument/2006/relationships/hyperlink" Target="mailto:ediaz@educacionbogota.gov.co" TargetMode="External"/><Relationship Id="rId539" Type="http://schemas.openxmlformats.org/officeDocument/2006/relationships/hyperlink" Target="mailto:ediaz@educacionbogota.gov.co" TargetMode="External"/><Relationship Id="rId746" Type="http://schemas.openxmlformats.org/officeDocument/2006/relationships/hyperlink" Target="mailto:lcamargo@educacion.gov.co" TargetMode="External"/><Relationship Id="rId1071" Type="http://schemas.openxmlformats.org/officeDocument/2006/relationships/hyperlink" Target="mailto:nparra@educacionbogota.gov.co" TargetMode="External"/><Relationship Id="rId1169" Type="http://schemas.openxmlformats.org/officeDocument/2006/relationships/hyperlink" Target="mailto:jpinzonf@educacionbogota.gov.co" TargetMode="External"/><Relationship Id="rId301" Type="http://schemas.openxmlformats.org/officeDocument/2006/relationships/hyperlink" Target="mailto:ediaz@educacionbogota.gov.co" TargetMode="External"/><Relationship Id="rId953" Type="http://schemas.openxmlformats.org/officeDocument/2006/relationships/hyperlink" Target="mailto:lcamargo@educacion.gov.co" TargetMode="External"/><Relationship Id="rId1029" Type="http://schemas.openxmlformats.org/officeDocument/2006/relationships/hyperlink" Target="mailto:lcamargo@educacion.gov.co" TargetMode="External"/><Relationship Id="rId1236" Type="http://schemas.openxmlformats.org/officeDocument/2006/relationships/hyperlink" Target="mailto:agomezp@educacionbogota.gov.co" TargetMode="External"/><Relationship Id="rId82" Type="http://schemas.openxmlformats.org/officeDocument/2006/relationships/hyperlink" Target="mailto:ediaz@educacionbogota.gov.co" TargetMode="External"/><Relationship Id="rId606" Type="http://schemas.openxmlformats.org/officeDocument/2006/relationships/hyperlink" Target="mailto:cmartinezb@educacionbogota.gov.co" TargetMode="External"/><Relationship Id="rId813" Type="http://schemas.openxmlformats.org/officeDocument/2006/relationships/hyperlink" Target="mailto:lcamargo@educacion.gov.co" TargetMode="External"/><Relationship Id="rId1303" Type="http://schemas.openxmlformats.org/officeDocument/2006/relationships/hyperlink" Target="mailto:lcaceresc@educacionbogota.gov.co" TargetMode="External"/><Relationship Id="rId189" Type="http://schemas.openxmlformats.org/officeDocument/2006/relationships/hyperlink" Target="mailto:ediaz@educacionbogota.gov.co" TargetMode="External"/><Relationship Id="rId396" Type="http://schemas.openxmlformats.org/officeDocument/2006/relationships/hyperlink" Target="mailto:ediaz@educacionbogota.gov.co" TargetMode="External"/><Relationship Id="rId256" Type="http://schemas.openxmlformats.org/officeDocument/2006/relationships/hyperlink" Target="mailto:ediaz@educacionbogota.gov.co" TargetMode="External"/><Relationship Id="rId463" Type="http://schemas.openxmlformats.org/officeDocument/2006/relationships/hyperlink" Target="mailto:ediaz@educacionbogota.gov.co" TargetMode="External"/><Relationship Id="rId670" Type="http://schemas.openxmlformats.org/officeDocument/2006/relationships/hyperlink" Target="mailto:cmartinezb@educacionbogota.gov.co" TargetMode="External"/><Relationship Id="rId1093" Type="http://schemas.openxmlformats.org/officeDocument/2006/relationships/hyperlink" Target="mailto:nparra@educacionbogota.gov.co" TargetMode="External"/><Relationship Id="rId116" Type="http://schemas.openxmlformats.org/officeDocument/2006/relationships/hyperlink" Target="mailto:ediaz@educacionbogota.gov.co" TargetMode="External"/><Relationship Id="rId323" Type="http://schemas.openxmlformats.org/officeDocument/2006/relationships/hyperlink" Target="mailto:ediaz@educacionbogota.gov.co" TargetMode="External"/><Relationship Id="rId530" Type="http://schemas.openxmlformats.org/officeDocument/2006/relationships/hyperlink" Target="mailto:ediaz@educacionbogota.gov.co" TargetMode="External"/><Relationship Id="rId768" Type="http://schemas.openxmlformats.org/officeDocument/2006/relationships/hyperlink" Target="mailto:lcamargo@educacion.gov.co" TargetMode="External"/><Relationship Id="rId975" Type="http://schemas.openxmlformats.org/officeDocument/2006/relationships/hyperlink" Target="mailto:lcamargo@educacion.gov.co" TargetMode="External"/><Relationship Id="rId1160" Type="http://schemas.openxmlformats.org/officeDocument/2006/relationships/hyperlink" Target="mailto:jpinzonf@educacionbogota.gov.co" TargetMode="External"/><Relationship Id="rId628" Type="http://schemas.openxmlformats.org/officeDocument/2006/relationships/hyperlink" Target="mailto:cmartinezb@educacionbogota.gov.co" TargetMode="External"/><Relationship Id="rId835" Type="http://schemas.openxmlformats.org/officeDocument/2006/relationships/hyperlink" Target="mailto:lcamargo@educacion.gov.co" TargetMode="External"/><Relationship Id="rId1258" Type="http://schemas.openxmlformats.org/officeDocument/2006/relationships/hyperlink" Target="mailto:ycuellar@educacionbogota.gov.co" TargetMode="External"/><Relationship Id="rId1020" Type="http://schemas.openxmlformats.org/officeDocument/2006/relationships/hyperlink" Target="mailto:lcamargo@educacion.gov.co" TargetMode="External"/><Relationship Id="rId1118" Type="http://schemas.openxmlformats.org/officeDocument/2006/relationships/hyperlink" Target="mailto:nparra@educacionbogota.gov.co" TargetMode="External"/><Relationship Id="rId1325" Type="http://schemas.openxmlformats.org/officeDocument/2006/relationships/hyperlink" Target="mailto:lcaceresc@educacionbogota.gov.co" TargetMode="External"/><Relationship Id="rId902" Type="http://schemas.openxmlformats.org/officeDocument/2006/relationships/hyperlink" Target="mailto:lcamargo@educacion.gov.co" TargetMode="External"/><Relationship Id="rId31" Type="http://schemas.openxmlformats.org/officeDocument/2006/relationships/hyperlink" Target="mailto:ediaz@educacionbogota.gov.co" TargetMode="External"/><Relationship Id="rId180" Type="http://schemas.openxmlformats.org/officeDocument/2006/relationships/hyperlink" Target="mailto:ediaz@educacionbogota.gov.co" TargetMode="External"/><Relationship Id="rId278" Type="http://schemas.openxmlformats.org/officeDocument/2006/relationships/hyperlink" Target="mailto:ediaz@educacionbogota.gov.co" TargetMode="External"/><Relationship Id="rId485" Type="http://schemas.openxmlformats.org/officeDocument/2006/relationships/hyperlink" Target="mailto:ediaz@educacionbogota.gov.co" TargetMode="External"/><Relationship Id="rId692" Type="http://schemas.openxmlformats.org/officeDocument/2006/relationships/hyperlink" Target="mailto:cmartinezb@educacionbogota.gov.co" TargetMode="External"/><Relationship Id="rId138" Type="http://schemas.openxmlformats.org/officeDocument/2006/relationships/hyperlink" Target="mailto:ediaz@educacionbogota.gov.co" TargetMode="External"/><Relationship Id="rId345" Type="http://schemas.openxmlformats.org/officeDocument/2006/relationships/hyperlink" Target="mailto:ediaz@educacionbogota.gov.co" TargetMode="External"/><Relationship Id="rId552" Type="http://schemas.openxmlformats.org/officeDocument/2006/relationships/hyperlink" Target="mailto:NPARRA@EDUCACIONBOGOTA.GOV.CO" TargetMode="External"/><Relationship Id="rId997" Type="http://schemas.openxmlformats.org/officeDocument/2006/relationships/hyperlink" Target="mailto:lcamargo@educacion.gov.co" TargetMode="External"/><Relationship Id="rId1182" Type="http://schemas.openxmlformats.org/officeDocument/2006/relationships/hyperlink" Target="mailto:jpinzonf@educacionbogota.gov.co" TargetMode="External"/><Relationship Id="rId205" Type="http://schemas.openxmlformats.org/officeDocument/2006/relationships/hyperlink" Target="mailto:ediaz@educacionbogota.gov.co" TargetMode="External"/><Relationship Id="rId412" Type="http://schemas.openxmlformats.org/officeDocument/2006/relationships/hyperlink" Target="mailto:ediaz@educacionbogota.gov.co" TargetMode="External"/><Relationship Id="rId857" Type="http://schemas.openxmlformats.org/officeDocument/2006/relationships/hyperlink" Target="mailto:lcamargo@educacion.gov.co" TargetMode="External"/><Relationship Id="rId1042" Type="http://schemas.openxmlformats.org/officeDocument/2006/relationships/hyperlink" Target="mailto:lcamargo@educacion.gov.co" TargetMode="External"/><Relationship Id="rId717" Type="http://schemas.openxmlformats.org/officeDocument/2006/relationships/hyperlink" Target="mailto:cmartinezb@educacionbogota.gov.co" TargetMode="External"/><Relationship Id="rId924" Type="http://schemas.openxmlformats.org/officeDocument/2006/relationships/hyperlink" Target="mailto:lcamargo@educacion.gov.co" TargetMode="External"/><Relationship Id="rId1347" Type="http://schemas.openxmlformats.org/officeDocument/2006/relationships/hyperlink" Target="mailto:lcaceresc@educacionbogota.gov.co" TargetMode="External"/><Relationship Id="rId53" Type="http://schemas.openxmlformats.org/officeDocument/2006/relationships/hyperlink" Target="mailto:ediaz@educacionbogota.gov.co" TargetMode="External"/><Relationship Id="rId1207" Type="http://schemas.openxmlformats.org/officeDocument/2006/relationships/hyperlink" Target="mailto:jpinzonf@educacionbogota.gov.co" TargetMode="External"/><Relationship Id="rId367" Type="http://schemas.openxmlformats.org/officeDocument/2006/relationships/hyperlink" Target="mailto:ediaz@educacionbogota.gov.co" TargetMode="External"/><Relationship Id="rId574" Type="http://schemas.openxmlformats.org/officeDocument/2006/relationships/hyperlink" Target="mailto:ypinzon@educacionbogota.gov.co" TargetMode="External"/><Relationship Id="rId227" Type="http://schemas.openxmlformats.org/officeDocument/2006/relationships/hyperlink" Target="mailto:ediaz@educacionbogota.gov.co" TargetMode="External"/><Relationship Id="rId781" Type="http://schemas.openxmlformats.org/officeDocument/2006/relationships/hyperlink" Target="mailto:lcamargo@educacion.gov.co" TargetMode="External"/><Relationship Id="rId879" Type="http://schemas.openxmlformats.org/officeDocument/2006/relationships/hyperlink" Target="mailto:lcamargo@educacion.gov.co" TargetMode="External"/><Relationship Id="rId434" Type="http://schemas.openxmlformats.org/officeDocument/2006/relationships/hyperlink" Target="mailto:ediaz@educacionbogota.gov.co" TargetMode="External"/><Relationship Id="rId641" Type="http://schemas.openxmlformats.org/officeDocument/2006/relationships/hyperlink" Target="mailto:cmartinezb@educacionbogota.gov.co" TargetMode="External"/><Relationship Id="rId739" Type="http://schemas.openxmlformats.org/officeDocument/2006/relationships/hyperlink" Target="mailto:cmartinezb@educacionbogota.gov.co" TargetMode="External"/><Relationship Id="rId1064" Type="http://schemas.openxmlformats.org/officeDocument/2006/relationships/hyperlink" Target="mailto:lcamargo@educacion.gov.co" TargetMode="External"/><Relationship Id="rId1271" Type="http://schemas.openxmlformats.org/officeDocument/2006/relationships/hyperlink" Target="mailto:YCUELLAR@educacionbogota.gov.co" TargetMode="External"/><Relationship Id="rId501" Type="http://schemas.openxmlformats.org/officeDocument/2006/relationships/hyperlink" Target="mailto:ediaz@educacionbogota.gov.co" TargetMode="External"/><Relationship Id="rId946" Type="http://schemas.openxmlformats.org/officeDocument/2006/relationships/hyperlink" Target="mailto:lcamargo@educacion.gov.co" TargetMode="External"/><Relationship Id="rId1131" Type="http://schemas.openxmlformats.org/officeDocument/2006/relationships/hyperlink" Target="mailto:jpinzonf@educacionbogota.gov.co" TargetMode="External"/><Relationship Id="rId1229" Type="http://schemas.openxmlformats.org/officeDocument/2006/relationships/hyperlink" Target="mailto:agomezp@educacionbogota.gov.co" TargetMode="External"/><Relationship Id="rId75" Type="http://schemas.openxmlformats.org/officeDocument/2006/relationships/hyperlink" Target="mailto:ediaz@educacionbogota.gov.co" TargetMode="External"/><Relationship Id="rId806" Type="http://schemas.openxmlformats.org/officeDocument/2006/relationships/hyperlink" Target="mailto:lcamargo@educacion.gov.co" TargetMode="External"/><Relationship Id="rId291" Type="http://schemas.openxmlformats.org/officeDocument/2006/relationships/hyperlink" Target="mailto:ediaz@educacionbogota.gov.co" TargetMode="External"/><Relationship Id="rId151" Type="http://schemas.openxmlformats.org/officeDocument/2006/relationships/hyperlink" Target="mailto:ediaz@educacionbogota.gov.co" TargetMode="External"/><Relationship Id="rId389" Type="http://schemas.openxmlformats.org/officeDocument/2006/relationships/hyperlink" Target="mailto:ediaz@educacionbogota.gov.co" TargetMode="External"/><Relationship Id="rId596" Type="http://schemas.openxmlformats.org/officeDocument/2006/relationships/hyperlink" Target="mailto:cmartinezb@educacionbogota.gov.co" TargetMode="External"/><Relationship Id="rId249" Type="http://schemas.openxmlformats.org/officeDocument/2006/relationships/hyperlink" Target="mailto:ediaz@educacionbogota.gov.co" TargetMode="External"/><Relationship Id="rId456" Type="http://schemas.openxmlformats.org/officeDocument/2006/relationships/hyperlink" Target="mailto:ediaz@educacionbogota.gov.co" TargetMode="External"/><Relationship Id="rId663" Type="http://schemas.openxmlformats.org/officeDocument/2006/relationships/hyperlink" Target="mailto:cmartinezb@educacionbogota.gov.co" TargetMode="External"/><Relationship Id="rId870" Type="http://schemas.openxmlformats.org/officeDocument/2006/relationships/hyperlink" Target="mailto:lcamargo@educacion.gov.co" TargetMode="External"/><Relationship Id="rId1086" Type="http://schemas.openxmlformats.org/officeDocument/2006/relationships/hyperlink" Target="mailto:nparra@educacionbogota.gov.co" TargetMode="External"/><Relationship Id="rId1293" Type="http://schemas.openxmlformats.org/officeDocument/2006/relationships/hyperlink" Target="mailto:SSALAZAR@educacionbogota.gov.co" TargetMode="External"/><Relationship Id="rId109" Type="http://schemas.openxmlformats.org/officeDocument/2006/relationships/hyperlink" Target="mailto:ediaz@educacionbogota.gov.co" TargetMode="External"/><Relationship Id="rId316" Type="http://schemas.openxmlformats.org/officeDocument/2006/relationships/hyperlink" Target="mailto:ediaz@educacionbogota.gov.co" TargetMode="External"/><Relationship Id="rId523" Type="http://schemas.openxmlformats.org/officeDocument/2006/relationships/hyperlink" Target="mailto:ediaz@educacionbogota.gov.co" TargetMode="External"/><Relationship Id="rId968" Type="http://schemas.openxmlformats.org/officeDocument/2006/relationships/hyperlink" Target="mailto:lcamargo@educacion.gov.co" TargetMode="External"/><Relationship Id="rId1153" Type="http://schemas.openxmlformats.org/officeDocument/2006/relationships/hyperlink" Target="mailto:jpinzonf@educacionbogota.gov.co" TargetMode="External"/><Relationship Id="rId97" Type="http://schemas.openxmlformats.org/officeDocument/2006/relationships/hyperlink" Target="mailto:ediaz@educacionbogota.gov.co" TargetMode="External"/><Relationship Id="rId730" Type="http://schemas.openxmlformats.org/officeDocument/2006/relationships/hyperlink" Target="mailto:cmartinezb@educacionbogota.gov.co" TargetMode="External"/><Relationship Id="rId828" Type="http://schemas.openxmlformats.org/officeDocument/2006/relationships/hyperlink" Target="mailto:lcamargo@educacion.gov.co" TargetMode="External"/><Relationship Id="rId1013" Type="http://schemas.openxmlformats.org/officeDocument/2006/relationships/hyperlink" Target="mailto:lcamargo@educacion.gov.co" TargetMode="External"/><Relationship Id="rId1360" Type="http://schemas.openxmlformats.org/officeDocument/2006/relationships/printerSettings" Target="../printerSettings/printerSettings1.bin"/><Relationship Id="rId1220" Type="http://schemas.openxmlformats.org/officeDocument/2006/relationships/hyperlink" Target="mailto:jsalgado@educacionbogota.gov.co" TargetMode="External"/><Relationship Id="rId1318" Type="http://schemas.openxmlformats.org/officeDocument/2006/relationships/hyperlink" Target="mailto:lcaceresc@educacionbogota.gov.co" TargetMode="External"/><Relationship Id="rId24" Type="http://schemas.openxmlformats.org/officeDocument/2006/relationships/hyperlink" Target="mailto:ediaz@educacionbogot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2176"/>
  <sheetViews>
    <sheetView tabSelected="1" zoomScale="85" zoomScaleNormal="85" workbookViewId="0">
      <selection activeCell="D5" sqref="D5"/>
    </sheetView>
  </sheetViews>
  <sheetFormatPr baseColWidth="10" defaultRowHeight="15.75" x14ac:dyDescent="0.25"/>
  <cols>
    <col min="2" max="2" width="19.5703125" customWidth="1"/>
    <col min="3" max="3" width="21.42578125" customWidth="1"/>
    <col min="4" max="4" width="25.85546875" customWidth="1"/>
    <col min="5" max="5" width="18" style="103" customWidth="1"/>
    <col min="6" max="6" width="47.85546875" style="110" customWidth="1"/>
    <col min="11" max="11" width="14.5703125" customWidth="1"/>
    <col min="13" max="13" width="16.5703125" customWidth="1"/>
    <col min="15" max="15" width="20.140625" customWidth="1"/>
    <col min="16" max="16" width="23.7109375" customWidth="1"/>
    <col min="21" max="21" width="17.42578125" customWidth="1"/>
    <col min="24" max="24" width="19.28515625" customWidth="1"/>
    <col min="25" max="25" width="18" customWidth="1"/>
  </cols>
  <sheetData>
    <row r="1" spans="1:25" ht="16.5" thickBot="1" x14ac:dyDescent="0.3"/>
    <row r="2" spans="1:25" ht="21" thickBot="1" x14ac:dyDescent="0.3">
      <c r="A2" s="112" t="s">
        <v>3594</v>
      </c>
      <c r="B2" s="113"/>
      <c r="C2" s="113"/>
      <c r="D2" s="113"/>
      <c r="E2" s="113"/>
      <c r="F2" s="113"/>
      <c r="G2" s="113"/>
      <c r="H2" s="113"/>
      <c r="I2" s="113"/>
      <c r="J2" s="113"/>
      <c r="K2" s="113"/>
      <c r="L2" s="113"/>
      <c r="M2" s="113"/>
      <c r="N2" s="113"/>
      <c r="O2" s="113"/>
      <c r="P2" s="113"/>
      <c r="Q2" s="113"/>
      <c r="R2" s="113"/>
      <c r="S2" s="113"/>
      <c r="T2" s="113"/>
      <c r="U2" s="113"/>
      <c r="V2" s="113"/>
      <c r="W2" s="113"/>
      <c r="X2" s="113"/>
      <c r="Y2" s="114"/>
    </row>
    <row r="3" spans="1:25" x14ac:dyDescent="0.25">
      <c r="A3" s="117" t="s">
        <v>0</v>
      </c>
      <c r="B3" s="119" t="s">
        <v>1</v>
      </c>
      <c r="C3" s="119" t="s">
        <v>2</v>
      </c>
      <c r="D3" s="119" t="s">
        <v>3</v>
      </c>
      <c r="E3" s="115" t="s">
        <v>4</v>
      </c>
      <c r="F3" s="115" t="s">
        <v>5</v>
      </c>
      <c r="G3" s="115" t="s">
        <v>6</v>
      </c>
      <c r="H3" s="115" t="s">
        <v>7</v>
      </c>
      <c r="I3" s="115" t="s">
        <v>8</v>
      </c>
      <c r="J3" s="115" t="s">
        <v>9</v>
      </c>
      <c r="K3" s="115" t="s">
        <v>10</v>
      </c>
      <c r="L3" s="115" t="s">
        <v>11</v>
      </c>
      <c r="M3" s="119" t="s">
        <v>12</v>
      </c>
      <c r="N3" s="115" t="s">
        <v>13</v>
      </c>
      <c r="O3" s="115" t="s">
        <v>14</v>
      </c>
      <c r="P3" s="120" t="s">
        <v>15</v>
      </c>
      <c r="Q3" s="115" t="s">
        <v>16</v>
      </c>
      <c r="R3" s="115" t="s">
        <v>17</v>
      </c>
      <c r="S3" s="122" t="s">
        <v>18</v>
      </c>
      <c r="T3" s="122"/>
      <c r="U3" s="118" t="s">
        <v>19</v>
      </c>
      <c r="V3" s="118"/>
      <c r="W3" s="123" t="s">
        <v>20</v>
      </c>
      <c r="X3" s="124"/>
      <c r="Y3" s="125"/>
    </row>
    <row r="4" spans="1:25" ht="47.25" x14ac:dyDescent="0.25">
      <c r="A4" s="118"/>
      <c r="B4" s="118"/>
      <c r="C4" s="118"/>
      <c r="D4" s="118"/>
      <c r="E4" s="116"/>
      <c r="F4" s="116"/>
      <c r="G4" s="116"/>
      <c r="H4" s="116"/>
      <c r="I4" s="116"/>
      <c r="J4" s="116"/>
      <c r="K4" s="116"/>
      <c r="L4" s="116"/>
      <c r="M4" s="118"/>
      <c r="N4" s="116"/>
      <c r="O4" s="116"/>
      <c r="P4" s="121"/>
      <c r="Q4" s="116"/>
      <c r="R4" s="116"/>
      <c r="S4" s="99" t="s">
        <v>21</v>
      </c>
      <c r="T4" s="100" t="s">
        <v>22</v>
      </c>
      <c r="U4" s="101" t="s">
        <v>21</v>
      </c>
      <c r="V4" s="101" t="s">
        <v>22</v>
      </c>
      <c r="W4" s="102" t="s">
        <v>21</v>
      </c>
      <c r="X4" s="102" t="s">
        <v>23</v>
      </c>
      <c r="Y4" s="102" t="s">
        <v>24</v>
      </c>
    </row>
    <row r="5" spans="1:25" ht="195" x14ac:dyDescent="0.25">
      <c r="A5" s="2" t="s">
        <v>25</v>
      </c>
      <c r="B5" s="2" t="str">
        <f>IFERROR(VLOOKUP(VALUE(MID(A5,1,IF(VALUE(MID(A5,1,3))=898,3,4))),[2]Hoja1!$A$3:$K$222,2,0),"")</f>
        <v>898 Administración del talento humano</v>
      </c>
      <c r="C5" s="2" t="s">
        <v>26</v>
      </c>
      <c r="D5" s="2" t="s">
        <v>27</v>
      </c>
      <c r="E5" s="2">
        <v>86101705</v>
      </c>
      <c r="F5" s="2" t="s">
        <v>28</v>
      </c>
      <c r="G5" s="4">
        <v>1</v>
      </c>
      <c r="H5" s="4">
        <v>1</v>
      </c>
      <c r="I5" s="2">
        <v>11</v>
      </c>
      <c r="J5" s="2">
        <v>1</v>
      </c>
      <c r="K5" s="2" t="s">
        <v>29</v>
      </c>
      <c r="L5" s="2" t="str">
        <f>IF(K5=[2]Hoja3!$B$2,[2]Hoja3!$A$2,IF(K5=[2]Hoja3!$B$3,[2]Hoja3!$A$3,IF(K5=[2]Hoja3!$B$4,[2]Hoja3!$A$4,IF(K5=[2]Hoja3!$B$5,[2]Hoja3!$A$5,IF(K5=[2]Hoja3!$B$6,[2]Hoja3!$A$6,IF(K5=[2]Hoja3!$B$7,[2]Hoja3!$A$7,IF(K5=[2]Hoja3!$B$8,[2]Hoja3!$A$8,IF(K5=[2]Hoja3!$B$9,[2]Hoja3!$A$9,IF(K5=[2]Hoja3!$B$10,[2]Hoja3!$A$10,IF(K5=[2]Hoja3!$B$11,[2]Hoja3!$A$11,IF(K5=[2]Hoja3!$B$12,[2]Hoja3!$A$12,IF(K5=[2]Hoja3!$B$13,[2]Hoja3!$A$13,IF(K5=[2]Hoja3!$B$14,[2]Hoja3!$A$14,"")))))))))))))</f>
        <v>CCE-05</v>
      </c>
      <c r="M5" s="2" t="s">
        <v>30</v>
      </c>
      <c r="N5" s="2">
        <v>0</v>
      </c>
      <c r="O5" s="5">
        <v>6629597000</v>
      </c>
      <c r="P5" s="29">
        <f>+O5</f>
        <v>6629597000</v>
      </c>
      <c r="Q5" s="1">
        <v>0</v>
      </c>
      <c r="R5" s="2">
        <v>0</v>
      </c>
      <c r="S5" s="2" t="s">
        <v>31</v>
      </c>
      <c r="T5" s="2" t="s">
        <v>32</v>
      </c>
      <c r="U5" s="2" t="s">
        <v>33</v>
      </c>
      <c r="V5" s="2" t="s">
        <v>34</v>
      </c>
      <c r="W5" s="2" t="s">
        <v>35</v>
      </c>
      <c r="X5" s="2">
        <v>3241000</v>
      </c>
      <c r="Y5" s="3" t="s">
        <v>36</v>
      </c>
    </row>
    <row r="6" spans="1:25" ht="225" x14ac:dyDescent="0.25">
      <c r="A6" s="2" t="s">
        <v>37</v>
      </c>
      <c r="B6" s="2" t="str">
        <f>IFERROR(VLOOKUP(VALUE(MID(A6,1,IF(VALUE(MID(A6,1,3))=898,3,4))),[2]Hoja1!$A$3:$K$222,2,0),"")</f>
        <v>898 Administración del talento humano</v>
      </c>
      <c r="C6" s="2" t="s">
        <v>26</v>
      </c>
      <c r="D6" s="2" t="s">
        <v>38</v>
      </c>
      <c r="E6" s="2">
        <v>86101705</v>
      </c>
      <c r="F6" s="2" t="s">
        <v>28</v>
      </c>
      <c r="G6" s="4">
        <v>1</v>
      </c>
      <c r="H6" s="4">
        <v>1</v>
      </c>
      <c r="I6" s="2">
        <v>11</v>
      </c>
      <c r="J6" s="2">
        <v>1</v>
      </c>
      <c r="K6" s="2" t="s">
        <v>29</v>
      </c>
      <c r="L6" s="2" t="str">
        <f>IF(K6=[2]Hoja3!$B$2,[2]Hoja3!$A$2,IF(K6=[2]Hoja3!$B$3,[2]Hoja3!$A$3,IF(K6=[2]Hoja3!$B$4,[2]Hoja3!$A$4,IF(K6=[2]Hoja3!$B$5,[2]Hoja3!$A$5,IF(K6=[2]Hoja3!$B$6,[2]Hoja3!$A$6,IF(K6=[2]Hoja3!$B$7,[2]Hoja3!$A$7,IF(K6=[2]Hoja3!$B$8,[2]Hoja3!$A$8,IF(K6=[2]Hoja3!$B$9,[2]Hoja3!$A$9,IF(K6=[2]Hoja3!$B$10,[2]Hoja3!$A$10,IF(K6=[2]Hoja3!$B$11,[2]Hoja3!$A$11,IF(K6=[2]Hoja3!$B$12,[2]Hoja3!$A$12,IF(K6=[2]Hoja3!$B$13,[2]Hoja3!$A$13,IF(K6=[2]Hoja3!$B$14,[2]Hoja3!$A$14,"")))))))))))))</f>
        <v>CCE-05</v>
      </c>
      <c r="M6" s="2" t="s">
        <v>30</v>
      </c>
      <c r="N6" s="2">
        <v>0</v>
      </c>
      <c r="O6" s="5">
        <v>700000000</v>
      </c>
      <c r="P6" s="29">
        <v>700000000</v>
      </c>
      <c r="Q6" s="1">
        <v>0</v>
      </c>
      <c r="R6" s="2">
        <v>0</v>
      </c>
      <c r="S6" s="2" t="s">
        <v>31</v>
      </c>
      <c r="T6" s="2" t="s">
        <v>32</v>
      </c>
      <c r="U6" s="2" t="s">
        <v>33</v>
      </c>
      <c r="V6" s="2" t="s">
        <v>34</v>
      </c>
      <c r="W6" s="2" t="s">
        <v>35</v>
      </c>
      <c r="X6" s="2">
        <v>3241000</v>
      </c>
      <c r="Y6" s="3" t="s">
        <v>36</v>
      </c>
    </row>
    <row r="7" spans="1:25" ht="195" x14ac:dyDescent="0.25">
      <c r="A7" s="2" t="s">
        <v>39</v>
      </c>
      <c r="B7" s="2" t="str">
        <f>IFERROR(VLOOKUP(VALUE(MID(A7,1,IF(VALUE(MID(A7,1,3))=898,3,4))),[2]Hoja1!$A$3:$K$222,2,0),"")</f>
        <v>898 Administración del talento humano</v>
      </c>
      <c r="C7" s="2" t="str">
        <f>+C6</f>
        <v>03 BE BIENESTAR, CAPACITACION, SALUD OCUPACIONAL Y  DOTACION</v>
      </c>
      <c r="D7" s="2" t="s">
        <v>40</v>
      </c>
      <c r="E7" s="2">
        <v>86101705</v>
      </c>
      <c r="F7" s="2" t="s">
        <v>28</v>
      </c>
      <c r="G7" s="4">
        <v>1</v>
      </c>
      <c r="H7" s="4">
        <v>1</v>
      </c>
      <c r="I7" s="2">
        <v>11</v>
      </c>
      <c r="J7" s="2">
        <v>1</v>
      </c>
      <c r="K7" s="2" t="s">
        <v>29</v>
      </c>
      <c r="L7" s="2" t="str">
        <f>IF(K7=[2]Hoja3!$B$2,[2]Hoja3!$A$2,IF(K7=[2]Hoja3!$B$3,[2]Hoja3!$A$3,IF(K7=[2]Hoja3!$B$4,[2]Hoja3!$A$4,IF(K7=[2]Hoja3!$B$5,[2]Hoja3!$A$5,IF(K7=[2]Hoja3!$B$6,[2]Hoja3!$A$6,IF(K7=[2]Hoja3!$B$7,[2]Hoja3!$A$7,IF(K7=[2]Hoja3!$B$8,[2]Hoja3!$A$8,IF(K7=[2]Hoja3!$B$9,[2]Hoja3!$A$9,IF(K7=[2]Hoja3!$B$10,[2]Hoja3!$A$10,IF(K7=[2]Hoja3!$B$11,[2]Hoja3!$A$11,IF(K7=[2]Hoja3!$B$12,[2]Hoja3!$A$12,IF(K7=[2]Hoja3!$B$13,[2]Hoja3!$A$13,IF(K7=[2]Hoja3!$B$14,[2]Hoja3!$A$14,"")))))))))))))</f>
        <v>CCE-05</v>
      </c>
      <c r="M7" s="2" t="s">
        <v>30</v>
      </c>
      <c r="N7" s="2">
        <v>0</v>
      </c>
      <c r="O7" s="5">
        <v>1100000000</v>
      </c>
      <c r="P7" s="29">
        <f>+O7</f>
        <v>1100000000</v>
      </c>
      <c r="Q7" s="1">
        <v>0</v>
      </c>
      <c r="R7" s="2">
        <v>0</v>
      </c>
      <c r="S7" s="2" t="s">
        <v>31</v>
      </c>
      <c r="T7" s="2" t="s">
        <v>32</v>
      </c>
      <c r="U7" s="2" t="s">
        <v>33</v>
      </c>
      <c r="V7" s="2" t="s">
        <v>34</v>
      </c>
      <c r="W7" s="2" t="s">
        <v>35</v>
      </c>
      <c r="X7" s="2">
        <v>3241000</v>
      </c>
      <c r="Y7" s="3" t="s">
        <v>36</v>
      </c>
    </row>
    <row r="8" spans="1:25" ht="225" x14ac:dyDescent="0.25">
      <c r="A8" s="2" t="s">
        <v>41</v>
      </c>
      <c r="B8" s="2" t="str">
        <f>IFERROR(VLOOKUP(VALUE(MID(A8,1,IF(VALUE(MID(A8,1,3))=898,3,4))),[2]Hoja1!$A$3:$K$222,2,0),"")</f>
        <v>898 Administración del talento humano</v>
      </c>
      <c r="C8" s="2" t="str">
        <f>+C7</f>
        <v>03 BE BIENESTAR, CAPACITACION, SALUD OCUPACIONAL Y  DOTACION</v>
      </c>
      <c r="D8" s="2" t="str">
        <f>+D6</f>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
      <c r="E8" s="4">
        <v>4618150</v>
      </c>
      <c r="F8" s="2" t="s">
        <v>42</v>
      </c>
      <c r="G8" s="4">
        <v>3</v>
      </c>
      <c r="H8" s="4">
        <v>4</v>
      </c>
      <c r="I8" s="2">
        <v>10</v>
      </c>
      <c r="J8" s="2">
        <v>1</v>
      </c>
      <c r="K8" s="2" t="s">
        <v>43</v>
      </c>
      <c r="L8" s="2" t="str">
        <f>IF(K8=[2]Hoja3!$B$2,[2]Hoja3!$A$2,IF(K8=[2]Hoja3!$B$3,[2]Hoja3!$A$3,IF(K8=[2]Hoja3!$B$4,[2]Hoja3!$A$4,IF(K8=[2]Hoja3!$B$5,[2]Hoja3!$A$5,IF(K8=[2]Hoja3!$B$6,[2]Hoja3!$A$6,IF(K8=[2]Hoja3!$B$7,[2]Hoja3!$A$7,IF(K8=[2]Hoja3!$B$8,[2]Hoja3!$A$8,IF(K8=[2]Hoja3!$B$9,[2]Hoja3!$A$9,IF(K8=[2]Hoja3!$B$10,[2]Hoja3!$A$10,IF(K8=[2]Hoja3!$B$11,[2]Hoja3!$A$11,IF(K8=[2]Hoja3!$B$12,[2]Hoja3!$A$12,IF(K8=[2]Hoja3!$B$13,[2]Hoja3!$A$13,IF(K8=[2]Hoja3!$B$14,[2]Hoja3!$A$14,"")))))))))))))</f>
        <v>CCE-99</v>
      </c>
      <c r="M8" s="2" t="s">
        <v>44</v>
      </c>
      <c r="N8" s="2">
        <v>0</v>
      </c>
      <c r="O8" s="5">
        <v>300000000</v>
      </c>
      <c r="P8" s="29">
        <v>300000000</v>
      </c>
      <c r="Q8" s="1">
        <v>0</v>
      </c>
      <c r="R8" s="2">
        <v>0</v>
      </c>
      <c r="S8" s="2" t="s">
        <v>31</v>
      </c>
      <c r="T8" s="2" t="s">
        <v>32</v>
      </c>
      <c r="U8" s="2" t="s">
        <v>33</v>
      </c>
      <c r="V8" s="2" t="s">
        <v>34</v>
      </c>
      <c r="W8" s="2" t="s">
        <v>35</v>
      </c>
      <c r="X8" s="2">
        <v>3241000</v>
      </c>
      <c r="Y8" s="3" t="s">
        <v>36</v>
      </c>
    </row>
    <row r="9" spans="1:25" ht="225" x14ac:dyDescent="0.25">
      <c r="A9" s="2" t="s">
        <v>45</v>
      </c>
      <c r="B9" s="2" t="str">
        <f>IFERROR(VLOOKUP(VALUE(MID(A9,1,IF(VALUE(MID(A9,1,3))=898,3,4))),[2]Hoja1!$A$3:$K$222,2,0),"")</f>
        <v>898 Administración del talento humano</v>
      </c>
      <c r="C9" s="2" t="str">
        <f>+C8</f>
        <v>03 BE BIENESTAR, CAPACITACION, SALUD OCUPACIONAL Y  DOTACION</v>
      </c>
      <c r="D9" s="2" t="str">
        <f>+D8</f>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
      <c r="E9" s="2">
        <v>46182400</v>
      </c>
      <c r="F9" s="2" t="s">
        <v>46</v>
      </c>
      <c r="G9" s="4">
        <v>3</v>
      </c>
      <c r="H9" s="4">
        <v>4</v>
      </c>
      <c r="I9" s="2">
        <v>8</v>
      </c>
      <c r="J9" s="2">
        <v>1</v>
      </c>
      <c r="K9" s="2" t="s">
        <v>47</v>
      </c>
      <c r="L9" s="2" t="str">
        <f>IF(K9=[2]Hoja3!$B$2,[2]Hoja3!$A$2,IF(K9=[2]Hoja3!$B$3,[2]Hoja3!$A$3,IF(K9=[2]Hoja3!$B$4,[2]Hoja3!$A$4,IF(K9=[2]Hoja3!$B$5,[2]Hoja3!$A$5,IF(K9=[2]Hoja3!$B$6,[2]Hoja3!$A$6,IF(K9=[2]Hoja3!$B$7,[2]Hoja3!$A$7,IF(K9=[2]Hoja3!$B$8,[2]Hoja3!$A$8,IF(K9=[2]Hoja3!$B$9,[2]Hoja3!$A$9,IF(K9=[2]Hoja3!$B$10,[2]Hoja3!$A$10,IF(K9=[2]Hoja3!$B$11,[2]Hoja3!$A$11,IF(K9=[2]Hoja3!$B$12,[2]Hoja3!$A$12,IF(K9=[2]Hoja3!$B$13,[2]Hoja3!$A$13,IF(K9=[2]Hoja3!$B$14,[2]Hoja3!$A$14,"")))))))))))))</f>
        <v>CCE-06</v>
      </c>
      <c r="M9" s="2" t="s">
        <v>44</v>
      </c>
      <c r="N9" s="2">
        <v>0</v>
      </c>
      <c r="O9" s="5">
        <v>100000000</v>
      </c>
      <c r="P9" s="29">
        <v>100000000</v>
      </c>
      <c r="Q9" s="1">
        <v>0</v>
      </c>
      <c r="R9" s="2">
        <v>0</v>
      </c>
      <c r="S9" s="2" t="s">
        <v>31</v>
      </c>
      <c r="T9" s="2" t="s">
        <v>32</v>
      </c>
      <c r="U9" s="2" t="s">
        <v>33</v>
      </c>
      <c r="V9" s="2" t="s">
        <v>34</v>
      </c>
      <c r="W9" s="2" t="s">
        <v>35</v>
      </c>
      <c r="X9" s="2">
        <v>3241000</v>
      </c>
      <c r="Y9" s="3" t="s">
        <v>36</v>
      </c>
    </row>
    <row r="10" spans="1:25" ht="225" x14ac:dyDescent="0.25">
      <c r="A10" s="2" t="s">
        <v>48</v>
      </c>
      <c r="B10" s="2" t="str">
        <f>IFERROR(VLOOKUP(VALUE(MID(A10,1,IF(VALUE(MID(A10,1,3))=898,3,4))),[2]Hoja1!$A$3:$K$222,2,0),"")</f>
        <v>898 Administración del talento humano</v>
      </c>
      <c r="C10" s="2" t="str">
        <f>+C9</f>
        <v>03 BE BIENESTAR, CAPACITACION, SALUD OCUPACIONAL Y  DOTACION</v>
      </c>
      <c r="D10" s="2" t="str">
        <f>+D9</f>
        <v>03041 Implementar acciones de prevención y mitigación de los riesgos ocupacionales identificados en el diagnostico de condiciones de trabajo y diagnostico de condiciones de salud desde los subprogramas de medicina preventiva, medicina del trabajo higiene y seguridad industria</v>
      </c>
      <c r="E10" s="2">
        <v>56120000</v>
      </c>
      <c r="F10" s="2" t="s">
        <v>49</v>
      </c>
      <c r="G10" s="4">
        <v>4</v>
      </c>
      <c r="H10" s="4">
        <v>4</v>
      </c>
      <c r="I10" s="2">
        <v>8</v>
      </c>
      <c r="J10" s="2">
        <v>1</v>
      </c>
      <c r="K10" s="2" t="s">
        <v>47</v>
      </c>
      <c r="L10" s="2" t="str">
        <f>IF(K10=[2]Hoja3!$B$2,[2]Hoja3!$A$2,IF(K10=[2]Hoja3!$B$3,[2]Hoja3!$A$3,IF(K10=[2]Hoja3!$B$4,[2]Hoja3!$A$4,IF(K10=[2]Hoja3!$B$5,[2]Hoja3!$A$5,IF(K10=[2]Hoja3!$B$6,[2]Hoja3!$A$6,IF(K10=[2]Hoja3!$B$7,[2]Hoja3!$A$7,IF(K10=[2]Hoja3!$B$8,[2]Hoja3!$A$8,IF(K10=[2]Hoja3!$B$9,[2]Hoja3!$A$9,IF(K10=[2]Hoja3!$B$10,[2]Hoja3!$A$10,IF(K10=[2]Hoja3!$B$11,[2]Hoja3!$A$11,IF(K10=[2]Hoja3!$B$12,[2]Hoja3!$A$12,IF(K10=[2]Hoja3!$B$13,[2]Hoja3!$A$13,IF(K10=[2]Hoja3!$B$14,[2]Hoja3!$A$14,"")))))))))))))</f>
        <v>CCE-06</v>
      </c>
      <c r="M10" s="2" t="s">
        <v>44</v>
      </c>
      <c r="N10" s="2">
        <v>0</v>
      </c>
      <c r="O10" s="5">
        <v>100000000</v>
      </c>
      <c r="P10" s="29">
        <v>100000000</v>
      </c>
      <c r="Q10" s="1">
        <v>0</v>
      </c>
      <c r="R10" s="2">
        <v>0</v>
      </c>
      <c r="S10" s="2" t="s">
        <v>31</v>
      </c>
      <c r="T10" s="2" t="s">
        <v>32</v>
      </c>
      <c r="U10" s="2" t="s">
        <v>33</v>
      </c>
      <c r="V10" s="2" t="s">
        <v>34</v>
      </c>
      <c r="W10" s="2" t="s">
        <v>35</v>
      </c>
      <c r="X10" s="2">
        <v>3241000</v>
      </c>
      <c r="Y10" s="3" t="s">
        <v>36</v>
      </c>
    </row>
    <row r="11" spans="1:25" ht="90" x14ac:dyDescent="0.25">
      <c r="A11" s="2" t="s">
        <v>50</v>
      </c>
      <c r="B11" s="2" t="str">
        <f>IFERROR(VLOOKUP(VALUE(MID(A11,1,IF(VALUE(MID(A11,1,3))=898,3,4))),[2]Hoja1!$A$3:$K$222,2,0),"")</f>
        <v>898 Administración del talento humano</v>
      </c>
      <c r="C11" s="2" t="str">
        <f>+C9</f>
        <v>03 BE BIENESTAR, CAPACITACION, SALUD OCUPACIONAL Y  DOTACION</v>
      </c>
      <c r="D11" s="2" t="s">
        <v>51</v>
      </c>
      <c r="E11" s="2">
        <v>78111800</v>
      </c>
      <c r="F11" s="2" t="s">
        <v>52</v>
      </c>
      <c r="G11" s="4">
        <v>1</v>
      </c>
      <c r="H11" s="4">
        <v>3</v>
      </c>
      <c r="I11" s="2">
        <v>9</v>
      </c>
      <c r="J11" s="2">
        <v>1</v>
      </c>
      <c r="K11" s="2" t="s">
        <v>53</v>
      </c>
      <c r="L11" s="2" t="str">
        <f>IF(K11=[2]Hoja3!$B$2,[2]Hoja3!$A$2,IF(K11=[2]Hoja3!$B$3,[2]Hoja3!$A$3,IF(K11=[2]Hoja3!$B$4,[2]Hoja3!$A$4,IF(K11=[2]Hoja3!$B$5,[2]Hoja3!$A$5,IF(K11=[2]Hoja3!$B$6,[2]Hoja3!$A$6,IF(K11=[2]Hoja3!$B$7,[2]Hoja3!$A$7,IF(K11=[2]Hoja3!$B$8,[2]Hoja3!$A$8,IF(K11=[2]Hoja3!$B$9,[2]Hoja3!$A$9,IF(K11=[2]Hoja3!$B$10,[2]Hoja3!$A$10,IF(K11=[2]Hoja3!$B$11,[2]Hoja3!$A$11,IF(K11=[2]Hoja3!$B$12,[2]Hoja3!$A$12,IF(K11=[2]Hoja3!$B$13,[2]Hoja3!$A$13,IF(K11=[2]Hoja3!$B$14,[2]Hoja3!$A$14,"")))))))))))))</f>
        <v>CCE-02</v>
      </c>
      <c r="M11" s="2" t="s">
        <v>44</v>
      </c>
      <c r="N11" s="2">
        <v>0</v>
      </c>
      <c r="O11" s="5">
        <v>2460000000</v>
      </c>
      <c r="P11" s="5">
        <v>2460000000</v>
      </c>
      <c r="Q11" s="1">
        <v>0</v>
      </c>
      <c r="R11" s="2">
        <v>0</v>
      </c>
      <c r="S11" s="2" t="s">
        <v>31</v>
      </c>
      <c r="T11" s="2" t="s">
        <v>32</v>
      </c>
      <c r="U11" s="2" t="s">
        <v>33</v>
      </c>
      <c r="V11" s="2" t="s">
        <v>34</v>
      </c>
      <c r="W11" s="2" t="s">
        <v>35</v>
      </c>
      <c r="X11" s="2">
        <v>3241000</v>
      </c>
      <c r="Y11" s="3" t="s">
        <v>36</v>
      </c>
    </row>
    <row r="12" spans="1:25" ht="180" x14ac:dyDescent="0.25">
      <c r="A12" s="2" t="s">
        <v>54</v>
      </c>
      <c r="B12" s="2" t="str">
        <f>IFERROR(VLOOKUP(VALUE(MID(A12,1,IF(VALUE(MID(A12,1,3))=898,3,4))),[2]Hoja1!$A$3:$K$222,2,0),"")</f>
        <v>898 Administración del talento humano</v>
      </c>
      <c r="C12" s="2" t="s">
        <v>55</v>
      </c>
      <c r="D12" s="2" t="s">
        <v>56</v>
      </c>
      <c r="E12" s="2">
        <v>80101509</v>
      </c>
      <c r="F12" s="2" t="s">
        <v>57</v>
      </c>
      <c r="G12" s="4">
        <v>1</v>
      </c>
      <c r="H12" s="4">
        <v>1</v>
      </c>
      <c r="I12" s="2">
        <v>345</v>
      </c>
      <c r="J12" s="2">
        <v>0</v>
      </c>
      <c r="K12" s="2" t="s">
        <v>29</v>
      </c>
      <c r="L12" s="2" t="str">
        <f>IF(K12=[2]Hoja3!$B$2,[2]Hoja3!$A$2,IF(K12=[2]Hoja3!$B$3,[2]Hoja3!$A$3,IF(K12=[2]Hoja3!$B$4,[2]Hoja3!$A$4,IF(K12=[2]Hoja3!$B$5,[2]Hoja3!$A$5,IF(K12=[2]Hoja3!$B$6,[2]Hoja3!$A$6,IF(K12=[2]Hoja3!$B$7,[2]Hoja3!$A$7,IF(K12=[2]Hoja3!$B$8,[2]Hoja3!$A$8,IF(K12=[2]Hoja3!$B$9,[2]Hoja3!$A$9,IF(K12=[2]Hoja3!$B$10,[2]Hoja3!$A$10,IF(K12=[2]Hoja3!$B$11,[2]Hoja3!$A$11,IF(K12=[2]Hoja3!$B$12,[2]Hoja3!$A$12,IF(K12=[2]Hoja3!$B$13,[2]Hoja3!$A$13,IF(K12=[2]Hoja3!$B$14,[2]Hoja3!$A$14,"")))))))))))))</f>
        <v>CCE-05</v>
      </c>
      <c r="M12" s="2" t="s">
        <v>58</v>
      </c>
      <c r="N12" s="2">
        <v>0</v>
      </c>
      <c r="O12" s="5">
        <v>101660000</v>
      </c>
      <c r="P12" s="29">
        <v>101660000</v>
      </c>
      <c r="Q12" s="1">
        <v>0</v>
      </c>
      <c r="R12" s="2">
        <v>0</v>
      </c>
      <c r="S12" s="2" t="s">
        <v>31</v>
      </c>
      <c r="T12" s="2" t="s">
        <v>32</v>
      </c>
      <c r="U12" s="2" t="s">
        <v>33</v>
      </c>
      <c r="V12" s="2" t="s">
        <v>34</v>
      </c>
      <c r="W12" s="2" t="s">
        <v>35</v>
      </c>
      <c r="X12" s="2">
        <v>3241000</v>
      </c>
      <c r="Y12" s="3" t="s">
        <v>36</v>
      </c>
    </row>
    <row r="13" spans="1:25" ht="180" x14ac:dyDescent="0.25">
      <c r="A13" s="2" t="s">
        <v>59</v>
      </c>
      <c r="B13" s="2" t="str">
        <f>IFERROR(VLOOKUP(VALUE(MID(A13,1,IF(VALUE(MID(A13,1,3))=898,3,4))),[2]Hoja1!$A$3:$K$222,2,0),"")</f>
        <v>898 Administración del talento humano</v>
      </c>
      <c r="C13" s="2" t="s">
        <v>55</v>
      </c>
      <c r="D13" s="2" t="s">
        <v>56</v>
      </c>
      <c r="E13" s="2">
        <v>80101509</v>
      </c>
      <c r="F13" s="2" t="s">
        <v>60</v>
      </c>
      <c r="G13" s="4">
        <v>1</v>
      </c>
      <c r="H13" s="4">
        <v>1</v>
      </c>
      <c r="I13" s="2">
        <v>345</v>
      </c>
      <c r="J13" s="2">
        <v>0</v>
      </c>
      <c r="K13" s="2" t="s">
        <v>29</v>
      </c>
      <c r="L13" s="2" t="str">
        <f>IF(K13=[2]Hoja3!$B$2,[2]Hoja3!$A$2,IF(K13=[2]Hoja3!$B$3,[2]Hoja3!$A$3,IF(K13=[2]Hoja3!$B$4,[2]Hoja3!$A$4,IF(K13=[2]Hoja3!$B$5,[2]Hoja3!$A$5,IF(K13=[2]Hoja3!$B$6,[2]Hoja3!$A$6,IF(K13=[2]Hoja3!$B$7,[2]Hoja3!$A$7,IF(K13=[2]Hoja3!$B$8,[2]Hoja3!$A$8,IF(K13=[2]Hoja3!$B$9,[2]Hoja3!$A$9,IF(K13=[2]Hoja3!$B$10,[2]Hoja3!$A$10,IF(K13=[2]Hoja3!$B$11,[2]Hoja3!$A$11,IF(K13=[2]Hoja3!$B$12,[2]Hoja3!$A$12,IF(K13=[2]Hoja3!$B$13,[2]Hoja3!$A$13,IF(K13=[2]Hoja3!$B$14,[2]Hoja3!$A$14,"")))))))))))))</f>
        <v>CCE-05</v>
      </c>
      <c r="M13" s="2" t="s">
        <v>58</v>
      </c>
      <c r="N13" s="2">
        <v>0</v>
      </c>
      <c r="O13" s="5">
        <v>96335408</v>
      </c>
      <c r="P13" s="29">
        <v>96335408</v>
      </c>
      <c r="Q13" s="1">
        <v>0</v>
      </c>
      <c r="R13" s="2">
        <v>0</v>
      </c>
      <c r="S13" s="2" t="s">
        <v>31</v>
      </c>
      <c r="T13" s="2" t="s">
        <v>32</v>
      </c>
      <c r="U13" s="2" t="s">
        <v>33</v>
      </c>
      <c r="V13" s="2" t="s">
        <v>34</v>
      </c>
      <c r="W13" s="2" t="s">
        <v>35</v>
      </c>
      <c r="X13" s="2">
        <v>3241000</v>
      </c>
      <c r="Y13" s="3" t="s">
        <v>36</v>
      </c>
    </row>
    <row r="14" spans="1:25" ht="210" x14ac:dyDescent="0.25">
      <c r="A14" s="2" t="s">
        <v>61</v>
      </c>
      <c r="B14" s="2" t="str">
        <f>IFERROR(VLOOKUP(VALUE(MID(A14,1,IF(VALUE(MID(A14,1,3))=898,3,4))),[2]Hoja1!$A$3:$K$222,2,0),"")</f>
        <v>898 Administración del talento humano</v>
      </c>
      <c r="C14" s="2" t="s">
        <v>55</v>
      </c>
      <c r="D14" s="2" t="s">
        <v>56</v>
      </c>
      <c r="E14" s="2">
        <v>80101509</v>
      </c>
      <c r="F14" s="2" t="s">
        <v>62</v>
      </c>
      <c r="G14" s="4">
        <v>1</v>
      </c>
      <c r="H14" s="4">
        <v>1</v>
      </c>
      <c r="I14" s="2">
        <v>345</v>
      </c>
      <c r="J14" s="2">
        <v>0</v>
      </c>
      <c r="K14" s="2" t="s">
        <v>29</v>
      </c>
      <c r="L14" s="2" t="str">
        <f>IF(K14=[2]Hoja3!$B$2,[2]Hoja3!$A$2,IF(K14=[2]Hoja3!$B$3,[2]Hoja3!$A$3,IF(K14=[2]Hoja3!$B$4,[2]Hoja3!$A$4,IF(K14=[2]Hoja3!$B$5,[2]Hoja3!$A$5,IF(K14=[2]Hoja3!$B$6,[2]Hoja3!$A$6,IF(K14=[2]Hoja3!$B$7,[2]Hoja3!$A$7,IF(K14=[2]Hoja3!$B$8,[2]Hoja3!$A$8,IF(K14=[2]Hoja3!$B$9,[2]Hoja3!$A$9,IF(K14=[2]Hoja3!$B$10,[2]Hoja3!$A$10,IF(K14=[2]Hoja3!$B$11,[2]Hoja3!$A$11,IF(K14=[2]Hoja3!$B$12,[2]Hoja3!$A$12,IF(K14=[2]Hoja3!$B$13,[2]Hoja3!$A$13,IF(K14=[2]Hoja3!$B$14,[2]Hoja3!$A$14,"")))))))))))))</f>
        <v>CCE-05</v>
      </c>
      <c r="M14" s="2" t="s">
        <v>58</v>
      </c>
      <c r="N14" s="2">
        <v>0</v>
      </c>
      <c r="O14" s="5">
        <v>57104694</v>
      </c>
      <c r="P14" s="29">
        <v>57104694</v>
      </c>
      <c r="Q14" s="1">
        <v>0</v>
      </c>
      <c r="R14" s="2">
        <v>0</v>
      </c>
      <c r="S14" s="2" t="s">
        <v>31</v>
      </c>
      <c r="T14" s="2" t="s">
        <v>32</v>
      </c>
      <c r="U14" s="2" t="s">
        <v>33</v>
      </c>
      <c r="V14" s="2" t="s">
        <v>34</v>
      </c>
      <c r="W14" s="2" t="s">
        <v>35</v>
      </c>
      <c r="X14" s="2">
        <v>3241000</v>
      </c>
      <c r="Y14" s="3" t="s">
        <v>36</v>
      </c>
    </row>
    <row r="15" spans="1:25" ht="240" x14ac:dyDescent="0.25">
      <c r="A15" s="2" t="s">
        <v>63</v>
      </c>
      <c r="B15" s="2" t="str">
        <f>IFERROR(VLOOKUP(VALUE(MID(A15,1,IF(VALUE(MID(A15,1,3))=898,3,4))),[2]Hoja1!$A$3:$K$222,2,0),"")</f>
        <v>898 Administración del talento humano</v>
      </c>
      <c r="C15" s="2" t="s">
        <v>55</v>
      </c>
      <c r="D15" s="2" t="s">
        <v>56</v>
      </c>
      <c r="E15" s="2">
        <v>80101509</v>
      </c>
      <c r="F15" s="2" t="s">
        <v>64</v>
      </c>
      <c r="G15" s="4">
        <v>1</v>
      </c>
      <c r="H15" s="4">
        <v>1</v>
      </c>
      <c r="I15" s="2">
        <v>7</v>
      </c>
      <c r="J15" s="2">
        <v>0</v>
      </c>
      <c r="K15" s="2" t="s">
        <v>29</v>
      </c>
      <c r="L15" s="2" t="str">
        <f>IF(K15=[2]Hoja3!$B$2,[2]Hoja3!$A$2,IF(K15=[2]Hoja3!$B$3,[2]Hoja3!$A$3,IF(K15=[2]Hoja3!$B$4,[2]Hoja3!$A$4,IF(K15=[2]Hoja3!$B$5,[2]Hoja3!$A$5,IF(K15=[2]Hoja3!$B$6,[2]Hoja3!$A$6,IF(K15=[2]Hoja3!$B$7,[2]Hoja3!$A$7,IF(K15=[2]Hoja3!$B$8,[2]Hoja3!$A$8,IF(K15=[2]Hoja3!$B$9,[2]Hoja3!$A$9,IF(K15=[2]Hoja3!$B$10,[2]Hoja3!$A$10,IF(K15=[2]Hoja3!$B$11,[2]Hoja3!$A$11,IF(K15=[2]Hoja3!$B$12,[2]Hoja3!$A$12,IF(K15=[2]Hoja3!$B$13,[2]Hoja3!$A$13,IF(K15=[2]Hoja3!$B$14,[2]Hoja3!$A$14,"")))))))))))))</f>
        <v>CCE-05</v>
      </c>
      <c r="M15" s="2" t="s">
        <v>58</v>
      </c>
      <c r="N15" s="2">
        <v>0</v>
      </c>
      <c r="O15" s="5">
        <v>45500000</v>
      </c>
      <c r="P15" s="5">
        <v>45500000</v>
      </c>
      <c r="Q15" s="1">
        <v>0</v>
      </c>
      <c r="R15" s="2">
        <v>0</v>
      </c>
      <c r="S15" s="2" t="s">
        <v>31</v>
      </c>
      <c r="T15" s="2" t="s">
        <v>32</v>
      </c>
      <c r="U15" s="2" t="s">
        <v>33</v>
      </c>
      <c r="V15" s="2" t="s">
        <v>34</v>
      </c>
      <c r="W15" s="2" t="s">
        <v>35</v>
      </c>
      <c r="X15" s="2">
        <v>3241000</v>
      </c>
      <c r="Y15" s="3" t="s">
        <v>36</v>
      </c>
    </row>
    <row r="16" spans="1:25" ht="180" x14ac:dyDescent="0.25">
      <c r="A16" s="2" t="s">
        <v>65</v>
      </c>
      <c r="B16" s="2" t="str">
        <f>IFERROR(VLOOKUP(VALUE(MID(A16,1,IF(VALUE(MID(A16,1,3))=898,3,4))),[2]Hoja1!$A$3:$K$222,2,0),"")</f>
        <v>898 Administración del talento humano</v>
      </c>
      <c r="C16" s="2" t="s">
        <v>55</v>
      </c>
      <c r="D16" s="2" t="s">
        <v>56</v>
      </c>
      <c r="E16" s="2">
        <v>80101509</v>
      </c>
      <c r="F16" s="2" t="s">
        <v>66</v>
      </c>
      <c r="G16" s="4">
        <v>1</v>
      </c>
      <c r="H16" s="4">
        <v>1</v>
      </c>
      <c r="I16" s="2">
        <v>345</v>
      </c>
      <c r="J16" s="2">
        <v>0</v>
      </c>
      <c r="K16" s="2" t="s">
        <v>29</v>
      </c>
      <c r="L16" s="2" t="str">
        <f>IF(K16=[2]Hoja3!$B$2,[2]Hoja3!$A$2,IF(K16=[2]Hoja3!$B$3,[2]Hoja3!$A$3,IF(K16=[2]Hoja3!$B$4,[2]Hoja3!$A$4,IF(K16=[2]Hoja3!$B$5,[2]Hoja3!$A$5,IF(K16=[2]Hoja3!$B$6,[2]Hoja3!$A$6,IF(K16=[2]Hoja3!$B$7,[2]Hoja3!$A$7,IF(K16=[2]Hoja3!$B$8,[2]Hoja3!$A$8,IF(K16=[2]Hoja3!$B$9,[2]Hoja3!$A$9,IF(K16=[2]Hoja3!$B$10,[2]Hoja3!$A$10,IF(K16=[2]Hoja3!$B$11,[2]Hoja3!$A$11,IF(K16=[2]Hoja3!$B$12,[2]Hoja3!$A$12,IF(K16=[2]Hoja3!$B$13,[2]Hoja3!$A$13,IF(K16=[2]Hoja3!$B$14,[2]Hoja3!$A$14,"")))))))))))))</f>
        <v>CCE-05</v>
      </c>
      <c r="M16" s="2" t="s">
        <v>58</v>
      </c>
      <c r="N16" s="2">
        <v>0</v>
      </c>
      <c r="O16" s="5">
        <v>64256774</v>
      </c>
      <c r="P16" s="29">
        <v>64256774</v>
      </c>
      <c r="Q16" s="1">
        <v>0</v>
      </c>
      <c r="R16" s="2">
        <v>0</v>
      </c>
      <c r="S16" s="2" t="s">
        <v>31</v>
      </c>
      <c r="T16" s="2" t="s">
        <v>32</v>
      </c>
      <c r="U16" s="2" t="s">
        <v>33</v>
      </c>
      <c r="V16" s="2" t="s">
        <v>34</v>
      </c>
      <c r="W16" s="2" t="s">
        <v>35</v>
      </c>
      <c r="X16" s="2">
        <v>3241000</v>
      </c>
      <c r="Y16" s="3" t="s">
        <v>36</v>
      </c>
    </row>
    <row r="17" spans="1:25" ht="180" x14ac:dyDescent="0.25">
      <c r="A17" s="2" t="s">
        <v>67</v>
      </c>
      <c r="B17" s="2" t="str">
        <f>IFERROR(VLOOKUP(VALUE(MID(A17,1,IF(VALUE(MID(A17,1,3))=898,3,4))),[2]Hoja1!$A$3:$K$222,2,0),"")</f>
        <v>898 Administración del talento humano</v>
      </c>
      <c r="C17" s="2" t="s">
        <v>55</v>
      </c>
      <c r="D17" s="2" t="s">
        <v>56</v>
      </c>
      <c r="E17" s="2">
        <v>80101509</v>
      </c>
      <c r="F17" s="2" t="s">
        <v>68</v>
      </c>
      <c r="G17" s="4">
        <v>1</v>
      </c>
      <c r="H17" s="4">
        <v>1</v>
      </c>
      <c r="I17" s="2">
        <v>345</v>
      </c>
      <c r="J17" s="2">
        <v>0</v>
      </c>
      <c r="K17" s="2" t="s">
        <v>29</v>
      </c>
      <c r="L17" s="2" t="str">
        <f>IF(K17=[2]Hoja3!$B$2,[2]Hoja3!$A$2,IF(K17=[2]Hoja3!$B$3,[2]Hoja3!$A$3,IF(K17=[2]Hoja3!$B$4,[2]Hoja3!$A$4,IF(K17=[2]Hoja3!$B$5,[2]Hoja3!$A$5,IF(K17=[2]Hoja3!$B$6,[2]Hoja3!$A$6,IF(K17=[2]Hoja3!$B$7,[2]Hoja3!$A$7,IF(K17=[2]Hoja3!$B$8,[2]Hoja3!$A$8,IF(K17=[2]Hoja3!$B$9,[2]Hoja3!$A$9,IF(K17=[2]Hoja3!$B$10,[2]Hoja3!$A$10,IF(K17=[2]Hoja3!$B$11,[2]Hoja3!$A$11,IF(K17=[2]Hoja3!$B$12,[2]Hoja3!$A$12,IF(K17=[2]Hoja3!$B$13,[2]Hoja3!$A$13,IF(K17=[2]Hoja3!$B$14,[2]Hoja3!$A$14,"")))))))))))))</f>
        <v>CCE-05</v>
      </c>
      <c r="M17" s="2" t="s">
        <v>58</v>
      </c>
      <c r="N17" s="2">
        <v>0</v>
      </c>
      <c r="O17" s="5">
        <v>79182854</v>
      </c>
      <c r="P17" s="29">
        <v>79182854</v>
      </c>
      <c r="Q17" s="1">
        <v>0</v>
      </c>
      <c r="R17" s="2">
        <v>0</v>
      </c>
      <c r="S17" s="2" t="s">
        <v>31</v>
      </c>
      <c r="T17" s="2" t="s">
        <v>32</v>
      </c>
      <c r="U17" s="2" t="s">
        <v>33</v>
      </c>
      <c r="V17" s="2" t="s">
        <v>34</v>
      </c>
      <c r="W17" s="2" t="s">
        <v>35</v>
      </c>
      <c r="X17" s="2">
        <v>3241000</v>
      </c>
      <c r="Y17" s="3" t="s">
        <v>36</v>
      </c>
    </row>
    <row r="18" spans="1:25" ht="180" x14ac:dyDescent="0.25">
      <c r="A18" s="2" t="s">
        <v>69</v>
      </c>
      <c r="B18" s="2" t="str">
        <f>IFERROR(VLOOKUP(VALUE(MID(A18,1,IF(VALUE(MID(A18,1,3))=898,3,4))),[2]Hoja1!$A$3:$K$222,2,0),"")</f>
        <v>898 Administración del talento humano</v>
      </c>
      <c r="C18" s="2" t="s">
        <v>55</v>
      </c>
      <c r="D18" s="2" t="s">
        <v>56</v>
      </c>
      <c r="E18" s="2">
        <v>80101509</v>
      </c>
      <c r="F18" s="2" t="s">
        <v>70</v>
      </c>
      <c r="G18" s="4">
        <v>1</v>
      </c>
      <c r="H18" s="4">
        <v>1</v>
      </c>
      <c r="I18" s="2">
        <v>345</v>
      </c>
      <c r="J18" s="2">
        <v>0</v>
      </c>
      <c r="K18" s="2" t="s">
        <v>29</v>
      </c>
      <c r="L18" s="2" t="str">
        <f>IF(K18=[2]Hoja3!$B$2,[2]Hoja3!$A$2,IF(K18=[2]Hoja3!$B$3,[2]Hoja3!$A$3,IF(K18=[2]Hoja3!$B$4,[2]Hoja3!$A$4,IF(K18=[2]Hoja3!$B$5,[2]Hoja3!$A$5,IF(K18=[2]Hoja3!$B$6,[2]Hoja3!$A$6,IF(K18=[2]Hoja3!$B$7,[2]Hoja3!$A$7,IF(K18=[2]Hoja3!$B$8,[2]Hoja3!$A$8,IF(K18=[2]Hoja3!$B$9,[2]Hoja3!$A$9,IF(K18=[2]Hoja3!$B$10,[2]Hoja3!$A$10,IF(K18=[2]Hoja3!$B$11,[2]Hoja3!$A$11,IF(K18=[2]Hoja3!$B$12,[2]Hoja3!$A$12,IF(K18=[2]Hoja3!$B$13,[2]Hoja3!$A$13,IF(K18=[2]Hoja3!$B$14,[2]Hoja3!$A$14,"")))))))))))))</f>
        <v>CCE-05</v>
      </c>
      <c r="M18" s="2" t="s">
        <v>30</v>
      </c>
      <c r="N18" s="2">
        <v>0</v>
      </c>
      <c r="O18" s="5">
        <v>39591427</v>
      </c>
      <c r="P18" s="5">
        <v>39591427</v>
      </c>
      <c r="Q18" s="1">
        <v>0</v>
      </c>
      <c r="R18" s="2">
        <v>0</v>
      </c>
      <c r="S18" s="2" t="s">
        <v>31</v>
      </c>
      <c r="T18" s="2" t="s">
        <v>32</v>
      </c>
      <c r="U18" s="2" t="s">
        <v>33</v>
      </c>
      <c r="V18" s="2" t="s">
        <v>34</v>
      </c>
      <c r="W18" s="2" t="s">
        <v>35</v>
      </c>
      <c r="X18" s="2">
        <v>3241000</v>
      </c>
      <c r="Y18" s="3" t="s">
        <v>36</v>
      </c>
    </row>
    <row r="19" spans="1:25" ht="180" x14ac:dyDescent="0.25">
      <c r="A19" s="2" t="s">
        <v>71</v>
      </c>
      <c r="B19" s="2" t="str">
        <f>IFERROR(VLOOKUP(VALUE(MID(A19,1,IF(VALUE(MID(A19,1,3))=898,3,4))),[2]Hoja1!$A$3:$K$222,2,0),"")</f>
        <v>898 Administración del talento humano</v>
      </c>
      <c r="C19" s="2" t="s">
        <v>55</v>
      </c>
      <c r="D19" s="2" t="s">
        <v>56</v>
      </c>
      <c r="E19" s="2">
        <v>80101509</v>
      </c>
      <c r="F19" s="2" t="s">
        <v>72</v>
      </c>
      <c r="G19" s="4">
        <v>1</v>
      </c>
      <c r="H19" s="4">
        <v>1</v>
      </c>
      <c r="I19" s="2">
        <v>345</v>
      </c>
      <c r="J19" s="2">
        <v>0</v>
      </c>
      <c r="K19" s="2" t="s">
        <v>29</v>
      </c>
      <c r="L19" s="2" t="str">
        <f>IF(K19=[2]Hoja3!$B$2,[2]Hoja3!$A$2,IF(K19=[2]Hoja3!$B$3,[2]Hoja3!$A$3,IF(K19=[2]Hoja3!$B$4,[2]Hoja3!$A$4,IF(K19=[2]Hoja3!$B$5,[2]Hoja3!$A$5,IF(K19=[2]Hoja3!$B$6,[2]Hoja3!$A$6,IF(K19=[2]Hoja3!$B$7,[2]Hoja3!$A$7,IF(K19=[2]Hoja3!$B$8,[2]Hoja3!$A$8,IF(K19=[2]Hoja3!$B$9,[2]Hoja3!$A$9,IF(K19=[2]Hoja3!$B$10,[2]Hoja3!$A$10,IF(K19=[2]Hoja3!$B$11,[2]Hoja3!$A$11,IF(K19=[2]Hoja3!$B$12,[2]Hoja3!$A$12,IF(K19=[2]Hoja3!$B$13,[2]Hoja3!$A$13,IF(K19=[2]Hoja3!$B$14,[2]Hoja3!$A$14,"")))))))))))))</f>
        <v>CCE-05</v>
      </c>
      <c r="M19" s="2" t="s">
        <v>58</v>
      </c>
      <c r="N19" s="2">
        <v>0</v>
      </c>
      <c r="O19" s="5">
        <v>104245632</v>
      </c>
      <c r="P19" s="29">
        <v>104245632</v>
      </c>
      <c r="Q19" s="1">
        <v>0</v>
      </c>
      <c r="R19" s="2">
        <v>0</v>
      </c>
      <c r="S19" s="2" t="s">
        <v>31</v>
      </c>
      <c r="T19" s="2" t="s">
        <v>32</v>
      </c>
      <c r="U19" s="2" t="s">
        <v>33</v>
      </c>
      <c r="V19" s="2" t="s">
        <v>34</v>
      </c>
      <c r="W19" s="2" t="s">
        <v>35</v>
      </c>
      <c r="X19" s="2">
        <v>3241000</v>
      </c>
      <c r="Y19" s="3" t="s">
        <v>36</v>
      </c>
    </row>
    <row r="20" spans="1:25" ht="180" x14ac:dyDescent="0.25">
      <c r="A20" s="2" t="s">
        <v>73</v>
      </c>
      <c r="B20" s="2" t="str">
        <f>IFERROR(VLOOKUP(VALUE(MID(A20,1,IF(VALUE(MID(A20,1,3))=898,3,4))),[2]Hoja1!$A$3:$K$222,2,0),"")</f>
        <v>898 Administración del talento humano</v>
      </c>
      <c r="C20" s="2" t="s">
        <v>55</v>
      </c>
      <c r="D20" s="2" t="s">
        <v>56</v>
      </c>
      <c r="E20" s="43">
        <v>83121700</v>
      </c>
      <c r="F20" s="2" t="s">
        <v>74</v>
      </c>
      <c r="G20" s="44">
        <v>1</v>
      </c>
      <c r="H20" s="4">
        <v>1</v>
      </c>
      <c r="I20" s="43">
        <v>11</v>
      </c>
      <c r="J20" s="43">
        <v>1</v>
      </c>
      <c r="K20" s="43" t="s">
        <v>29</v>
      </c>
      <c r="L20" s="2" t="str">
        <f>IF(K20=[2]Hoja3!$B$2,[2]Hoja3!$A$2,IF(K20=[2]Hoja3!$B$3,[2]Hoja3!$A$3,IF(K20=[2]Hoja3!$B$4,[2]Hoja3!$A$4,IF(K20=[2]Hoja3!$B$5,[2]Hoja3!$A$5,IF(K20=[2]Hoja3!$B$6,[2]Hoja3!$A$6,IF(K20=[2]Hoja3!$B$7,[2]Hoja3!$A$7,IF(K20=[2]Hoja3!$B$8,[2]Hoja3!$A$8,IF(K20=[2]Hoja3!$B$9,[2]Hoja3!$A$9,IF(K20=[2]Hoja3!$B$10,[2]Hoja3!$A$10,IF(K20=[2]Hoja3!$B$11,[2]Hoja3!$A$11,IF(K20=[2]Hoja3!$B$12,[2]Hoja3!$A$12,IF(K20=[2]Hoja3!$B$13,[2]Hoja3!$A$13,IF(K20=[2]Hoja3!$B$14,[2]Hoja3!$A$14,"")))))))))))))</f>
        <v>CCE-05</v>
      </c>
      <c r="M20" s="43" t="s">
        <v>58</v>
      </c>
      <c r="N20" s="43">
        <v>0</v>
      </c>
      <c r="O20" s="45">
        <v>55537516</v>
      </c>
      <c r="P20" s="45">
        <f t="shared" ref="P20:P50" si="0">+O20</f>
        <v>55537516</v>
      </c>
      <c r="Q20" s="43">
        <v>0</v>
      </c>
      <c r="R20" s="43">
        <v>0</v>
      </c>
      <c r="S20" s="2" t="s">
        <v>31</v>
      </c>
      <c r="T20" s="2" t="s">
        <v>32</v>
      </c>
      <c r="U20" s="2" t="s">
        <v>33</v>
      </c>
      <c r="V20" s="2" t="s">
        <v>34</v>
      </c>
      <c r="W20" s="2" t="s">
        <v>35</v>
      </c>
      <c r="X20" s="2">
        <v>3241000</v>
      </c>
      <c r="Y20" s="3" t="s">
        <v>36</v>
      </c>
    </row>
    <row r="21" spans="1:25" ht="180" x14ac:dyDescent="0.25">
      <c r="A21" s="2" t="s">
        <v>75</v>
      </c>
      <c r="B21" s="2" t="str">
        <f>IFERROR(VLOOKUP(VALUE(MID(A21,1,IF(VALUE(MID(A21,1,3))=898,3,4))),[2]Hoja1!$A$3:$K$222,2,0),"")</f>
        <v>898 Administración del talento humano</v>
      </c>
      <c r="C21" s="2" t="s">
        <v>55</v>
      </c>
      <c r="D21" s="2" t="s">
        <v>56</v>
      </c>
      <c r="E21" s="43" t="s">
        <v>76</v>
      </c>
      <c r="F21" s="2" t="s">
        <v>74</v>
      </c>
      <c r="G21" s="44">
        <v>1</v>
      </c>
      <c r="H21" s="4">
        <v>1</v>
      </c>
      <c r="I21" s="43">
        <v>11</v>
      </c>
      <c r="J21" s="43">
        <v>1</v>
      </c>
      <c r="K21" s="43" t="s">
        <v>29</v>
      </c>
      <c r="L21" s="2" t="str">
        <f>IF(K21=[2]Hoja3!$B$2,[2]Hoja3!$A$2,IF(K21=[2]Hoja3!$B$3,[2]Hoja3!$A$3,IF(K21=[2]Hoja3!$B$4,[2]Hoja3!$A$4,IF(K21=[2]Hoja3!$B$5,[2]Hoja3!$A$5,IF(K21=[2]Hoja3!$B$6,[2]Hoja3!$A$6,IF(K21=[2]Hoja3!$B$7,[2]Hoja3!$A$7,IF(K21=[2]Hoja3!$B$8,[2]Hoja3!$A$8,IF(K21=[2]Hoja3!$B$9,[2]Hoja3!$A$9,IF(K21=[2]Hoja3!$B$10,[2]Hoja3!$A$10,IF(K21=[2]Hoja3!$B$11,[2]Hoja3!$A$11,IF(K21=[2]Hoja3!$B$12,[2]Hoja3!$A$12,IF(K21=[2]Hoja3!$B$13,[2]Hoja3!$A$13,IF(K21=[2]Hoja3!$B$14,[2]Hoja3!$A$14,"")))))))))))))</f>
        <v>CCE-05</v>
      </c>
      <c r="M21" s="43" t="s">
        <v>58</v>
      </c>
      <c r="N21" s="43">
        <v>0</v>
      </c>
      <c r="O21" s="45">
        <v>41641600</v>
      </c>
      <c r="P21" s="45">
        <f t="shared" si="0"/>
        <v>41641600</v>
      </c>
      <c r="Q21" s="43">
        <v>0</v>
      </c>
      <c r="R21" s="43">
        <v>0</v>
      </c>
      <c r="S21" s="2" t="s">
        <v>31</v>
      </c>
      <c r="T21" s="2" t="s">
        <v>32</v>
      </c>
      <c r="U21" s="2" t="s">
        <v>33</v>
      </c>
      <c r="V21" s="2" t="s">
        <v>34</v>
      </c>
      <c r="W21" s="2" t="s">
        <v>35</v>
      </c>
      <c r="X21" s="2">
        <v>3241000</v>
      </c>
      <c r="Y21" s="3" t="s">
        <v>36</v>
      </c>
    </row>
    <row r="22" spans="1:25" ht="180" x14ac:dyDescent="0.25">
      <c r="A22" s="2" t="s">
        <v>77</v>
      </c>
      <c r="B22" s="2" t="str">
        <f>IFERROR(VLOOKUP(VALUE(MID(A22,1,IF(VALUE(MID(A22,1,3))=898,3,4))),[2]Hoja1!$A$3:$K$222,2,0),"")</f>
        <v>898 Administración del talento humano</v>
      </c>
      <c r="C22" s="2" t="s">
        <v>55</v>
      </c>
      <c r="D22" s="2" t="s">
        <v>56</v>
      </c>
      <c r="E22" s="43">
        <v>82131604</v>
      </c>
      <c r="F22" s="2" t="s">
        <v>78</v>
      </c>
      <c r="G22" s="44">
        <v>1</v>
      </c>
      <c r="H22" s="4">
        <v>1</v>
      </c>
      <c r="I22" s="43">
        <v>10.5</v>
      </c>
      <c r="J22" s="43">
        <v>1</v>
      </c>
      <c r="K22" s="43" t="s">
        <v>29</v>
      </c>
      <c r="L22" s="2" t="str">
        <f>IF(K22=[2]Hoja3!$B$2,[2]Hoja3!$A$2,IF(K22=[2]Hoja3!$B$3,[2]Hoja3!$A$3,IF(K22=[2]Hoja3!$B$4,[2]Hoja3!$A$4,IF(K22=[2]Hoja3!$B$5,[2]Hoja3!$A$5,IF(K22=[2]Hoja3!$B$6,[2]Hoja3!$A$6,IF(K22=[2]Hoja3!$B$7,[2]Hoja3!$A$7,IF(K22=[2]Hoja3!$B$8,[2]Hoja3!$A$8,IF(K22=[2]Hoja3!$B$9,[2]Hoja3!$A$9,IF(K22=[2]Hoja3!$B$10,[2]Hoja3!$A$10,IF(K22=[2]Hoja3!$B$11,[2]Hoja3!$A$11,IF(K22=[2]Hoja3!$B$12,[2]Hoja3!$A$12,IF(K22=[2]Hoja3!$B$13,[2]Hoja3!$A$13,IF(K22=[2]Hoja3!$B$14,[2]Hoja3!$A$14,"")))))))))))))</f>
        <v>CCE-05</v>
      </c>
      <c r="M22" s="43" t="s">
        <v>30</v>
      </c>
      <c r="N22" s="43">
        <v>0</v>
      </c>
      <c r="O22" s="45">
        <v>52500000</v>
      </c>
      <c r="P22" s="45">
        <f t="shared" si="0"/>
        <v>52500000</v>
      </c>
      <c r="Q22" s="43">
        <v>0</v>
      </c>
      <c r="R22" s="43">
        <v>0</v>
      </c>
      <c r="S22" s="2" t="s">
        <v>31</v>
      </c>
      <c r="T22" s="2" t="s">
        <v>32</v>
      </c>
      <c r="U22" s="2" t="s">
        <v>33</v>
      </c>
      <c r="V22" s="2" t="s">
        <v>34</v>
      </c>
      <c r="W22" s="2" t="s">
        <v>35</v>
      </c>
      <c r="X22" s="2">
        <v>3241000</v>
      </c>
      <c r="Y22" s="3" t="s">
        <v>36</v>
      </c>
    </row>
    <row r="23" spans="1:25" ht="180" x14ac:dyDescent="0.25">
      <c r="A23" s="2" t="s">
        <v>79</v>
      </c>
      <c r="B23" s="2" t="str">
        <f>IFERROR(VLOOKUP(VALUE(MID(A23,1,IF(VALUE(MID(A23,1,3))=898,3,4))),[2]Hoja1!$A$3:$K$222,2,0),"")</f>
        <v>898 Administración del talento humano</v>
      </c>
      <c r="C23" s="2" t="s">
        <v>55</v>
      </c>
      <c r="D23" s="2" t="s">
        <v>56</v>
      </c>
      <c r="E23" s="43">
        <v>80161500</v>
      </c>
      <c r="F23" s="2" t="s">
        <v>80</v>
      </c>
      <c r="G23" s="44">
        <v>1</v>
      </c>
      <c r="H23" s="4">
        <v>1</v>
      </c>
      <c r="I23" s="43">
        <v>11.5</v>
      </c>
      <c r="J23" s="43">
        <v>1</v>
      </c>
      <c r="K23" s="43" t="s">
        <v>29</v>
      </c>
      <c r="L23" s="2" t="str">
        <f>IF(K23=[2]Hoja3!$B$2,[2]Hoja3!$A$2,IF(K23=[2]Hoja3!$B$3,[2]Hoja3!$A$3,IF(K23=[2]Hoja3!$B$4,[2]Hoja3!$A$4,IF(K23=[2]Hoja3!$B$5,[2]Hoja3!$A$5,IF(K23=[2]Hoja3!$B$6,[2]Hoja3!$A$6,IF(K23=[2]Hoja3!$B$7,[2]Hoja3!$A$7,IF(K23=[2]Hoja3!$B$8,[2]Hoja3!$A$8,IF(K23=[2]Hoja3!$B$9,[2]Hoja3!$A$9,IF(K23=[2]Hoja3!$B$10,[2]Hoja3!$A$10,IF(K23=[2]Hoja3!$B$11,[2]Hoja3!$A$11,IF(K23=[2]Hoja3!$B$12,[2]Hoja3!$A$12,IF(K23=[2]Hoja3!$B$13,[2]Hoja3!$A$13,IF(K23=[2]Hoja3!$B$14,[2]Hoja3!$A$14,"")))))))))))))</f>
        <v>CCE-05</v>
      </c>
      <c r="M23" s="43" t="s">
        <v>58</v>
      </c>
      <c r="N23" s="43">
        <v>0</v>
      </c>
      <c r="O23" s="45">
        <v>90896000</v>
      </c>
      <c r="P23" s="45">
        <f t="shared" si="0"/>
        <v>90896000</v>
      </c>
      <c r="Q23" s="43">
        <v>0</v>
      </c>
      <c r="R23" s="43">
        <v>0</v>
      </c>
      <c r="S23" s="2" t="s">
        <v>31</v>
      </c>
      <c r="T23" s="2" t="s">
        <v>32</v>
      </c>
      <c r="U23" s="2" t="s">
        <v>33</v>
      </c>
      <c r="V23" s="2" t="s">
        <v>34</v>
      </c>
      <c r="W23" s="2" t="s">
        <v>35</v>
      </c>
      <c r="X23" s="2">
        <v>3241000</v>
      </c>
      <c r="Y23" s="3" t="s">
        <v>36</v>
      </c>
    </row>
    <row r="24" spans="1:25" ht="180" x14ac:dyDescent="0.25">
      <c r="A24" s="2" t="s">
        <v>81</v>
      </c>
      <c r="B24" s="2" t="str">
        <f>IFERROR(VLOOKUP(VALUE(MID(A24,1,IF(VALUE(MID(A24,1,3))=898,3,4))),[2]Hoja1!$A$3:$K$222,2,0),"")</f>
        <v>898 Administración del talento humano</v>
      </c>
      <c r="C24" s="2" t="s">
        <v>55</v>
      </c>
      <c r="D24" s="2" t="s">
        <v>56</v>
      </c>
      <c r="E24" s="43">
        <v>83121600</v>
      </c>
      <c r="F24" s="2" t="s">
        <v>82</v>
      </c>
      <c r="G24" s="44">
        <v>1</v>
      </c>
      <c r="H24" s="4">
        <v>1</v>
      </c>
      <c r="I24" s="43">
        <v>10.5</v>
      </c>
      <c r="J24" s="43">
        <v>1</v>
      </c>
      <c r="K24" s="43" t="s">
        <v>29</v>
      </c>
      <c r="L24" s="2" t="str">
        <f>IF(K24=[2]Hoja3!$B$2,[2]Hoja3!$A$2,IF(K24=[2]Hoja3!$B$3,[2]Hoja3!$A$3,IF(K24=[2]Hoja3!$B$4,[2]Hoja3!$A$4,IF(K24=[2]Hoja3!$B$5,[2]Hoja3!$A$5,IF(K24=[2]Hoja3!$B$6,[2]Hoja3!$A$6,IF(K24=[2]Hoja3!$B$7,[2]Hoja3!$A$7,IF(K24=[2]Hoja3!$B$8,[2]Hoja3!$A$8,IF(K24=[2]Hoja3!$B$9,[2]Hoja3!$A$9,IF(K24=[2]Hoja3!$B$10,[2]Hoja3!$A$10,IF(K24=[2]Hoja3!$B$11,[2]Hoja3!$A$11,IF(K24=[2]Hoja3!$B$12,[2]Hoja3!$A$12,IF(K24=[2]Hoja3!$B$13,[2]Hoja3!$A$13,IF(K24=[2]Hoja3!$B$14,[2]Hoja3!$A$14,"")))))))))))))</f>
        <v>CCE-05</v>
      </c>
      <c r="M24" s="43" t="s">
        <v>58</v>
      </c>
      <c r="N24" s="43">
        <v>0</v>
      </c>
      <c r="O24" s="45">
        <v>60242146</v>
      </c>
      <c r="P24" s="45">
        <f t="shared" si="0"/>
        <v>60242146</v>
      </c>
      <c r="Q24" s="43">
        <v>0</v>
      </c>
      <c r="R24" s="43">
        <v>0</v>
      </c>
      <c r="S24" s="2" t="s">
        <v>31</v>
      </c>
      <c r="T24" s="2" t="s">
        <v>32</v>
      </c>
      <c r="U24" s="2" t="s">
        <v>33</v>
      </c>
      <c r="V24" s="2" t="s">
        <v>34</v>
      </c>
      <c r="W24" s="2" t="s">
        <v>35</v>
      </c>
      <c r="X24" s="2">
        <v>3241000</v>
      </c>
      <c r="Y24" s="3" t="s">
        <v>36</v>
      </c>
    </row>
    <row r="25" spans="1:25" ht="195" x14ac:dyDescent="0.25">
      <c r="A25" s="2" t="s">
        <v>83</v>
      </c>
      <c r="B25" s="2" t="str">
        <f>IFERROR(VLOOKUP(VALUE(MID(A25,1,IF(VALUE(MID(A25,1,3))=898,3,4))),[2]Hoja1!$A$3:$K$222,2,0),"")</f>
        <v>898 Administración del talento humano</v>
      </c>
      <c r="C25" s="2" t="s">
        <v>55</v>
      </c>
      <c r="D25" s="2" t="s">
        <v>56</v>
      </c>
      <c r="E25" s="43">
        <v>82111801</v>
      </c>
      <c r="F25" s="2" t="s">
        <v>84</v>
      </c>
      <c r="G25" s="44">
        <v>1</v>
      </c>
      <c r="H25" s="4">
        <v>1</v>
      </c>
      <c r="I25" s="43">
        <v>11.5</v>
      </c>
      <c r="J25" s="43">
        <v>1</v>
      </c>
      <c r="K25" s="43" t="s">
        <v>29</v>
      </c>
      <c r="L25" s="2" t="str">
        <f>IF(K25=[2]Hoja3!$B$2,[2]Hoja3!$A$2,IF(K25=[2]Hoja3!$B$3,[2]Hoja3!$A$3,IF(K25=[2]Hoja3!$B$4,[2]Hoja3!$A$4,IF(K25=[2]Hoja3!$B$5,[2]Hoja3!$A$5,IF(K25=[2]Hoja3!$B$6,[2]Hoja3!$A$6,IF(K25=[2]Hoja3!$B$7,[2]Hoja3!$A$7,IF(K25=[2]Hoja3!$B$8,[2]Hoja3!$A$8,IF(K25=[2]Hoja3!$B$9,[2]Hoja3!$A$9,IF(K25=[2]Hoja3!$B$10,[2]Hoja3!$A$10,IF(K25=[2]Hoja3!$B$11,[2]Hoja3!$A$11,IF(K25=[2]Hoja3!$B$12,[2]Hoja3!$A$12,IF(K25=[2]Hoja3!$B$13,[2]Hoja3!$A$13,IF(K25=[2]Hoja3!$B$14,[2]Hoja3!$A$14,"")))))))))))))</f>
        <v>CCE-05</v>
      </c>
      <c r="M25" s="43" t="s">
        <v>58</v>
      </c>
      <c r="N25" s="43">
        <v>0</v>
      </c>
      <c r="O25" s="45">
        <v>87308000</v>
      </c>
      <c r="P25" s="45">
        <f t="shared" si="0"/>
        <v>87308000</v>
      </c>
      <c r="Q25" s="43">
        <v>0</v>
      </c>
      <c r="R25" s="43">
        <v>0</v>
      </c>
      <c r="S25" s="2" t="s">
        <v>31</v>
      </c>
      <c r="T25" s="2" t="s">
        <v>32</v>
      </c>
      <c r="U25" s="2" t="s">
        <v>33</v>
      </c>
      <c r="V25" s="2" t="s">
        <v>34</v>
      </c>
      <c r="W25" s="2" t="s">
        <v>35</v>
      </c>
      <c r="X25" s="2">
        <v>3241000</v>
      </c>
      <c r="Y25" s="3" t="s">
        <v>36</v>
      </c>
    </row>
    <row r="26" spans="1:25" ht="180" x14ac:dyDescent="0.25">
      <c r="A26" s="2" t="s">
        <v>85</v>
      </c>
      <c r="B26" s="2" t="str">
        <f>IFERROR(VLOOKUP(VALUE(MID(A26,1,IF(VALUE(MID(A26,1,3))=898,3,4))),[2]Hoja1!$A$3:$K$222,2,0),"")</f>
        <v>898 Administración del talento humano</v>
      </c>
      <c r="C26" s="2" t="s">
        <v>55</v>
      </c>
      <c r="D26" s="2" t="s">
        <v>56</v>
      </c>
      <c r="E26" s="43">
        <v>82141504</v>
      </c>
      <c r="F26" s="2" t="s">
        <v>86</v>
      </c>
      <c r="G26" s="44">
        <v>1</v>
      </c>
      <c r="H26" s="4">
        <v>1</v>
      </c>
      <c r="I26" s="43">
        <v>11.5</v>
      </c>
      <c r="J26" s="43">
        <v>1</v>
      </c>
      <c r="K26" s="43" t="s">
        <v>29</v>
      </c>
      <c r="L26" s="2" t="str">
        <f>IF(K26=[2]Hoja3!$B$2,[2]Hoja3!$A$2,IF(K26=[2]Hoja3!$B$3,[2]Hoja3!$A$3,IF(K26=[2]Hoja3!$B$4,[2]Hoja3!$A$4,IF(K26=[2]Hoja3!$B$5,[2]Hoja3!$A$5,IF(K26=[2]Hoja3!$B$6,[2]Hoja3!$A$6,IF(K26=[2]Hoja3!$B$7,[2]Hoja3!$A$7,IF(K26=[2]Hoja3!$B$8,[2]Hoja3!$A$8,IF(K26=[2]Hoja3!$B$9,[2]Hoja3!$A$9,IF(K26=[2]Hoja3!$B$10,[2]Hoja3!$A$10,IF(K26=[2]Hoja3!$B$11,[2]Hoja3!$A$11,IF(K26=[2]Hoja3!$B$12,[2]Hoja3!$A$12,IF(K26=[2]Hoja3!$B$13,[2]Hoja3!$A$13,IF(K26=[2]Hoja3!$B$14,[2]Hoja3!$A$14,"")))))))))))))</f>
        <v>CCE-05</v>
      </c>
      <c r="M26" s="43" t="s">
        <v>58</v>
      </c>
      <c r="N26" s="43">
        <v>0</v>
      </c>
      <c r="O26" s="45">
        <v>80500000</v>
      </c>
      <c r="P26" s="45">
        <f t="shared" si="0"/>
        <v>80500000</v>
      </c>
      <c r="Q26" s="43">
        <v>0</v>
      </c>
      <c r="R26" s="43">
        <v>0</v>
      </c>
      <c r="S26" s="2" t="s">
        <v>31</v>
      </c>
      <c r="T26" s="2" t="s">
        <v>32</v>
      </c>
      <c r="U26" s="2" t="s">
        <v>33</v>
      </c>
      <c r="V26" s="2" t="s">
        <v>34</v>
      </c>
      <c r="W26" s="2" t="s">
        <v>35</v>
      </c>
      <c r="X26" s="2">
        <v>3241000</v>
      </c>
      <c r="Y26" s="3" t="s">
        <v>36</v>
      </c>
    </row>
    <row r="27" spans="1:25" ht="180" x14ac:dyDescent="0.25">
      <c r="A27" s="2" t="s">
        <v>87</v>
      </c>
      <c r="B27" s="2" t="str">
        <f>IFERROR(VLOOKUP(VALUE(MID(A27,1,IF(VALUE(MID(A27,1,3))=898,3,4))),[2]Hoja1!$A$3:$K$222,2,0),"")</f>
        <v>898 Administración del talento humano</v>
      </c>
      <c r="C27" s="2" t="s">
        <v>55</v>
      </c>
      <c r="D27" s="2" t="s">
        <v>56</v>
      </c>
      <c r="E27" s="43">
        <v>82111901</v>
      </c>
      <c r="F27" s="2" t="s">
        <v>88</v>
      </c>
      <c r="G27" s="44">
        <v>1</v>
      </c>
      <c r="H27" s="4">
        <v>1</v>
      </c>
      <c r="I27" s="43">
        <v>11</v>
      </c>
      <c r="J27" s="43">
        <v>1</v>
      </c>
      <c r="K27" s="43" t="s">
        <v>29</v>
      </c>
      <c r="L27" s="2" t="str">
        <f>IF(K27=[2]Hoja3!$B$2,[2]Hoja3!$A$2,IF(K27=[2]Hoja3!$B$3,[2]Hoja3!$A$3,IF(K27=[2]Hoja3!$B$4,[2]Hoja3!$A$4,IF(K27=[2]Hoja3!$B$5,[2]Hoja3!$A$5,IF(K27=[2]Hoja3!$B$6,[2]Hoja3!$A$6,IF(K27=[2]Hoja3!$B$7,[2]Hoja3!$A$7,IF(K27=[2]Hoja3!$B$8,[2]Hoja3!$A$8,IF(K27=[2]Hoja3!$B$9,[2]Hoja3!$A$9,IF(K27=[2]Hoja3!$B$10,[2]Hoja3!$A$10,IF(K27=[2]Hoja3!$B$11,[2]Hoja3!$A$11,IF(K27=[2]Hoja3!$B$12,[2]Hoja3!$A$12,IF(K27=[2]Hoja3!$B$13,[2]Hoja3!$A$13,IF(K27=[2]Hoja3!$B$14,[2]Hoja3!$A$14,"")))))))))))))</f>
        <v>CCE-05</v>
      </c>
      <c r="M27" s="43" t="s">
        <v>58</v>
      </c>
      <c r="N27" s="43">
        <v>0</v>
      </c>
      <c r="O27" s="45">
        <v>66000000</v>
      </c>
      <c r="P27" s="45">
        <f t="shared" si="0"/>
        <v>66000000</v>
      </c>
      <c r="Q27" s="43">
        <v>0</v>
      </c>
      <c r="R27" s="43">
        <v>0</v>
      </c>
      <c r="S27" s="2" t="s">
        <v>31</v>
      </c>
      <c r="T27" s="2" t="s">
        <v>32</v>
      </c>
      <c r="U27" s="2" t="s">
        <v>33</v>
      </c>
      <c r="V27" s="2" t="s">
        <v>34</v>
      </c>
      <c r="W27" s="2" t="s">
        <v>35</v>
      </c>
      <c r="X27" s="2">
        <v>3241000</v>
      </c>
      <c r="Y27" s="3" t="s">
        <v>36</v>
      </c>
    </row>
    <row r="28" spans="1:25" ht="180" x14ac:dyDescent="0.25">
      <c r="A28" s="2" t="s">
        <v>89</v>
      </c>
      <c r="B28" s="2" t="str">
        <f>IFERROR(VLOOKUP(VALUE(MID(A28,1,IF(VALUE(MID(A28,1,3))=898,3,4))),[2]Hoja1!$A$3:$K$222,2,0),"")</f>
        <v>898 Administración del talento humano</v>
      </c>
      <c r="C28" s="2" t="s">
        <v>55</v>
      </c>
      <c r="D28" s="2" t="s">
        <v>56</v>
      </c>
      <c r="E28" s="43">
        <v>82111901</v>
      </c>
      <c r="F28" s="2" t="s">
        <v>90</v>
      </c>
      <c r="G28" s="44">
        <v>1</v>
      </c>
      <c r="H28" s="4">
        <v>1</v>
      </c>
      <c r="I28" s="43">
        <v>11</v>
      </c>
      <c r="J28" s="43">
        <v>1</v>
      </c>
      <c r="K28" s="43" t="s">
        <v>29</v>
      </c>
      <c r="L28" s="2" t="str">
        <f>IF(K28=[2]Hoja3!$B$2,[2]Hoja3!$A$2,IF(K28=[2]Hoja3!$B$3,[2]Hoja3!$A$3,IF(K28=[2]Hoja3!$B$4,[2]Hoja3!$A$4,IF(K28=[2]Hoja3!$B$5,[2]Hoja3!$A$5,IF(K28=[2]Hoja3!$B$6,[2]Hoja3!$A$6,IF(K28=[2]Hoja3!$B$7,[2]Hoja3!$A$7,IF(K28=[2]Hoja3!$B$8,[2]Hoja3!$A$8,IF(K28=[2]Hoja3!$B$9,[2]Hoja3!$A$9,IF(K28=[2]Hoja3!$B$10,[2]Hoja3!$A$10,IF(K28=[2]Hoja3!$B$11,[2]Hoja3!$A$11,IF(K28=[2]Hoja3!$B$12,[2]Hoja3!$A$12,IF(K28=[2]Hoja3!$B$13,[2]Hoja3!$A$13,IF(K28=[2]Hoja3!$B$14,[2]Hoja3!$A$14,"")))))))))))))</f>
        <v>CCE-05</v>
      </c>
      <c r="M28" s="43" t="s">
        <v>58</v>
      </c>
      <c r="N28" s="43">
        <v>0</v>
      </c>
      <c r="O28" s="45">
        <v>62920000</v>
      </c>
      <c r="P28" s="45">
        <f t="shared" si="0"/>
        <v>62920000</v>
      </c>
      <c r="Q28" s="43">
        <v>0</v>
      </c>
      <c r="R28" s="43">
        <v>0</v>
      </c>
      <c r="S28" s="2" t="s">
        <v>31</v>
      </c>
      <c r="T28" s="2" t="s">
        <v>32</v>
      </c>
      <c r="U28" s="2" t="s">
        <v>33</v>
      </c>
      <c r="V28" s="2" t="s">
        <v>34</v>
      </c>
      <c r="W28" s="2" t="s">
        <v>35</v>
      </c>
      <c r="X28" s="2">
        <v>3241000</v>
      </c>
      <c r="Y28" s="3" t="s">
        <v>36</v>
      </c>
    </row>
    <row r="29" spans="1:25" ht="180" x14ac:dyDescent="0.25">
      <c r="A29" s="2" t="s">
        <v>91</v>
      </c>
      <c r="B29" s="2" t="str">
        <f>IFERROR(VLOOKUP(VALUE(MID(A29,1,IF(VALUE(MID(A29,1,3))=898,3,4))),[2]Hoja1!$A$3:$K$222,2,0),"")</f>
        <v>898 Administración del talento humano</v>
      </c>
      <c r="C29" s="2" t="s">
        <v>55</v>
      </c>
      <c r="D29" s="2" t="s">
        <v>56</v>
      </c>
      <c r="E29" s="43">
        <v>80161507</v>
      </c>
      <c r="F29" s="2" t="s">
        <v>92</v>
      </c>
      <c r="G29" s="44">
        <v>1</v>
      </c>
      <c r="H29" s="4">
        <v>1</v>
      </c>
      <c r="I29" s="43">
        <v>11</v>
      </c>
      <c r="J29" s="43">
        <v>1</v>
      </c>
      <c r="K29" s="43" t="s">
        <v>29</v>
      </c>
      <c r="L29" s="2" t="str">
        <f>IF(K29=[2]Hoja3!$B$2,[2]Hoja3!$A$2,IF(K29=[2]Hoja3!$B$3,[2]Hoja3!$A$3,IF(K29=[2]Hoja3!$B$4,[2]Hoja3!$A$4,IF(K29=[2]Hoja3!$B$5,[2]Hoja3!$A$5,IF(K29=[2]Hoja3!$B$6,[2]Hoja3!$A$6,IF(K29=[2]Hoja3!$B$7,[2]Hoja3!$A$7,IF(K29=[2]Hoja3!$B$8,[2]Hoja3!$A$8,IF(K29=[2]Hoja3!$B$9,[2]Hoja3!$A$9,IF(K29=[2]Hoja3!$B$10,[2]Hoja3!$A$10,IF(K29=[2]Hoja3!$B$11,[2]Hoja3!$A$11,IF(K29=[2]Hoja3!$B$12,[2]Hoja3!$A$12,IF(K29=[2]Hoja3!$B$13,[2]Hoja3!$A$13,IF(K29=[2]Hoja3!$B$14,[2]Hoja3!$A$14,"")))))))))))))</f>
        <v>CCE-05</v>
      </c>
      <c r="M29" s="43" t="s">
        <v>58</v>
      </c>
      <c r="N29" s="43">
        <v>0</v>
      </c>
      <c r="O29" s="45">
        <v>47590400</v>
      </c>
      <c r="P29" s="45">
        <f t="shared" si="0"/>
        <v>47590400</v>
      </c>
      <c r="Q29" s="43">
        <v>0</v>
      </c>
      <c r="R29" s="43">
        <v>0</v>
      </c>
      <c r="S29" s="2" t="s">
        <v>31</v>
      </c>
      <c r="T29" s="2" t="s">
        <v>32</v>
      </c>
      <c r="U29" s="2" t="s">
        <v>33</v>
      </c>
      <c r="V29" s="2" t="s">
        <v>34</v>
      </c>
      <c r="W29" s="2" t="s">
        <v>35</v>
      </c>
      <c r="X29" s="2">
        <v>3241000</v>
      </c>
      <c r="Y29" s="3" t="s">
        <v>36</v>
      </c>
    </row>
    <row r="30" spans="1:25" ht="180" x14ac:dyDescent="0.25">
      <c r="A30" s="2" t="s">
        <v>93</v>
      </c>
      <c r="B30" s="2" t="str">
        <f>IFERROR(VLOOKUP(VALUE(MID(A30,1,IF(VALUE(MID(A30,1,3))=898,3,4))),[2]Hoja1!$A$3:$K$222,2,0),"")</f>
        <v>898 Administración del talento humano</v>
      </c>
      <c r="C30" s="2" t="s">
        <v>55</v>
      </c>
      <c r="D30" s="2" t="s">
        <v>56</v>
      </c>
      <c r="E30" s="43">
        <v>80161507</v>
      </c>
      <c r="F30" s="2" t="s">
        <v>94</v>
      </c>
      <c r="G30" s="44">
        <v>1</v>
      </c>
      <c r="H30" s="4">
        <v>1</v>
      </c>
      <c r="I30" s="43">
        <v>11</v>
      </c>
      <c r="J30" s="43">
        <v>1</v>
      </c>
      <c r="K30" s="43" t="s">
        <v>29</v>
      </c>
      <c r="L30" s="2" t="str">
        <f>IF(K30=[2]Hoja3!$B$2,[2]Hoja3!$A$2,IF(K30=[2]Hoja3!$B$3,[2]Hoja3!$A$3,IF(K30=[2]Hoja3!$B$4,[2]Hoja3!$A$4,IF(K30=[2]Hoja3!$B$5,[2]Hoja3!$A$5,IF(K30=[2]Hoja3!$B$6,[2]Hoja3!$A$6,IF(K30=[2]Hoja3!$B$7,[2]Hoja3!$A$7,IF(K30=[2]Hoja3!$B$8,[2]Hoja3!$A$8,IF(K30=[2]Hoja3!$B$9,[2]Hoja3!$A$9,IF(K30=[2]Hoja3!$B$10,[2]Hoja3!$A$10,IF(K30=[2]Hoja3!$B$11,[2]Hoja3!$A$11,IF(K30=[2]Hoja3!$B$12,[2]Hoja3!$A$12,IF(K30=[2]Hoja3!$B$13,[2]Hoja3!$A$13,IF(K30=[2]Hoja3!$B$14,[2]Hoja3!$A$14,"")))))))))))))</f>
        <v>CCE-05</v>
      </c>
      <c r="M30" s="43" t="s">
        <v>58</v>
      </c>
      <c r="N30" s="43">
        <v>0</v>
      </c>
      <c r="O30" s="45">
        <v>59071721</v>
      </c>
      <c r="P30" s="45">
        <f t="shared" si="0"/>
        <v>59071721</v>
      </c>
      <c r="Q30" s="43">
        <v>0</v>
      </c>
      <c r="R30" s="43">
        <v>0</v>
      </c>
      <c r="S30" s="2" t="s">
        <v>31</v>
      </c>
      <c r="T30" s="2" t="s">
        <v>32</v>
      </c>
      <c r="U30" s="2" t="s">
        <v>33</v>
      </c>
      <c r="V30" s="2" t="s">
        <v>34</v>
      </c>
      <c r="W30" s="2" t="s">
        <v>35</v>
      </c>
      <c r="X30" s="2">
        <v>3241000</v>
      </c>
      <c r="Y30" s="3" t="s">
        <v>36</v>
      </c>
    </row>
    <row r="31" spans="1:25" ht="180" x14ac:dyDescent="0.25">
      <c r="A31" s="2" t="s">
        <v>95</v>
      </c>
      <c r="B31" s="2" t="str">
        <f>IFERROR(VLOOKUP(VALUE(MID(A31,1,IF(VALUE(MID(A31,1,3))=898,3,4))),[2]Hoja1!$A$3:$K$222,2,0),"")</f>
        <v>898 Administración del talento humano</v>
      </c>
      <c r="C31" s="2" t="s">
        <v>55</v>
      </c>
      <c r="D31" s="2" t="s">
        <v>56</v>
      </c>
      <c r="E31" s="43">
        <v>80161501</v>
      </c>
      <c r="F31" s="2" t="s">
        <v>96</v>
      </c>
      <c r="G31" s="44">
        <v>1</v>
      </c>
      <c r="H31" s="4">
        <v>1</v>
      </c>
      <c r="I31" s="43">
        <v>6</v>
      </c>
      <c r="J31" s="43">
        <v>1</v>
      </c>
      <c r="K31" s="43" t="s">
        <v>29</v>
      </c>
      <c r="L31" s="2" t="str">
        <f>IF(K31=[2]Hoja3!$B$2,[2]Hoja3!$A$2,IF(K31=[2]Hoja3!$B$3,[2]Hoja3!$A$3,IF(K31=[2]Hoja3!$B$4,[2]Hoja3!$A$4,IF(K31=[2]Hoja3!$B$5,[2]Hoja3!$A$5,IF(K31=[2]Hoja3!$B$6,[2]Hoja3!$A$6,IF(K31=[2]Hoja3!$B$7,[2]Hoja3!$A$7,IF(K31=[2]Hoja3!$B$8,[2]Hoja3!$A$8,IF(K31=[2]Hoja3!$B$9,[2]Hoja3!$A$9,IF(K31=[2]Hoja3!$B$10,[2]Hoja3!$A$10,IF(K31=[2]Hoja3!$B$11,[2]Hoja3!$A$11,IF(K31=[2]Hoja3!$B$12,[2]Hoja3!$A$12,IF(K31=[2]Hoja3!$B$13,[2]Hoja3!$A$13,IF(K31=[2]Hoja3!$B$14,[2]Hoja3!$A$14,"")))))))))))))</f>
        <v>CCE-05</v>
      </c>
      <c r="M31" s="43" t="s">
        <v>30</v>
      </c>
      <c r="N31" s="43">
        <v>0</v>
      </c>
      <c r="O31" s="45">
        <v>15600000</v>
      </c>
      <c r="P31" s="45">
        <f t="shared" si="0"/>
        <v>15600000</v>
      </c>
      <c r="Q31" s="43">
        <v>0</v>
      </c>
      <c r="R31" s="43">
        <v>0</v>
      </c>
      <c r="S31" s="2" t="s">
        <v>31</v>
      </c>
      <c r="T31" s="2" t="s">
        <v>32</v>
      </c>
      <c r="U31" s="2" t="s">
        <v>33</v>
      </c>
      <c r="V31" s="2" t="s">
        <v>34</v>
      </c>
      <c r="W31" s="2" t="s">
        <v>35</v>
      </c>
      <c r="X31" s="2">
        <v>3241000</v>
      </c>
      <c r="Y31" s="3" t="s">
        <v>36</v>
      </c>
    </row>
    <row r="32" spans="1:25" ht="180" x14ac:dyDescent="0.25">
      <c r="A32" s="2" t="s">
        <v>97</v>
      </c>
      <c r="B32" s="2" t="str">
        <f>IFERROR(VLOOKUP(VALUE(MID(A32,1,IF(VALUE(MID(A32,1,3))=898,3,4))),[2]Hoja1!$A$3:$K$222,2,0),"")</f>
        <v>898 Administración del talento humano</v>
      </c>
      <c r="C32" s="2" t="s">
        <v>55</v>
      </c>
      <c r="D32" s="2" t="s">
        <v>56</v>
      </c>
      <c r="E32" s="43">
        <v>82111901</v>
      </c>
      <c r="F32" s="2" t="s">
        <v>98</v>
      </c>
      <c r="G32" s="44">
        <v>1</v>
      </c>
      <c r="H32" s="4">
        <v>1</v>
      </c>
      <c r="I32" s="43">
        <v>11</v>
      </c>
      <c r="J32" s="43">
        <v>1</v>
      </c>
      <c r="K32" s="43" t="s">
        <v>29</v>
      </c>
      <c r="L32" s="2" t="str">
        <f>IF(K32=[2]Hoja3!$B$2,[2]Hoja3!$A$2,IF(K32=[2]Hoja3!$B$3,[2]Hoja3!$A$3,IF(K32=[2]Hoja3!$B$4,[2]Hoja3!$A$4,IF(K32=[2]Hoja3!$B$5,[2]Hoja3!$A$5,IF(K32=[2]Hoja3!$B$6,[2]Hoja3!$A$6,IF(K32=[2]Hoja3!$B$7,[2]Hoja3!$A$7,IF(K32=[2]Hoja3!$B$8,[2]Hoja3!$A$8,IF(K32=[2]Hoja3!$B$9,[2]Hoja3!$A$9,IF(K32=[2]Hoja3!$B$10,[2]Hoja3!$A$10,IF(K32=[2]Hoja3!$B$11,[2]Hoja3!$A$11,IF(K32=[2]Hoja3!$B$12,[2]Hoja3!$A$12,IF(K32=[2]Hoja3!$B$13,[2]Hoja3!$A$13,IF(K32=[2]Hoja3!$B$14,[2]Hoja3!$A$14,"")))))))))))))</f>
        <v>CCE-05</v>
      </c>
      <c r="M32" s="43" t="s">
        <v>58</v>
      </c>
      <c r="N32" s="43">
        <v>0</v>
      </c>
      <c r="O32" s="45">
        <v>53768000</v>
      </c>
      <c r="P32" s="45">
        <f t="shared" si="0"/>
        <v>53768000</v>
      </c>
      <c r="Q32" s="43">
        <v>0</v>
      </c>
      <c r="R32" s="43">
        <v>0</v>
      </c>
      <c r="S32" s="2" t="s">
        <v>31</v>
      </c>
      <c r="T32" s="2" t="s">
        <v>32</v>
      </c>
      <c r="U32" s="2" t="s">
        <v>33</v>
      </c>
      <c r="V32" s="2" t="s">
        <v>34</v>
      </c>
      <c r="W32" s="2" t="s">
        <v>35</v>
      </c>
      <c r="X32" s="2">
        <v>3241000</v>
      </c>
      <c r="Y32" s="3" t="s">
        <v>36</v>
      </c>
    </row>
    <row r="33" spans="1:25" ht="180" x14ac:dyDescent="0.25">
      <c r="A33" s="2" t="s">
        <v>99</v>
      </c>
      <c r="B33" s="2" t="str">
        <f>IFERROR(VLOOKUP(VALUE(MID(A33,1,IF(VALUE(MID(A33,1,3))=898,3,4))),[2]Hoja1!$A$3:$K$222,2,0),"")</f>
        <v>898 Administración del talento humano</v>
      </c>
      <c r="C33" s="2" t="s">
        <v>55</v>
      </c>
      <c r="D33" s="2" t="s">
        <v>56</v>
      </c>
      <c r="E33" s="43">
        <v>80161507</v>
      </c>
      <c r="F33" s="2" t="s">
        <v>100</v>
      </c>
      <c r="G33" s="44">
        <v>1</v>
      </c>
      <c r="H33" s="4">
        <v>1</v>
      </c>
      <c r="I33" s="43">
        <v>11</v>
      </c>
      <c r="J33" s="43">
        <v>1</v>
      </c>
      <c r="K33" s="43" t="s">
        <v>29</v>
      </c>
      <c r="L33" s="2" t="str">
        <f>IF(K33=[2]Hoja3!$B$2,[2]Hoja3!$A$2,IF(K33=[2]Hoja3!$B$3,[2]Hoja3!$A$3,IF(K33=[2]Hoja3!$B$4,[2]Hoja3!$A$4,IF(K33=[2]Hoja3!$B$5,[2]Hoja3!$A$5,IF(K33=[2]Hoja3!$B$6,[2]Hoja3!$A$6,IF(K33=[2]Hoja3!$B$7,[2]Hoja3!$A$7,IF(K33=[2]Hoja3!$B$8,[2]Hoja3!$A$8,IF(K33=[2]Hoja3!$B$9,[2]Hoja3!$A$9,IF(K33=[2]Hoja3!$B$10,[2]Hoja3!$A$10,IF(K33=[2]Hoja3!$B$11,[2]Hoja3!$A$11,IF(K33=[2]Hoja3!$B$12,[2]Hoja3!$A$12,IF(K33=[2]Hoja3!$B$13,[2]Hoja3!$A$13,IF(K33=[2]Hoja3!$B$14,[2]Hoja3!$A$14,"")))))))))))))</f>
        <v>CCE-05</v>
      </c>
      <c r="M33" s="43" t="s">
        <v>58</v>
      </c>
      <c r="N33" s="43">
        <v>0</v>
      </c>
      <c r="O33" s="45">
        <v>34321144</v>
      </c>
      <c r="P33" s="45">
        <f t="shared" si="0"/>
        <v>34321144</v>
      </c>
      <c r="Q33" s="43">
        <v>0</v>
      </c>
      <c r="R33" s="43">
        <v>0</v>
      </c>
      <c r="S33" s="2" t="s">
        <v>31</v>
      </c>
      <c r="T33" s="2" t="s">
        <v>32</v>
      </c>
      <c r="U33" s="2" t="s">
        <v>33</v>
      </c>
      <c r="V33" s="2" t="s">
        <v>34</v>
      </c>
      <c r="W33" s="2" t="s">
        <v>35</v>
      </c>
      <c r="X33" s="2">
        <v>3241000</v>
      </c>
      <c r="Y33" s="3" t="s">
        <v>36</v>
      </c>
    </row>
    <row r="34" spans="1:25" ht="180" x14ac:dyDescent="0.25">
      <c r="A34" s="2" t="s">
        <v>101</v>
      </c>
      <c r="B34" s="2" t="str">
        <f>IFERROR(VLOOKUP(VALUE(MID(A34,1,IF(VALUE(MID(A34,1,3))=898,3,4))),[2]Hoja1!$A$3:$K$222,2,0),"")</f>
        <v>898 Administración del talento humano</v>
      </c>
      <c r="C34" s="2" t="s">
        <v>55</v>
      </c>
      <c r="D34" s="2" t="s">
        <v>56</v>
      </c>
      <c r="E34" s="43">
        <v>82141504</v>
      </c>
      <c r="F34" s="2" t="s">
        <v>102</v>
      </c>
      <c r="G34" s="44">
        <v>1</v>
      </c>
      <c r="H34" s="4">
        <v>1</v>
      </c>
      <c r="I34" s="43">
        <v>11</v>
      </c>
      <c r="J34" s="43">
        <v>1</v>
      </c>
      <c r="K34" s="43" t="s">
        <v>29</v>
      </c>
      <c r="L34" s="2" t="str">
        <f>IF(K34=[2]Hoja3!$B$2,[2]Hoja3!$A$2,IF(K34=[2]Hoja3!$B$3,[2]Hoja3!$A$3,IF(K34=[2]Hoja3!$B$4,[2]Hoja3!$A$4,IF(K34=[2]Hoja3!$B$5,[2]Hoja3!$A$5,IF(K34=[2]Hoja3!$B$6,[2]Hoja3!$A$6,IF(K34=[2]Hoja3!$B$7,[2]Hoja3!$A$7,IF(K34=[2]Hoja3!$B$8,[2]Hoja3!$A$8,IF(K34=[2]Hoja3!$B$9,[2]Hoja3!$A$9,IF(K34=[2]Hoja3!$B$10,[2]Hoja3!$A$10,IF(K34=[2]Hoja3!$B$11,[2]Hoja3!$A$11,IF(K34=[2]Hoja3!$B$12,[2]Hoja3!$A$12,IF(K34=[2]Hoja3!$B$13,[2]Hoja3!$A$13,IF(K34=[2]Hoja3!$B$14,[2]Hoja3!$A$14,"")))))))))))))</f>
        <v>CCE-05</v>
      </c>
      <c r="M34" s="43" t="s">
        <v>58</v>
      </c>
      <c r="N34" s="43">
        <v>0</v>
      </c>
      <c r="O34" s="45">
        <v>56799737</v>
      </c>
      <c r="P34" s="45">
        <f t="shared" si="0"/>
        <v>56799737</v>
      </c>
      <c r="Q34" s="43">
        <v>0</v>
      </c>
      <c r="R34" s="43">
        <v>0</v>
      </c>
      <c r="S34" s="2" t="s">
        <v>31</v>
      </c>
      <c r="T34" s="2" t="s">
        <v>32</v>
      </c>
      <c r="U34" s="2" t="s">
        <v>33</v>
      </c>
      <c r="V34" s="2" t="s">
        <v>34</v>
      </c>
      <c r="W34" s="2" t="s">
        <v>35</v>
      </c>
      <c r="X34" s="2">
        <v>3241000</v>
      </c>
      <c r="Y34" s="3" t="s">
        <v>36</v>
      </c>
    </row>
    <row r="35" spans="1:25" ht="180" x14ac:dyDescent="0.25">
      <c r="A35" s="2" t="s">
        <v>103</v>
      </c>
      <c r="B35" s="2" t="str">
        <f>IFERROR(VLOOKUP(VALUE(MID(A35,1,IF(VALUE(MID(A35,1,3))=898,3,4))),[2]Hoja1!$A$3:$K$222,2,0),"")</f>
        <v>898 Administración del talento humano</v>
      </c>
      <c r="C35" s="2" t="s">
        <v>55</v>
      </c>
      <c r="D35" s="2" t="s">
        <v>56</v>
      </c>
      <c r="E35" s="43">
        <v>82111901</v>
      </c>
      <c r="F35" s="2" t="s">
        <v>104</v>
      </c>
      <c r="G35" s="44">
        <v>1</v>
      </c>
      <c r="H35" s="4">
        <v>1</v>
      </c>
      <c r="I35" s="43">
        <v>11</v>
      </c>
      <c r="J35" s="43">
        <v>1</v>
      </c>
      <c r="K35" s="43" t="s">
        <v>29</v>
      </c>
      <c r="L35" s="2" t="str">
        <f>IF(K35=[2]Hoja3!$B$2,[2]Hoja3!$A$2,IF(K35=[2]Hoja3!$B$3,[2]Hoja3!$A$3,IF(K35=[2]Hoja3!$B$4,[2]Hoja3!$A$4,IF(K35=[2]Hoja3!$B$5,[2]Hoja3!$A$5,IF(K35=[2]Hoja3!$B$6,[2]Hoja3!$A$6,IF(K35=[2]Hoja3!$B$7,[2]Hoja3!$A$7,IF(K35=[2]Hoja3!$B$8,[2]Hoja3!$A$8,IF(K35=[2]Hoja3!$B$9,[2]Hoja3!$A$9,IF(K35=[2]Hoja3!$B$10,[2]Hoja3!$A$10,IF(K35=[2]Hoja3!$B$11,[2]Hoja3!$A$11,IF(K35=[2]Hoja3!$B$12,[2]Hoja3!$A$12,IF(K35=[2]Hoja3!$B$13,[2]Hoja3!$A$13,IF(K35=[2]Hoja3!$B$14,[2]Hoja3!$A$14,"")))))))))))))</f>
        <v>CCE-05</v>
      </c>
      <c r="M35" s="43" t="s">
        <v>58</v>
      </c>
      <c r="N35" s="43">
        <v>0</v>
      </c>
      <c r="O35" s="45">
        <v>53768000</v>
      </c>
      <c r="P35" s="45">
        <f t="shared" si="0"/>
        <v>53768000</v>
      </c>
      <c r="Q35" s="43">
        <v>0</v>
      </c>
      <c r="R35" s="43">
        <v>0</v>
      </c>
      <c r="S35" s="2" t="s">
        <v>31</v>
      </c>
      <c r="T35" s="2" t="s">
        <v>32</v>
      </c>
      <c r="U35" s="2" t="s">
        <v>33</v>
      </c>
      <c r="V35" s="2" t="s">
        <v>34</v>
      </c>
      <c r="W35" s="2" t="s">
        <v>35</v>
      </c>
      <c r="X35" s="2">
        <v>3241000</v>
      </c>
      <c r="Y35" s="3" t="s">
        <v>36</v>
      </c>
    </row>
    <row r="36" spans="1:25" ht="180" x14ac:dyDescent="0.25">
      <c r="A36" s="2" t="s">
        <v>105</v>
      </c>
      <c r="B36" s="2" t="str">
        <f>IFERROR(VLOOKUP(VALUE(MID(A36,1,IF(VALUE(MID(A36,1,3))=898,3,4))),[2]Hoja1!$A$3:$K$222,2,0),"")</f>
        <v>898 Administración del talento humano</v>
      </c>
      <c r="C36" s="2" t="s">
        <v>55</v>
      </c>
      <c r="D36" s="2" t="s">
        <v>56</v>
      </c>
      <c r="E36" s="43">
        <v>82141504</v>
      </c>
      <c r="F36" s="2" t="s">
        <v>106</v>
      </c>
      <c r="G36" s="44">
        <v>1</v>
      </c>
      <c r="H36" s="4">
        <v>1</v>
      </c>
      <c r="I36" s="43">
        <v>11</v>
      </c>
      <c r="J36" s="43">
        <v>1</v>
      </c>
      <c r="K36" s="43" t="s">
        <v>29</v>
      </c>
      <c r="L36" s="2" t="str">
        <f>IF(K36=[2]Hoja3!$B$2,[2]Hoja3!$A$2,IF(K36=[2]Hoja3!$B$3,[2]Hoja3!$A$3,IF(K36=[2]Hoja3!$B$4,[2]Hoja3!$A$4,IF(K36=[2]Hoja3!$B$5,[2]Hoja3!$A$5,IF(K36=[2]Hoja3!$B$6,[2]Hoja3!$A$6,IF(K36=[2]Hoja3!$B$7,[2]Hoja3!$A$7,IF(K36=[2]Hoja3!$B$8,[2]Hoja3!$A$8,IF(K36=[2]Hoja3!$B$9,[2]Hoja3!$A$9,IF(K36=[2]Hoja3!$B$10,[2]Hoja3!$A$10,IF(K36=[2]Hoja3!$B$11,[2]Hoja3!$A$11,IF(K36=[2]Hoja3!$B$12,[2]Hoja3!$A$12,IF(K36=[2]Hoja3!$B$13,[2]Hoja3!$A$13,IF(K36=[2]Hoja3!$B$14,[2]Hoja3!$A$14,"")))))))))))))</f>
        <v>CCE-05</v>
      </c>
      <c r="M36" s="43" t="s">
        <v>58</v>
      </c>
      <c r="N36" s="43">
        <v>0</v>
      </c>
      <c r="O36" s="45">
        <v>56799732</v>
      </c>
      <c r="P36" s="45">
        <f t="shared" si="0"/>
        <v>56799732</v>
      </c>
      <c r="Q36" s="43">
        <v>0</v>
      </c>
      <c r="R36" s="43">
        <v>0</v>
      </c>
      <c r="S36" s="2" t="s">
        <v>31</v>
      </c>
      <c r="T36" s="2" t="s">
        <v>32</v>
      </c>
      <c r="U36" s="2" t="s">
        <v>33</v>
      </c>
      <c r="V36" s="2" t="s">
        <v>34</v>
      </c>
      <c r="W36" s="2" t="s">
        <v>35</v>
      </c>
      <c r="X36" s="2">
        <v>3241000</v>
      </c>
      <c r="Y36" s="3" t="s">
        <v>36</v>
      </c>
    </row>
    <row r="37" spans="1:25" ht="180" x14ac:dyDescent="0.25">
      <c r="A37" s="2" t="s">
        <v>107</v>
      </c>
      <c r="B37" s="2" t="str">
        <f>IFERROR(VLOOKUP(VALUE(MID(A37,1,IF(VALUE(MID(A37,1,3))=898,3,4))),[2]Hoja1!$A$3:$K$222,2,0),"")</f>
        <v>898 Administración del talento humano</v>
      </c>
      <c r="C37" s="2" t="s">
        <v>55</v>
      </c>
      <c r="D37" s="2" t="s">
        <v>56</v>
      </c>
      <c r="E37" s="43">
        <v>82101900</v>
      </c>
      <c r="F37" s="2" t="s">
        <v>108</v>
      </c>
      <c r="G37" s="44">
        <v>1</v>
      </c>
      <c r="H37" s="4">
        <v>1</v>
      </c>
      <c r="I37" s="43">
        <v>11.5</v>
      </c>
      <c r="J37" s="43">
        <v>1</v>
      </c>
      <c r="K37" s="43" t="s">
        <v>29</v>
      </c>
      <c r="L37" s="2" t="str">
        <f>IF(K37=[2]Hoja3!$B$2,[2]Hoja3!$A$2,IF(K37=[2]Hoja3!$B$3,[2]Hoja3!$A$3,IF(K37=[2]Hoja3!$B$4,[2]Hoja3!$A$4,IF(K37=[2]Hoja3!$B$5,[2]Hoja3!$A$5,IF(K37=[2]Hoja3!$B$6,[2]Hoja3!$A$6,IF(K37=[2]Hoja3!$B$7,[2]Hoja3!$A$7,IF(K37=[2]Hoja3!$B$8,[2]Hoja3!$A$8,IF(K37=[2]Hoja3!$B$9,[2]Hoja3!$A$9,IF(K37=[2]Hoja3!$B$10,[2]Hoja3!$A$10,IF(K37=[2]Hoja3!$B$11,[2]Hoja3!$A$11,IF(K37=[2]Hoja3!$B$12,[2]Hoja3!$A$12,IF(K37=[2]Hoja3!$B$13,[2]Hoja3!$A$13,IF(K37=[2]Hoja3!$B$14,[2]Hoja3!$A$14,"")))))))))))))</f>
        <v>CCE-05</v>
      </c>
      <c r="M37" s="43" t="s">
        <v>58</v>
      </c>
      <c r="N37" s="43">
        <v>0</v>
      </c>
      <c r="O37" s="45">
        <v>44866054</v>
      </c>
      <c r="P37" s="45">
        <f t="shared" si="0"/>
        <v>44866054</v>
      </c>
      <c r="Q37" s="43">
        <v>0</v>
      </c>
      <c r="R37" s="43">
        <v>0</v>
      </c>
      <c r="S37" s="2" t="s">
        <v>31</v>
      </c>
      <c r="T37" s="2" t="s">
        <v>32</v>
      </c>
      <c r="U37" s="2" t="s">
        <v>33</v>
      </c>
      <c r="V37" s="2" t="s">
        <v>34</v>
      </c>
      <c r="W37" s="2" t="s">
        <v>35</v>
      </c>
      <c r="X37" s="2">
        <v>3241000</v>
      </c>
      <c r="Y37" s="3" t="s">
        <v>36</v>
      </c>
    </row>
    <row r="38" spans="1:25" ht="180" x14ac:dyDescent="0.25">
      <c r="A38" s="2" t="s">
        <v>109</v>
      </c>
      <c r="B38" s="2" t="str">
        <f>IFERROR(VLOOKUP(VALUE(MID(A38,1,IF(VALUE(MID(A38,1,3))=898,3,4))),[2]Hoja1!$A$3:$K$222,2,0),"")</f>
        <v>898 Administración del talento humano</v>
      </c>
      <c r="C38" s="2" t="s">
        <v>55</v>
      </c>
      <c r="D38" s="2" t="s">
        <v>56</v>
      </c>
      <c r="E38" s="43">
        <v>82111704</v>
      </c>
      <c r="F38" s="2" t="s">
        <v>110</v>
      </c>
      <c r="G38" s="44">
        <v>1</v>
      </c>
      <c r="H38" s="4">
        <v>1</v>
      </c>
      <c r="I38" s="43">
        <v>11</v>
      </c>
      <c r="J38" s="43">
        <v>1</v>
      </c>
      <c r="K38" s="43" t="s">
        <v>29</v>
      </c>
      <c r="L38" s="2" t="str">
        <f>IF(K38=[2]Hoja3!$B$2,[2]Hoja3!$A$2,IF(K38=[2]Hoja3!$B$3,[2]Hoja3!$A$3,IF(K38=[2]Hoja3!$B$4,[2]Hoja3!$A$4,IF(K38=[2]Hoja3!$B$5,[2]Hoja3!$A$5,IF(K38=[2]Hoja3!$B$6,[2]Hoja3!$A$6,IF(K38=[2]Hoja3!$B$7,[2]Hoja3!$A$7,IF(K38=[2]Hoja3!$B$8,[2]Hoja3!$A$8,IF(K38=[2]Hoja3!$B$9,[2]Hoja3!$A$9,IF(K38=[2]Hoja3!$B$10,[2]Hoja3!$A$10,IF(K38=[2]Hoja3!$B$11,[2]Hoja3!$A$11,IF(K38=[2]Hoja3!$B$12,[2]Hoja3!$A$12,IF(K38=[2]Hoja3!$B$13,[2]Hoja3!$A$13,IF(K38=[2]Hoja3!$B$14,[2]Hoja3!$A$14,"")))))))))))))</f>
        <v>CCE-05</v>
      </c>
      <c r="M38" s="43" t="s">
        <v>58</v>
      </c>
      <c r="N38" s="43">
        <v>0</v>
      </c>
      <c r="O38" s="45">
        <v>51480000</v>
      </c>
      <c r="P38" s="45">
        <f t="shared" si="0"/>
        <v>51480000</v>
      </c>
      <c r="Q38" s="43">
        <v>0</v>
      </c>
      <c r="R38" s="43">
        <v>0</v>
      </c>
      <c r="S38" s="2" t="s">
        <v>31</v>
      </c>
      <c r="T38" s="2" t="s">
        <v>32</v>
      </c>
      <c r="U38" s="2" t="s">
        <v>33</v>
      </c>
      <c r="V38" s="2" t="s">
        <v>34</v>
      </c>
      <c r="W38" s="2" t="s">
        <v>35</v>
      </c>
      <c r="X38" s="2">
        <v>3241000</v>
      </c>
      <c r="Y38" s="3" t="s">
        <v>36</v>
      </c>
    </row>
    <row r="39" spans="1:25" ht="180" x14ac:dyDescent="0.25">
      <c r="A39" s="2" t="s">
        <v>111</v>
      </c>
      <c r="B39" s="2" t="str">
        <f>IFERROR(VLOOKUP(VALUE(MID(A39,1,IF(VALUE(MID(A39,1,3))=898,3,4))),[2]Hoja1!$A$3:$K$222,2,0),"")</f>
        <v>898 Administración del talento humano</v>
      </c>
      <c r="C39" s="2" t="s">
        <v>55</v>
      </c>
      <c r="D39" s="2" t="s">
        <v>56</v>
      </c>
      <c r="E39" s="43">
        <v>80161507</v>
      </c>
      <c r="F39" s="2" t="s">
        <v>112</v>
      </c>
      <c r="G39" s="44">
        <v>1</v>
      </c>
      <c r="H39" s="4">
        <v>1</v>
      </c>
      <c r="I39" s="43">
        <v>11</v>
      </c>
      <c r="J39" s="43">
        <v>1</v>
      </c>
      <c r="K39" s="43" t="s">
        <v>29</v>
      </c>
      <c r="L39" s="2" t="str">
        <f>IF(K39=[2]Hoja3!$B$2,[2]Hoja3!$A$2,IF(K39=[2]Hoja3!$B$3,[2]Hoja3!$A$3,IF(K39=[2]Hoja3!$B$4,[2]Hoja3!$A$4,IF(K39=[2]Hoja3!$B$5,[2]Hoja3!$A$5,IF(K39=[2]Hoja3!$B$6,[2]Hoja3!$A$6,IF(K39=[2]Hoja3!$B$7,[2]Hoja3!$A$7,IF(K39=[2]Hoja3!$B$8,[2]Hoja3!$A$8,IF(K39=[2]Hoja3!$B$9,[2]Hoja3!$A$9,IF(K39=[2]Hoja3!$B$10,[2]Hoja3!$A$10,IF(K39=[2]Hoja3!$B$11,[2]Hoja3!$A$11,IF(K39=[2]Hoja3!$B$12,[2]Hoja3!$A$12,IF(K39=[2]Hoja3!$B$13,[2]Hoja3!$A$13,IF(K39=[2]Hoja3!$B$14,[2]Hoja3!$A$14,"")))))))))))))</f>
        <v>CCE-05</v>
      </c>
      <c r="M39" s="43" t="s">
        <v>58</v>
      </c>
      <c r="N39" s="43">
        <v>0</v>
      </c>
      <c r="O39" s="45">
        <v>45760000</v>
      </c>
      <c r="P39" s="45">
        <f t="shared" si="0"/>
        <v>45760000</v>
      </c>
      <c r="Q39" s="43">
        <v>0</v>
      </c>
      <c r="R39" s="43">
        <v>0</v>
      </c>
      <c r="S39" s="2" t="s">
        <v>31</v>
      </c>
      <c r="T39" s="2" t="s">
        <v>32</v>
      </c>
      <c r="U39" s="2" t="s">
        <v>33</v>
      </c>
      <c r="V39" s="2" t="s">
        <v>34</v>
      </c>
      <c r="W39" s="2" t="s">
        <v>35</v>
      </c>
      <c r="X39" s="2">
        <v>3241000</v>
      </c>
      <c r="Y39" s="3" t="s">
        <v>36</v>
      </c>
    </row>
    <row r="40" spans="1:25" ht="180" x14ac:dyDescent="0.25">
      <c r="A40" s="2" t="s">
        <v>113</v>
      </c>
      <c r="B40" s="2" t="str">
        <f>IFERROR(VLOOKUP(VALUE(MID(A40,1,IF(VALUE(MID(A40,1,3))=898,3,4))),[2]Hoja1!$A$3:$K$222,2,0),"")</f>
        <v>898 Administración del talento humano</v>
      </c>
      <c r="C40" s="2" t="s">
        <v>55</v>
      </c>
      <c r="D40" s="2" t="s">
        <v>56</v>
      </c>
      <c r="E40" s="43">
        <v>82111901</v>
      </c>
      <c r="F40" s="2" t="s">
        <v>98</v>
      </c>
      <c r="G40" s="44">
        <v>1</v>
      </c>
      <c r="H40" s="4">
        <v>1</v>
      </c>
      <c r="I40" s="43">
        <v>11</v>
      </c>
      <c r="J40" s="43">
        <v>1</v>
      </c>
      <c r="K40" s="43" t="s">
        <v>29</v>
      </c>
      <c r="L40" s="2" t="str">
        <f>IF(K40=[2]Hoja3!$B$2,[2]Hoja3!$A$2,IF(K40=[2]Hoja3!$B$3,[2]Hoja3!$A$3,IF(K40=[2]Hoja3!$B$4,[2]Hoja3!$A$4,IF(K40=[2]Hoja3!$B$5,[2]Hoja3!$A$5,IF(K40=[2]Hoja3!$B$6,[2]Hoja3!$A$6,IF(K40=[2]Hoja3!$B$7,[2]Hoja3!$A$7,IF(K40=[2]Hoja3!$B$8,[2]Hoja3!$A$8,IF(K40=[2]Hoja3!$B$9,[2]Hoja3!$A$9,IF(K40=[2]Hoja3!$B$10,[2]Hoja3!$A$10,IF(K40=[2]Hoja3!$B$11,[2]Hoja3!$A$11,IF(K40=[2]Hoja3!$B$12,[2]Hoja3!$A$12,IF(K40=[2]Hoja3!$B$13,[2]Hoja3!$A$13,IF(K40=[2]Hoja3!$B$14,[2]Hoja3!$A$14,"")))))))))))))</f>
        <v>CCE-05</v>
      </c>
      <c r="M40" s="43" t="s">
        <v>58</v>
      </c>
      <c r="N40" s="43">
        <v>0</v>
      </c>
      <c r="O40" s="45">
        <v>53768000</v>
      </c>
      <c r="P40" s="45">
        <f t="shared" si="0"/>
        <v>53768000</v>
      </c>
      <c r="Q40" s="43">
        <v>0</v>
      </c>
      <c r="R40" s="43">
        <v>0</v>
      </c>
      <c r="S40" s="2" t="s">
        <v>31</v>
      </c>
      <c r="T40" s="2" t="s">
        <v>32</v>
      </c>
      <c r="U40" s="2" t="s">
        <v>33</v>
      </c>
      <c r="V40" s="2" t="s">
        <v>34</v>
      </c>
      <c r="W40" s="2" t="s">
        <v>35</v>
      </c>
      <c r="X40" s="2">
        <v>3241000</v>
      </c>
      <c r="Y40" s="3" t="s">
        <v>36</v>
      </c>
    </row>
    <row r="41" spans="1:25" ht="180" x14ac:dyDescent="0.25">
      <c r="A41" s="2" t="s">
        <v>114</v>
      </c>
      <c r="B41" s="2" t="str">
        <f>IFERROR(VLOOKUP(VALUE(MID(A41,1,IF(VALUE(MID(A41,1,3))=898,3,4))),[2]Hoja1!$A$3:$K$222,2,0),"")</f>
        <v>898 Administración del talento humano</v>
      </c>
      <c r="C41" s="2" t="s">
        <v>55</v>
      </c>
      <c r="D41" s="2" t="s">
        <v>56</v>
      </c>
      <c r="E41" s="43">
        <v>82131604</v>
      </c>
      <c r="F41" s="2" t="s">
        <v>115</v>
      </c>
      <c r="G41" s="44">
        <v>1</v>
      </c>
      <c r="H41" s="4">
        <v>1</v>
      </c>
      <c r="I41" s="43">
        <v>11.5</v>
      </c>
      <c r="J41" s="43">
        <v>1</v>
      </c>
      <c r="K41" s="43" t="s">
        <v>29</v>
      </c>
      <c r="L41" s="2" t="str">
        <f>IF(K41=[2]Hoja3!$B$2,[2]Hoja3!$A$2,IF(K41=[2]Hoja3!$B$3,[2]Hoja3!$A$3,IF(K41=[2]Hoja3!$B$4,[2]Hoja3!$A$4,IF(K41=[2]Hoja3!$B$5,[2]Hoja3!$A$5,IF(K41=[2]Hoja3!$B$6,[2]Hoja3!$A$6,IF(K41=[2]Hoja3!$B$7,[2]Hoja3!$A$7,IF(K41=[2]Hoja3!$B$8,[2]Hoja3!$A$8,IF(K41=[2]Hoja3!$B$9,[2]Hoja3!$A$9,IF(K41=[2]Hoja3!$B$10,[2]Hoja3!$A$10,IF(K41=[2]Hoja3!$B$11,[2]Hoja3!$A$11,IF(K41=[2]Hoja3!$B$12,[2]Hoja3!$A$12,IF(K41=[2]Hoja3!$B$13,[2]Hoja3!$A$13,IF(K41=[2]Hoja3!$B$14,[2]Hoja3!$A$14,"")))))))))))))</f>
        <v>CCE-05</v>
      </c>
      <c r="M41" s="43" t="s">
        <v>30</v>
      </c>
      <c r="N41" s="43">
        <v>0</v>
      </c>
      <c r="O41" s="45">
        <v>57500000</v>
      </c>
      <c r="P41" s="45">
        <f t="shared" si="0"/>
        <v>57500000</v>
      </c>
      <c r="Q41" s="43">
        <v>0</v>
      </c>
      <c r="R41" s="43">
        <v>0</v>
      </c>
      <c r="S41" s="2" t="s">
        <v>31</v>
      </c>
      <c r="T41" s="2" t="s">
        <v>32</v>
      </c>
      <c r="U41" s="2" t="s">
        <v>33</v>
      </c>
      <c r="V41" s="2" t="s">
        <v>34</v>
      </c>
      <c r="W41" s="2" t="s">
        <v>35</v>
      </c>
      <c r="X41" s="2">
        <v>3241000</v>
      </c>
      <c r="Y41" s="3" t="s">
        <v>36</v>
      </c>
    </row>
    <row r="42" spans="1:25" ht="180" x14ac:dyDescent="0.25">
      <c r="A42" s="2" t="s">
        <v>116</v>
      </c>
      <c r="B42" s="2" t="str">
        <f>IFERROR(VLOOKUP(VALUE(MID(A42,1,IF(VALUE(MID(A42,1,3))=898,3,4))),[2]Hoja1!$A$3:$K$222,2,0),"")</f>
        <v>898 Administración del talento humano</v>
      </c>
      <c r="C42" s="2" t="s">
        <v>55</v>
      </c>
      <c r="D42" s="2" t="s">
        <v>56</v>
      </c>
      <c r="E42" s="43">
        <v>80161507</v>
      </c>
      <c r="F42" s="2" t="s">
        <v>117</v>
      </c>
      <c r="G42" s="44">
        <v>1</v>
      </c>
      <c r="H42" s="4">
        <v>1</v>
      </c>
      <c r="I42" s="43">
        <v>11</v>
      </c>
      <c r="J42" s="43">
        <v>1</v>
      </c>
      <c r="K42" s="43" t="s">
        <v>29</v>
      </c>
      <c r="L42" s="2" t="str">
        <f>IF(K42=[2]Hoja3!$B$2,[2]Hoja3!$A$2,IF(K42=[2]Hoja3!$B$3,[2]Hoja3!$A$3,IF(K42=[2]Hoja3!$B$4,[2]Hoja3!$A$4,IF(K42=[2]Hoja3!$B$5,[2]Hoja3!$A$5,IF(K42=[2]Hoja3!$B$6,[2]Hoja3!$A$6,IF(K42=[2]Hoja3!$B$7,[2]Hoja3!$A$7,IF(K42=[2]Hoja3!$B$8,[2]Hoja3!$A$8,IF(K42=[2]Hoja3!$B$9,[2]Hoja3!$A$9,IF(K42=[2]Hoja3!$B$10,[2]Hoja3!$A$10,IF(K42=[2]Hoja3!$B$11,[2]Hoja3!$A$11,IF(K42=[2]Hoja3!$B$12,[2]Hoja3!$A$12,IF(K42=[2]Hoja3!$B$13,[2]Hoja3!$A$13,IF(K42=[2]Hoja3!$B$14,[2]Hoja3!$A$14,"")))))))))))))</f>
        <v>CCE-05</v>
      </c>
      <c r="M42" s="43" t="s">
        <v>58</v>
      </c>
      <c r="N42" s="43">
        <v>0</v>
      </c>
      <c r="O42" s="45">
        <v>55000000</v>
      </c>
      <c r="P42" s="45">
        <f t="shared" si="0"/>
        <v>55000000</v>
      </c>
      <c r="Q42" s="43">
        <v>0</v>
      </c>
      <c r="R42" s="43">
        <v>0</v>
      </c>
      <c r="S42" s="2" t="s">
        <v>31</v>
      </c>
      <c r="T42" s="2" t="s">
        <v>32</v>
      </c>
      <c r="U42" s="2" t="s">
        <v>33</v>
      </c>
      <c r="V42" s="2" t="s">
        <v>34</v>
      </c>
      <c r="W42" s="2" t="s">
        <v>35</v>
      </c>
      <c r="X42" s="2">
        <v>3241000</v>
      </c>
      <c r="Y42" s="3" t="s">
        <v>36</v>
      </c>
    </row>
    <row r="43" spans="1:25" ht="180" x14ac:dyDescent="0.25">
      <c r="A43" s="2" t="s">
        <v>118</v>
      </c>
      <c r="B43" s="2" t="str">
        <f>IFERROR(VLOOKUP(VALUE(MID(A43,1,IF(VALUE(MID(A43,1,3))=898,3,4))),[2]Hoja1!$A$3:$K$222,2,0),"")</f>
        <v>898 Administración del talento humano</v>
      </c>
      <c r="C43" s="2" t="s">
        <v>55</v>
      </c>
      <c r="D43" s="2" t="s">
        <v>56</v>
      </c>
      <c r="E43" s="43">
        <v>82131603</v>
      </c>
      <c r="F43" s="2" t="s">
        <v>119</v>
      </c>
      <c r="G43" s="44">
        <v>1</v>
      </c>
      <c r="H43" s="4">
        <v>1</v>
      </c>
      <c r="I43" s="43">
        <v>11</v>
      </c>
      <c r="J43" s="43">
        <v>1</v>
      </c>
      <c r="K43" s="43" t="s">
        <v>29</v>
      </c>
      <c r="L43" s="2" t="str">
        <f>IF(K43=[2]Hoja3!$B$2,[2]Hoja3!$A$2,IF(K43=[2]Hoja3!$B$3,[2]Hoja3!$A$3,IF(K43=[2]Hoja3!$B$4,[2]Hoja3!$A$4,IF(K43=[2]Hoja3!$B$5,[2]Hoja3!$A$5,IF(K43=[2]Hoja3!$B$6,[2]Hoja3!$A$6,IF(K43=[2]Hoja3!$B$7,[2]Hoja3!$A$7,IF(K43=[2]Hoja3!$B$8,[2]Hoja3!$A$8,IF(K43=[2]Hoja3!$B$9,[2]Hoja3!$A$9,IF(K43=[2]Hoja3!$B$10,[2]Hoja3!$A$10,IF(K43=[2]Hoja3!$B$11,[2]Hoja3!$A$11,IF(K43=[2]Hoja3!$B$12,[2]Hoja3!$A$12,IF(K43=[2]Hoja3!$B$13,[2]Hoja3!$A$13,IF(K43=[2]Hoja3!$B$14,[2]Hoja3!$A$14,"")))))))))))))</f>
        <v>CCE-05</v>
      </c>
      <c r="M43" s="43" t="s">
        <v>58</v>
      </c>
      <c r="N43" s="43">
        <v>0</v>
      </c>
      <c r="O43" s="45">
        <v>45760000</v>
      </c>
      <c r="P43" s="45">
        <f t="shared" si="0"/>
        <v>45760000</v>
      </c>
      <c r="Q43" s="43">
        <v>0</v>
      </c>
      <c r="R43" s="43">
        <v>0</v>
      </c>
      <c r="S43" s="2" t="s">
        <v>31</v>
      </c>
      <c r="T43" s="2" t="s">
        <v>32</v>
      </c>
      <c r="U43" s="2" t="s">
        <v>33</v>
      </c>
      <c r="V43" s="2" t="s">
        <v>34</v>
      </c>
      <c r="W43" s="2" t="s">
        <v>35</v>
      </c>
      <c r="X43" s="2">
        <v>3241000</v>
      </c>
      <c r="Y43" s="3" t="s">
        <v>36</v>
      </c>
    </row>
    <row r="44" spans="1:25" ht="195" x14ac:dyDescent="0.25">
      <c r="A44" s="2" t="s">
        <v>120</v>
      </c>
      <c r="B44" s="2" t="str">
        <f>IFERROR(VLOOKUP(VALUE(MID(A44,1,IF(VALUE(MID(A44,1,3))=898,3,4))),[2]Hoja1!$A$3:$K$222,2,0),"")</f>
        <v>898 Administración del talento humano</v>
      </c>
      <c r="C44" s="2" t="s">
        <v>55</v>
      </c>
      <c r="D44" s="2" t="s">
        <v>56</v>
      </c>
      <c r="E44" s="43">
        <v>86101701</v>
      </c>
      <c r="F44" s="2" t="s">
        <v>121</v>
      </c>
      <c r="G44" s="44">
        <v>1</v>
      </c>
      <c r="H44" s="4">
        <v>1</v>
      </c>
      <c r="I44" s="43">
        <v>11.5</v>
      </c>
      <c r="J44" s="43">
        <v>1</v>
      </c>
      <c r="K44" s="43" t="s">
        <v>29</v>
      </c>
      <c r="L44" s="2" t="str">
        <f>IF(K44=[2]Hoja3!$B$2,[2]Hoja3!$A$2,IF(K44=[2]Hoja3!$B$3,[2]Hoja3!$A$3,IF(K44=[2]Hoja3!$B$4,[2]Hoja3!$A$4,IF(K44=[2]Hoja3!$B$5,[2]Hoja3!$A$5,IF(K44=[2]Hoja3!$B$6,[2]Hoja3!$A$6,IF(K44=[2]Hoja3!$B$7,[2]Hoja3!$A$7,IF(K44=[2]Hoja3!$B$8,[2]Hoja3!$A$8,IF(K44=[2]Hoja3!$B$9,[2]Hoja3!$A$9,IF(K44=[2]Hoja3!$B$10,[2]Hoja3!$A$10,IF(K44=[2]Hoja3!$B$11,[2]Hoja3!$A$11,IF(K44=[2]Hoja3!$B$12,[2]Hoja3!$A$12,IF(K44=[2]Hoja3!$B$13,[2]Hoja3!$A$13,IF(K44=[2]Hoja3!$B$14,[2]Hoja3!$A$14,"")))))))))))))</f>
        <v>CCE-05</v>
      </c>
      <c r="M44" s="43" t="s">
        <v>58</v>
      </c>
      <c r="N44" s="43">
        <v>0</v>
      </c>
      <c r="O44" s="45">
        <v>86433126</v>
      </c>
      <c r="P44" s="45">
        <f t="shared" si="0"/>
        <v>86433126</v>
      </c>
      <c r="Q44" s="43">
        <v>0</v>
      </c>
      <c r="R44" s="43">
        <v>0</v>
      </c>
      <c r="S44" s="2" t="s">
        <v>31</v>
      </c>
      <c r="T44" s="2" t="s">
        <v>32</v>
      </c>
      <c r="U44" s="2" t="s">
        <v>33</v>
      </c>
      <c r="V44" s="2" t="s">
        <v>34</v>
      </c>
      <c r="W44" s="2" t="s">
        <v>35</v>
      </c>
      <c r="X44" s="2">
        <v>3241000</v>
      </c>
      <c r="Y44" s="3" t="s">
        <v>36</v>
      </c>
    </row>
    <row r="45" spans="1:25" ht="180" x14ac:dyDescent="0.25">
      <c r="A45" s="2" t="s">
        <v>122</v>
      </c>
      <c r="B45" s="2" t="str">
        <f>IFERROR(VLOOKUP(VALUE(MID(A45,1,IF(VALUE(MID(A45,1,3))=898,3,4))),[2]Hoja1!$A$3:$K$222,2,0),"")</f>
        <v>898 Administración del talento humano</v>
      </c>
      <c r="C45" s="2" t="s">
        <v>55</v>
      </c>
      <c r="D45" s="2" t="s">
        <v>56</v>
      </c>
      <c r="E45" s="43">
        <v>82111902</v>
      </c>
      <c r="F45" s="2" t="s">
        <v>123</v>
      </c>
      <c r="G45" s="44">
        <v>1</v>
      </c>
      <c r="H45" s="4">
        <v>1</v>
      </c>
      <c r="I45" s="43">
        <v>11.5</v>
      </c>
      <c r="J45" s="43">
        <v>1</v>
      </c>
      <c r="K45" s="43" t="s">
        <v>29</v>
      </c>
      <c r="L45" s="2" t="str">
        <f>IF(K45=[2]Hoja3!$B$2,[2]Hoja3!$A$2,IF(K45=[2]Hoja3!$B$3,[2]Hoja3!$A$3,IF(K45=[2]Hoja3!$B$4,[2]Hoja3!$A$4,IF(K45=[2]Hoja3!$B$5,[2]Hoja3!$A$5,IF(K45=[2]Hoja3!$B$6,[2]Hoja3!$A$6,IF(K45=[2]Hoja3!$B$7,[2]Hoja3!$A$7,IF(K45=[2]Hoja3!$B$8,[2]Hoja3!$A$8,IF(K45=[2]Hoja3!$B$9,[2]Hoja3!$A$9,IF(K45=[2]Hoja3!$B$10,[2]Hoja3!$A$10,IF(K45=[2]Hoja3!$B$11,[2]Hoja3!$A$11,IF(K45=[2]Hoja3!$B$12,[2]Hoja3!$A$12,IF(K45=[2]Hoja3!$B$13,[2]Hoja3!$A$13,IF(K45=[2]Hoja3!$B$14,[2]Hoja3!$A$14,"")))))))))))))</f>
        <v>CCE-05</v>
      </c>
      <c r="M45" s="43" t="s">
        <v>58</v>
      </c>
      <c r="N45" s="43">
        <v>0</v>
      </c>
      <c r="O45" s="45">
        <v>80494962</v>
      </c>
      <c r="P45" s="45">
        <f t="shared" si="0"/>
        <v>80494962</v>
      </c>
      <c r="Q45" s="43">
        <v>0</v>
      </c>
      <c r="R45" s="43">
        <v>0</v>
      </c>
      <c r="S45" s="2" t="s">
        <v>31</v>
      </c>
      <c r="T45" s="2" t="s">
        <v>32</v>
      </c>
      <c r="U45" s="2" t="s">
        <v>33</v>
      </c>
      <c r="V45" s="2" t="s">
        <v>34</v>
      </c>
      <c r="W45" s="2" t="s">
        <v>35</v>
      </c>
      <c r="X45" s="2">
        <v>3241000</v>
      </c>
      <c r="Y45" s="3" t="s">
        <v>36</v>
      </c>
    </row>
    <row r="46" spans="1:25" ht="180" x14ac:dyDescent="0.25">
      <c r="A46" s="2" t="s">
        <v>124</v>
      </c>
      <c r="B46" s="2" t="str">
        <f>IFERROR(VLOOKUP(VALUE(MID(A46,1,IF(VALUE(MID(A46,1,3))=898,3,4))),[2]Hoja1!$A$3:$K$222,2,0),"")</f>
        <v>898 Administración del talento humano</v>
      </c>
      <c r="C46" s="2" t="s">
        <v>55</v>
      </c>
      <c r="D46" s="2" t="s">
        <v>56</v>
      </c>
      <c r="E46" s="43">
        <v>80161507</v>
      </c>
      <c r="F46" s="2" t="s">
        <v>125</v>
      </c>
      <c r="G46" s="44">
        <v>1</v>
      </c>
      <c r="H46" s="4">
        <v>1</v>
      </c>
      <c r="I46" s="43">
        <v>11.5</v>
      </c>
      <c r="J46" s="43">
        <v>1</v>
      </c>
      <c r="K46" s="43" t="s">
        <v>29</v>
      </c>
      <c r="L46" s="2" t="str">
        <f>IF(K46=[2]Hoja3!$B$2,[2]Hoja3!$A$2,IF(K46=[2]Hoja3!$B$3,[2]Hoja3!$A$3,IF(K46=[2]Hoja3!$B$4,[2]Hoja3!$A$4,IF(K46=[2]Hoja3!$B$5,[2]Hoja3!$A$5,IF(K46=[2]Hoja3!$B$6,[2]Hoja3!$A$6,IF(K46=[2]Hoja3!$B$7,[2]Hoja3!$A$7,IF(K46=[2]Hoja3!$B$8,[2]Hoja3!$A$8,IF(K46=[2]Hoja3!$B$9,[2]Hoja3!$A$9,IF(K46=[2]Hoja3!$B$10,[2]Hoja3!$A$10,IF(K46=[2]Hoja3!$B$11,[2]Hoja3!$A$11,IF(K46=[2]Hoja3!$B$12,[2]Hoja3!$A$12,IF(K46=[2]Hoja3!$B$13,[2]Hoja3!$A$13,IF(K46=[2]Hoja3!$B$14,[2]Hoja3!$A$14,"")))))))))))))</f>
        <v>CCE-05</v>
      </c>
      <c r="M46" s="43" t="s">
        <v>58</v>
      </c>
      <c r="N46" s="43">
        <v>0</v>
      </c>
      <c r="O46" s="45">
        <v>80500000</v>
      </c>
      <c r="P46" s="45">
        <f t="shared" si="0"/>
        <v>80500000</v>
      </c>
      <c r="Q46" s="43">
        <v>0</v>
      </c>
      <c r="R46" s="43">
        <v>0</v>
      </c>
      <c r="S46" s="2" t="s">
        <v>31</v>
      </c>
      <c r="T46" s="2" t="s">
        <v>32</v>
      </c>
      <c r="U46" s="2" t="s">
        <v>33</v>
      </c>
      <c r="V46" s="2" t="s">
        <v>34</v>
      </c>
      <c r="W46" s="2" t="s">
        <v>35</v>
      </c>
      <c r="X46" s="2">
        <v>3241000</v>
      </c>
      <c r="Y46" s="3" t="s">
        <v>36</v>
      </c>
    </row>
    <row r="47" spans="1:25" ht="180" x14ac:dyDescent="0.25">
      <c r="A47" s="2" t="s">
        <v>126</v>
      </c>
      <c r="B47" s="2" t="str">
        <f>IFERROR(VLOOKUP(VALUE(MID(A47,1,IF(VALUE(MID(A47,1,3))=898,3,4))),[2]Hoja1!$A$3:$K$222,2,0),"")</f>
        <v>898 Administración del talento humano</v>
      </c>
      <c r="C47" s="2" t="s">
        <v>55</v>
      </c>
      <c r="D47" s="2" t="s">
        <v>56</v>
      </c>
      <c r="E47" s="43">
        <v>80161500</v>
      </c>
      <c r="F47" s="2" t="s">
        <v>127</v>
      </c>
      <c r="G47" s="44">
        <v>1</v>
      </c>
      <c r="H47" s="4">
        <v>1</v>
      </c>
      <c r="I47" s="43">
        <v>11.5</v>
      </c>
      <c r="J47" s="43">
        <v>1</v>
      </c>
      <c r="K47" s="43" t="s">
        <v>29</v>
      </c>
      <c r="L47" s="2" t="str">
        <f>IF(K47=[2]Hoja3!$B$2,[2]Hoja3!$A$2,IF(K47=[2]Hoja3!$B$3,[2]Hoja3!$A$3,IF(K47=[2]Hoja3!$B$4,[2]Hoja3!$A$4,IF(K47=[2]Hoja3!$B$5,[2]Hoja3!$A$5,IF(K47=[2]Hoja3!$B$6,[2]Hoja3!$A$6,IF(K47=[2]Hoja3!$B$7,[2]Hoja3!$A$7,IF(K47=[2]Hoja3!$B$8,[2]Hoja3!$A$8,IF(K47=[2]Hoja3!$B$9,[2]Hoja3!$A$9,IF(K47=[2]Hoja3!$B$10,[2]Hoja3!$A$10,IF(K47=[2]Hoja3!$B$11,[2]Hoja3!$A$11,IF(K47=[2]Hoja3!$B$12,[2]Hoja3!$A$12,IF(K47=[2]Hoja3!$B$13,[2]Hoja3!$A$13,IF(K47=[2]Hoja3!$B$14,[2]Hoja3!$A$14,"")))))))))))))</f>
        <v>CCE-05</v>
      </c>
      <c r="M47" s="43" t="s">
        <v>58</v>
      </c>
      <c r="N47" s="43">
        <v>0</v>
      </c>
      <c r="O47" s="45">
        <v>71760000</v>
      </c>
      <c r="P47" s="45">
        <f t="shared" si="0"/>
        <v>71760000</v>
      </c>
      <c r="Q47" s="43">
        <v>0</v>
      </c>
      <c r="R47" s="43">
        <v>0</v>
      </c>
      <c r="S47" s="2" t="s">
        <v>31</v>
      </c>
      <c r="T47" s="2" t="s">
        <v>32</v>
      </c>
      <c r="U47" s="2" t="s">
        <v>33</v>
      </c>
      <c r="V47" s="2" t="s">
        <v>34</v>
      </c>
      <c r="W47" s="2" t="s">
        <v>35</v>
      </c>
      <c r="X47" s="2">
        <v>3241000</v>
      </c>
      <c r="Y47" s="3" t="s">
        <v>36</v>
      </c>
    </row>
    <row r="48" spans="1:25" ht="180" x14ac:dyDescent="0.25">
      <c r="A48" s="2" t="s">
        <v>128</v>
      </c>
      <c r="B48" s="2" t="str">
        <f>IFERROR(VLOOKUP(VALUE(MID(A48,1,IF(VALUE(MID(A48,1,3))=898,3,4))),[2]Hoja1!$A$3:$K$222,2,0),"")</f>
        <v>898 Administración del talento humano</v>
      </c>
      <c r="C48" s="2" t="s">
        <v>55</v>
      </c>
      <c r="D48" s="2" t="s">
        <v>56</v>
      </c>
      <c r="E48" s="43">
        <v>80161507</v>
      </c>
      <c r="F48" s="2" t="s">
        <v>129</v>
      </c>
      <c r="G48" s="44">
        <v>1</v>
      </c>
      <c r="H48" s="4">
        <v>1</v>
      </c>
      <c r="I48" s="43">
        <v>11</v>
      </c>
      <c r="J48" s="43">
        <v>1</v>
      </c>
      <c r="K48" s="43" t="s">
        <v>29</v>
      </c>
      <c r="L48" s="2" t="str">
        <f>IF(K48=[2]Hoja3!$B$2,[2]Hoja3!$A$2,IF(K48=[2]Hoja3!$B$3,[2]Hoja3!$A$3,IF(K48=[2]Hoja3!$B$4,[2]Hoja3!$A$4,IF(K48=[2]Hoja3!$B$5,[2]Hoja3!$A$5,IF(K48=[2]Hoja3!$B$6,[2]Hoja3!$A$6,IF(K48=[2]Hoja3!$B$7,[2]Hoja3!$A$7,IF(K48=[2]Hoja3!$B$8,[2]Hoja3!$A$8,IF(K48=[2]Hoja3!$B$9,[2]Hoja3!$A$9,IF(K48=[2]Hoja3!$B$10,[2]Hoja3!$A$10,IF(K48=[2]Hoja3!$B$11,[2]Hoja3!$A$11,IF(K48=[2]Hoja3!$B$12,[2]Hoja3!$A$12,IF(K48=[2]Hoja3!$B$13,[2]Hoja3!$A$13,IF(K48=[2]Hoja3!$B$14,[2]Hoja3!$A$14,"")))))))))))))</f>
        <v>CCE-05</v>
      </c>
      <c r="M48" s="43" t="s">
        <v>58</v>
      </c>
      <c r="N48" s="43">
        <v>0</v>
      </c>
      <c r="O48" s="45">
        <v>60500000</v>
      </c>
      <c r="P48" s="45">
        <f t="shared" si="0"/>
        <v>60500000</v>
      </c>
      <c r="Q48" s="43">
        <v>0</v>
      </c>
      <c r="R48" s="43">
        <v>0</v>
      </c>
      <c r="S48" s="2" t="s">
        <v>31</v>
      </c>
      <c r="T48" s="2" t="s">
        <v>32</v>
      </c>
      <c r="U48" s="2" t="s">
        <v>33</v>
      </c>
      <c r="V48" s="2" t="s">
        <v>34</v>
      </c>
      <c r="W48" s="2" t="s">
        <v>35</v>
      </c>
      <c r="X48" s="2">
        <v>3241000</v>
      </c>
      <c r="Y48" s="3" t="s">
        <v>36</v>
      </c>
    </row>
    <row r="49" spans="1:25" ht="180" x14ac:dyDescent="0.25">
      <c r="A49" s="2" t="s">
        <v>130</v>
      </c>
      <c r="B49" s="2" t="str">
        <f>IFERROR(VLOOKUP(VALUE(MID(A49,1,IF(VALUE(MID(A49,1,3))=898,3,4))),[2]Hoja1!$A$3:$K$222,2,0),"")</f>
        <v>898 Administración del talento humano</v>
      </c>
      <c r="C49" s="2" t="s">
        <v>55</v>
      </c>
      <c r="D49" s="2" t="s">
        <v>56</v>
      </c>
      <c r="E49" s="43">
        <v>82141504</v>
      </c>
      <c r="F49" s="2" t="s">
        <v>131</v>
      </c>
      <c r="G49" s="44">
        <v>1</v>
      </c>
      <c r="H49" s="4">
        <v>1</v>
      </c>
      <c r="I49" s="43">
        <v>10</v>
      </c>
      <c r="J49" s="43">
        <v>1</v>
      </c>
      <c r="K49" s="43" t="s">
        <v>29</v>
      </c>
      <c r="L49" s="2" t="str">
        <f>IF(K49=[2]Hoja3!$B$2,[2]Hoja3!$A$2,IF(K49=[2]Hoja3!$B$3,[2]Hoja3!$A$3,IF(K49=[2]Hoja3!$B$4,[2]Hoja3!$A$4,IF(K49=[2]Hoja3!$B$5,[2]Hoja3!$A$5,IF(K49=[2]Hoja3!$B$6,[2]Hoja3!$A$6,IF(K49=[2]Hoja3!$B$7,[2]Hoja3!$A$7,IF(K49=[2]Hoja3!$B$8,[2]Hoja3!$A$8,IF(K49=[2]Hoja3!$B$9,[2]Hoja3!$A$9,IF(K49=[2]Hoja3!$B$10,[2]Hoja3!$A$10,IF(K49=[2]Hoja3!$B$11,[2]Hoja3!$A$11,IF(K49=[2]Hoja3!$B$12,[2]Hoja3!$A$12,IF(K49=[2]Hoja3!$B$13,[2]Hoja3!$A$13,IF(K49=[2]Hoja3!$B$14,[2]Hoja3!$A$14,"")))))))))))))</f>
        <v>CCE-05</v>
      </c>
      <c r="M49" s="43" t="s">
        <v>58</v>
      </c>
      <c r="N49" s="43">
        <v>0</v>
      </c>
      <c r="O49" s="45">
        <v>38480000</v>
      </c>
      <c r="P49" s="45">
        <f t="shared" si="0"/>
        <v>38480000</v>
      </c>
      <c r="Q49" s="43">
        <v>0</v>
      </c>
      <c r="R49" s="43">
        <v>0</v>
      </c>
      <c r="S49" s="2" t="s">
        <v>31</v>
      </c>
      <c r="T49" s="2" t="s">
        <v>32</v>
      </c>
      <c r="U49" s="2" t="s">
        <v>33</v>
      </c>
      <c r="V49" s="2" t="s">
        <v>34</v>
      </c>
      <c r="W49" s="2" t="s">
        <v>35</v>
      </c>
      <c r="X49" s="2">
        <v>3241000</v>
      </c>
      <c r="Y49" s="3" t="s">
        <v>36</v>
      </c>
    </row>
    <row r="50" spans="1:25" ht="180" x14ac:dyDescent="0.25">
      <c r="A50" s="2" t="s">
        <v>132</v>
      </c>
      <c r="B50" s="2" t="str">
        <f>IFERROR(VLOOKUP(VALUE(MID(A50,1,IF(VALUE(MID(A50,1,3))=898,3,4))),[2]Hoja1!$A$3:$K$222,2,0),"")</f>
        <v>898 Administración del talento humano</v>
      </c>
      <c r="C50" s="2" t="s">
        <v>55</v>
      </c>
      <c r="D50" s="2" t="s">
        <v>56</v>
      </c>
      <c r="E50" s="43">
        <f>+E49</f>
        <v>82141504</v>
      </c>
      <c r="F50" s="2" t="s">
        <v>133</v>
      </c>
      <c r="G50" s="44">
        <v>1</v>
      </c>
      <c r="H50" s="4">
        <v>1</v>
      </c>
      <c r="I50" s="43">
        <v>11</v>
      </c>
      <c r="J50" s="43">
        <v>1</v>
      </c>
      <c r="K50" s="43" t="s">
        <v>29</v>
      </c>
      <c r="L50" s="2" t="str">
        <f>IF(K50=[2]Hoja3!$B$2,[2]Hoja3!$A$2,IF(K50=[2]Hoja3!$B$3,[2]Hoja3!$A$3,IF(K50=[2]Hoja3!$B$4,[2]Hoja3!$A$4,IF(K50=[2]Hoja3!$B$5,[2]Hoja3!$A$5,IF(K50=[2]Hoja3!$B$6,[2]Hoja3!$A$6,IF(K50=[2]Hoja3!$B$7,[2]Hoja3!$A$7,IF(K50=[2]Hoja3!$B$8,[2]Hoja3!$A$8,IF(K50=[2]Hoja3!$B$9,[2]Hoja3!$A$9,IF(K50=[2]Hoja3!$B$10,[2]Hoja3!$A$10,IF(K50=[2]Hoja3!$B$11,[2]Hoja3!$A$11,IF(K50=[2]Hoja3!$B$12,[2]Hoja3!$A$12,IF(K50=[2]Hoja3!$B$13,[2]Hoja3!$A$13,IF(K50=[2]Hoja3!$B$14,[2]Hoja3!$A$14,"")))))))))))))</f>
        <v>CCE-05</v>
      </c>
      <c r="M50" s="43" t="s">
        <v>58</v>
      </c>
      <c r="N50" s="43">
        <v>0</v>
      </c>
      <c r="O50" s="45">
        <v>60500000</v>
      </c>
      <c r="P50" s="45">
        <f t="shared" si="0"/>
        <v>60500000</v>
      </c>
      <c r="Q50" s="43">
        <v>0</v>
      </c>
      <c r="R50" s="43">
        <v>0</v>
      </c>
      <c r="S50" s="2" t="s">
        <v>31</v>
      </c>
      <c r="T50" s="2" t="s">
        <v>32</v>
      </c>
      <c r="U50" s="2" t="s">
        <v>33</v>
      </c>
      <c r="V50" s="2" t="s">
        <v>34</v>
      </c>
      <c r="W50" s="2" t="s">
        <v>35</v>
      </c>
      <c r="X50" s="2">
        <v>3241000</v>
      </c>
      <c r="Y50" s="3" t="s">
        <v>36</v>
      </c>
    </row>
    <row r="51" spans="1:25" ht="180" x14ac:dyDescent="0.25">
      <c r="A51" s="2" t="s">
        <v>134</v>
      </c>
      <c r="B51" s="2" t="str">
        <f>IFERROR(VLOOKUP(VALUE(MID(A51,1,IF(VALUE(MID(A51,1,3))=898,3,4))),[2]Hoja1!$A$3:$K$222,2,0),"")</f>
        <v>898 Administración del talento humano</v>
      </c>
      <c r="C51" s="2" t="s">
        <v>55</v>
      </c>
      <c r="D51" s="2" t="s">
        <v>56</v>
      </c>
      <c r="E51" s="43">
        <v>80111601</v>
      </c>
      <c r="F51" s="2" t="s">
        <v>135</v>
      </c>
      <c r="G51" s="4">
        <v>1</v>
      </c>
      <c r="H51" s="4">
        <v>1</v>
      </c>
      <c r="I51" s="43">
        <v>11.5</v>
      </c>
      <c r="J51" s="43">
        <v>1</v>
      </c>
      <c r="K51" s="43" t="s">
        <v>29</v>
      </c>
      <c r="L51" s="2" t="str">
        <f>IF(K51=[2]Hoja3!$B$2,[2]Hoja3!$A$2,IF(K51=[2]Hoja3!$B$3,[2]Hoja3!$A$3,IF(K51=[2]Hoja3!$B$4,[2]Hoja3!$A$4,IF(K51=[2]Hoja3!$B$5,[2]Hoja3!$A$5,IF(K51=[2]Hoja3!$B$6,[2]Hoja3!$A$6,IF(K51=[2]Hoja3!$B$7,[2]Hoja3!$A$7,IF(K51=[2]Hoja3!$B$8,[2]Hoja3!$A$8,IF(K51=[2]Hoja3!$B$9,[2]Hoja3!$A$9,IF(K51=[2]Hoja3!$B$10,[2]Hoja3!$A$10,IF(K51=[2]Hoja3!$B$11,[2]Hoja3!$A$11,IF(K51=[2]Hoja3!$B$12,[2]Hoja3!$A$12,IF(K51=[2]Hoja3!$B$13,[2]Hoja3!$A$13,IF(K51=[2]Hoja3!$B$14,[2]Hoja3!$A$14,"")))))))))))))</f>
        <v>CCE-05</v>
      </c>
      <c r="M51" s="43" t="s">
        <v>58</v>
      </c>
      <c r="N51" s="2">
        <v>0</v>
      </c>
      <c r="O51" s="46">
        <v>60632000</v>
      </c>
      <c r="P51" s="46">
        <v>60632000</v>
      </c>
      <c r="Q51" s="1">
        <v>0</v>
      </c>
      <c r="R51" s="2">
        <v>0</v>
      </c>
      <c r="S51" s="2" t="s">
        <v>31</v>
      </c>
      <c r="T51" s="2" t="s">
        <v>32</v>
      </c>
      <c r="U51" s="2" t="s">
        <v>33</v>
      </c>
      <c r="V51" s="2" t="s">
        <v>34</v>
      </c>
      <c r="W51" s="2" t="s">
        <v>35</v>
      </c>
      <c r="X51" s="2">
        <v>3241000</v>
      </c>
      <c r="Y51" s="3" t="s">
        <v>36</v>
      </c>
    </row>
    <row r="52" spans="1:25" ht="180" x14ac:dyDescent="0.25">
      <c r="A52" s="2" t="s">
        <v>136</v>
      </c>
      <c r="B52" s="2" t="str">
        <f>IFERROR(VLOOKUP(VALUE(MID(A52,1,IF(VALUE(MID(A52,1,3))=898,3,4))),[2]Hoja1!$A$3:$K$222,2,0),"")</f>
        <v>898 Administración del talento humano</v>
      </c>
      <c r="C52" s="2" t="s">
        <v>55</v>
      </c>
      <c r="D52" s="2" t="s">
        <v>56</v>
      </c>
      <c r="E52" s="43">
        <v>80111601</v>
      </c>
      <c r="F52" s="2" t="s">
        <v>137</v>
      </c>
      <c r="G52" s="4">
        <v>1</v>
      </c>
      <c r="H52" s="4">
        <v>1</v>
      </c>
      <c r="I52" s="43">
        <v>11.5</v>
      </c>
      <c r="J52" s="43">
        <v>1</v>
      </c>
      <c r="K52" s="43" t="s">
        <v>29</v>
      </c>
      <c r="L52" s="2" t="str">
        <f>IF(K52=[2]Hoja3!$B$2,[2]Hoja3!$A$2,IF(K52=[2]Hoja3!$B$3,[2]Hoja3!$A$3,IF(K52=[2]Hoja3!$B$4,[2]Hoja3!$A$4,IF(K52=[2]Hoja3!$B$5,[2]Hoja3!$A$5,IF(K52=[2]Hoja3!$B$6,[2]Hoja3!$A$6,IF(K52=[2]Hoja3!$B$7,[2]Hoja3!$A$7,IF(K52=[2]Hoja3!$B$8,[2]Hoja3!$A$8,IF(K52=[2]Hoja3!$B$9,[2]Hoja3!$A$9,IF(K52=[2]Hoja3!$B$10,[2]Hoja3!$A$10,IF(K52=[2]Hoja3!$B$11,[2]Hoja3!$A$11,IF(K52=[2]Hoja3!$B$12,[2]Hoja3!$A$12,IF(K52=[2]Hoja3!$B$13,[2]Hoja3!$A$13,IF(K52=[2]Hoja3!$B$14,[2]Hoja3!$A$14,"")))))))))))))</f>
        <v>CCE-05</v>
      </c>
      <c r="M52" s="43" t="s">
        <v>58</v>
      </c>
      <c r="N52" s="2">
        <v>0</v>
      </c>
      <c r="O52" s="46">
        <v>60632000</v>
      </c>
      <c r="P52" s="46">
        <v>60632000</v>
      </c>
      <c r="Q52" s="1">
        <v>0</v>
      </c>
      <c r="R52" s="2">
        <v>0</v>
      </c>
      <c r="S52" s="2" t="s">
        <v>31</v>
      </c>
      <c r="T52" s="2" t="s">
        <v>32</v>
      </c>
      <c r="U52" s="2" t="s">
        <v>33</v>
      </c>
      <c r="V52" s="2" t="s">
        <v>34</v>
      </c>
      <c r="W52" s="2" t="s">
        <v>35</v>
      </c>
      <c r="X52" s="2">
        <v>3241000</v>
      </c>
      <c r="Y52" s="3" t="s">
        <v>36</v>
      </c>
    </row>
    <row r="53" spans="1:25" ht="180" x14ac:dyDescent="0.25">
      <c r="A53" s="2" t="s">
        <v>138</v>
      </c>
      <c r="B53" s="2" t="str">
        <f>IFERROR(VLOOKUP(VALUE(MID(A53,1,IF(VALUE(MID(A53,1,3))=898,3,4))),[2]Hoja1!$A$3:$K$222,2,0),"")</f>
        <v>898 Administración del talento humano</v>
      </c>
      <c r="C53" s="2" t="s">
        <v>55</v>
      </c>
      <c r="D53" s="2" t="s">
        <v>56</v>
      </c>
      <c r="E53" s="43">
        <v>80111601</v>
      </c>
      <c r="F53" s="2" t="s">
        <v>139</v>
      </c>
      <c r="G53" s="4">
        <v>1</v>
      </c>
      <c r="H53" s="4">
        <v>1</v>
      </c>
      <c r="I53" s="43">
        <v>9</v>
      </c>
      <c r="J53" s="43">
        <v>1</v>
      </c>
      <c r="K53" s="43" t="s">
        <v>29</v>
      </c>
      <c r="L53" s="2" t="str">
        <f>IF(K53=[2]Hoja3!$B$2,[2]Hoja3!$A$2,IF(K53=[2]Hoja3!$B$3,[2]Hoja3!$A$3,IF(K53=[2]Hoja3!$B$4,[2]Hoja3!$A$4,IF(K53=[2]Hoja3!$B$5,[2]Hoja3!$A$5,IF(K53=[2]Hoja3!$B$6,[2]Hoja3!$A$6,IF(K53=[2]Hoja3!$B$7,[2]Hoja3!$A$7,IF(K53=[2]Hoja3!$B$8,[2]Hoja3!$A$8,IF(K53=[2]Hoja3!$B$9,[2]Hoja3!$A$9,IF(K53=[2]Hoja3!$B$10,[2]Hoja3!$A$10,IF(K53=[2]Hoja3!$B$11,[2]Hoja3!$A$11,IF(K53=[2]Hoja3!$B$12,[2]Hoja3!$A$12,IF(K53=[2]Hoja3!$B$13,[2]Hoja3!$A$13,IF(K53=[2]Hoja3!$B$14,[2]Hoja3!$A$14,"")))))))))))))</f>
        <v>CCE-05</v>
      </c>
      <c r="M53" s="43" t="s">
        <v>58</v>
      </c>
      <c r="N53" s="2">
        <v>0</v>
      </c>
      <c r="O53" s="46">
        <v>60632000</v>
      </c>
      <c r="P53" s="46">
        <v>60632000</v>
      </c>
      <c r="Q53" s="1">
        <v>0</v>
      </c>
      <c r="R53" s="2">
        <v>0</v>
      </c>
      <c r="S53" s="2" t="s">
        <v>31</v>
      </c>
      <c r="T53" s="2" t="s">
        <v>32</v>
      </c>
      <c r="U53" s="2" t="s">
        <v>33</v>
      </c>
      <c r="V53" s="2" t="s">
        <v>34</v>
      </c>
      <c r="W53" s="2" t="s">
        <v>35</v>
      </c>
      <c r="X53" s="2">
        <v>3241000</v>
      </c>
      <c r="Y53" s="3" t="s">
        <v>36</v>
      </c>
    </row>
    <row r="54" spans="1:25" ht="180" x14ac:dyDescent="0.25">
      <c r="A54" s="2" t="s">
        <v>140</v>
      </c>
      <c r="B54" s="2" t="str">
        <f>IFERROR(VLOOKUP(VALUE(MID(A54,1,IF(VALUE(MID(A54,1,3))=898,3,4))),[2]Hoja1!$A$3:$K$222,2,0),"")</f>
        <v>898 Administración del talento humano</v>
      </c>
      <c r="C54" s="2" t="s">
        <v>55</v>
      </c>
      <c r="D54" s="2" t="s">
        <v>56</v>
      </c>
      <c r="E54" s="43">
        <v>80111601</v>
      </c>
      <c r="F54" s="2" t="s">
        <v>135</v>
      </c>
      <c r="G54" s="4">
        <v>1</v>
      </c>
      <c r="H54" s="4">
        <v>1</v>
      </c>
      <c r="I54" s="43">
        <v>9</v>
      </c>
      <c r="J54" s="43">
        <v>1</v>
      </c>
      <c r="K54" s="43" t="s">
        <v>29</v>
      </c>
      <c r="L54" s="2" t="str">
        <f>IF(K54=[2]Hoja3!$B$2,[2]Hoja3!$A$2,IF(K54=[2]Hoja3!$B$3,[2]Hoja3!$A$3,IF(K54=[2]Hoja3!$B$4,[2]Hoja3!$A$4,IF(K54=[2]Hoja3!$B$5,[2]Hoja3!$A$5,IF(K54=[2]Hoja3!$B$6,[2]Hoja3!$A$6,IF(K54=[2]Hoja3!$B$7,[2]Hoja3!$A$7,IF(K54=[2]Hoja3!$B$8,[2]Hoja3!$A$8,IF(K54=[2]Hoja3!$B$9,[2]Hoja3!$A$9,IF(K54=[2]Hoja3!$B$10,[2]Hoja3!$A$10,IF(K54=[2]Hoja3!$B$11,[2]Hoja3!$A$11,IF(K54=[2]Hoja3!$B$12,[2]Hoja3!$A$12,IF(K54=[2]Hoja3!$B$13,[2]Hoja3!$A$13,IF(K54=[2]Hoja3!$B$14,[2]Hoja3!$A$14,"")))))))))))))</f>
        <v>CCE-05</v>
      </c>
      <c r="M54" s="43" t="s">
        <v>58</v>
      </c>
      <c r="N54" s="2">
        <v>0</v>
      </c>
      <c r="O54" s="46">
        <v>60632000</v>
      </c>
      <c r="P54" s="46">
        <v>60632000</v>
      </c>
      <c r="Q54" s="1">
        <v>0</v>
      </c>
      <c r="R54" s="2">
        <v>0</v>
      </c>
      <c r="S54" s="2" t="s">
        <v>31</v>
      </c>
      <c r="T54" s="2" t="s">
        <v>32</v>
      </c>
      <c r="U54" s="2" t="s">
        <v>33</v>
      </c>
      <c r="V54" s="2" t="s">
        <v>34</v>
      </c>
      <c r="W54" s="2" t="s">
        <v>35</v>
      </c>
      <c r="X54" s="2">
        <v>3241000</v>
      </c>
      <c r="Y54" s="3" t="s">
        <v>36</v>
      </c>
    </row>
    <row r="55" spans="1:25" ht="180" x14ac:dyDescent="0.25">
      <c r="A55" s="2" t="s">
        <v>141</v>
      </c>
      <c r="B55" s="2" t="str">
        <f>IFERROR(VLOOKUP(VALUE(MID(A55,1,IF(VALUE(MID(A55,1,3))=898,3,4))),[2]Hoja1!$A$3:$K$222,2,0),"")</f>
        <v>898 Administración del talento humano</v>
      </c>
      <c r="C55" s="2" t="s">
        <v>55</v>
      </c>
      <c r="D55" s="2" t="s">
        <v>56</v>
      </c>
      <c r="E55" s="43">
        <v>80101509</v>
      </c>
      <c r="F55" s="107" t="s">
        <v>135</v>
      </c>
      <c r="G55" s="4">
        <v>1</v>
      </c>
      <c r="H55" s="4">
        <v>1</v>
      </c>
      <c r="I55" s="43">
        <v>11.5</v>
      </c>
      <c r="J55" s="43">
        <v>1</v>
      </c>
      <c r="K55" s="43" t="s">
        <v>29</v>
      </c>
      <c r="L55" s="2" t="str">
        <f>IF(K55=[2]Hoja3!$B$2,[2]Hoja3!$A$2,IF(K55=[2]Hoja3!$B$3,[2]Hoja3!$A$3,IF(K55=[2]Hoja3!$B$4,[2]Hoja3!$A$4,IF(K55=[2]Hoja3!$B$5,[2]Hoja3!$A$5,IF(K55=[2]Hoja3!$B$6,[2]Hoja3!$A$6,IF(K55=[2]Hoja3!$B$7,[2]Hoja3!$A$7,IF(K55=[2]Hoja3!$B$8,[2]Hoja3!$A$8,IF(K55=[2]Hoja3!$B$9,[2]Hoja3!$A$9,IF(K55=[2]Hoja3!$B$10,[2]Hoja3!$A$10,IF(K55=[2]Hoja3!$B$11,[2]Hoja3!$A$11,IF(K55=[2]Hoja3!$B$12,[2]Hoja3!$A$12,IF(K55=[2]Hoja3!$B$13,[2]Hoja3!$A$13,IF(K55=[2]Hoja3!$B$14,[2]Hoja3!$A$14,"")))))))))))))</f>
        <v>CCE-05</v>
      </c>
      <c r="M55" s="43" t="s">
        <v>58</v>
      </c>
      <c r="N55" s="2">
        <v>0</v>
      </c>
      <c r="O55" s="46">
        <v>79633268</v>
      </c>
      <c r="P55" s="46">
        <v>79633268</v>
      </c>
      <c r="Q55" s="1">
        <v>0</v>
      </c>
      <c r="R55" s="2">
        <v>0</v>
      </c>
      <c r="S55" s="2" t="s">
        <v>31</v>
      </c>
      <c r="T55" s="2" t="s">
        <v>32</v>
      </c>
      <c r="U55" s="2" t="s">
        <v>33</v>
      </c>
      <c r="V55" s="2" t="s">
        <v>34</v>
      </c>
      <c r="W55" s="2" t="s">
        <v>35</v>
      </c>
      <c r="X55" s="2">
        <v>3241000</v>
      </c>
      <c r="Y55" s="3" t="s">
        <v>36</v>
      </c>
    </row>
    <row r="56" spans="1:25" ht="180" x14ac:dyDescent="0.25">
      <c r="A56" s="2" t="s">
        <v>142</v>
      </c>
      <c r="B56" s="2" t="str">
        <f>IFERROR(VLOOKUP(VALUE(MID(A56,1,IF(VALUE(MID(A56,1,3))=898,3,4))),[2]Hoja1!$A$3:$K$222,2,0),"")</f>
        <v>898 Administración del talento humano</v>
      </c>
      <c r="C56" s="2" t="s">
        <v>55</v>
      </c>
      <c r="D56" s="2" t="s">
        <v>56</v>
      </c>
      <c r="E56" s="47">
        <v>80111601</v>
      </c>
      <c r="F56" s="2" t="s">
        <v>143</v>
      </c>
      <c r="G56" s="48">
        <v>1</v>
      </c>
      <c r="H56" s="4">
        <v>1</v>
      </c>
      <c r="I56" s="43">
        <v>11</v>
      </c>
      <c r="J56" s="43">
        <v>1</v>
      </c>
      <c r="K56" s="43" t="s">
        <v>29</v>
      </c>
      <c r="L56" s="2" t="str">
        <f>IF(K56=[2]Hoja3!$B$2,[2]Hoja3!$A$2,IF(K56=[2]Hoja3!$B$3,[2]Hoja3!$A$3,IF(K56=[2]Hoja3!$B$4,[2]Hoja3!$A$4,IF(K56=[2]Hoja3!$B$5,[2]Hoja3!$A$5,IF(K56=[2]Hoja3!$B$6,[2]Hoja3!$A$6,IF(K56=[2]Hoja3!$B$7,[2]Hoja3!$A$7,IF(K56=[2]Hoja3!$B$8,[2]Hoja3!$A$8,IF(K56=[2]Hoja3!$B$9,[2]Hoja3!$A$9,IF(K56=[2]Hoja3!$B$10,[2]Hoja3!$A$10,IF(K56=[2]Hoja3!$B$11,[2]Hoja3!$A$11,IF(K56=[2]Hoja3!$B$12,[2]Hoja3!$A$12,IF(K56=[2]Hoja3!$B$13,[2]Hoja3!$A$13,IF(K56=[2]Hoja3!$B$14,[2]Hoja3!$A$14,"")))))))))))))</f>
        <v>CCE-05</v>
      </c>
      <c r="M56" s="2" t="s">
        <v>30</v>
      </c>
      <c r="N56" s="2">
        <v>0</v>
      </c>
      <c r="O56" s="45">
        <v>31570000</v>
      </c>
      <c r="P56" s="45">
        <f t="shared" ref="P56:P73" si="1">+O56</f>
        <v>31570000</v>
      </c>
      <c r="Q56" s="1">
        <v>0</v>
      </c>
      <c r="R56" s="2">
        <v>0</v>
      </c>
      <c r="S56" s="2" t="s">
        <v>31</v>
      </c>
      <c r="T56" s="2" t="s">
        <v>32</v>
      </c>
      <c r="U56" s="2" t="s">
        <v>33</v>
      </c>
      <c r="V56" s="2" t="s">
        <v>34</v>
      </c>
      <c r="W56" s="2" t="s">
        <v>35</v>
      </c>
      <c r="X56" s="2">
        <v>3241000</v>
      </c>
      <c r="Y56" s="3" t="s">
        <v>36</v>
      </c>
    </row>
    <row r="57" spans="1:25" ht="180" x14ac:dyDescent="0.25">
      <c r="A57" s="2" t="s">
        <v>144</v>
      </c>
      <c r="B57" s="2" t="str">
        <f>IFERROR(VLOOKUP(VALUE(MID(A57,1,IF(VALUE(MID(A57,1,3))=898,3,4))),[2]Hoja1!$A$3:$K$222,2,0),"")</f>
        <v>898 Administración del talento humano</v>
      </c>
      <c r="C57" s="2" t="s">
        <v>55</v>
      </c>
      <c r="D57" s="2" t="s">
        <v>56</v>
      </c>
      <c r="E57" s="49">
        <v>80111601</v>
      </c>
      <c r="F57" s="2" t="s">
        <v>145</v>
      </c>
      <c r="G57" s="48">
        <v>1</v>
      </c>
      <c r="H57" s="4">
        <v>1</v>
      </c>
      <c r="I57" s="43">
        <v>10.5</v>
      </c>
      <c r="J57" s="43">
        <v>1</v>
      </c>
      <c r="K57" s="43" t="s">
        <v>29</v>
      </c>
      <c r="L57" s="2" t="str">
        <f>IF(K57=[2]Hoja3!$B$2,[2]Hoja3!$A$2,IF(K57=[2]Hoja3!$B$3,[2]Hoja3!$A$3,IF(K57=[2]Hoja3!$B$4,[2]Hoja3!$A$4,IF(K57=[2]Hoja3!$B$5,[2]Hoja3!$A$5,IF(K57=[2]Hoja3!$B$6,[2]Hoja3!$A$6,IF(K57=[2]Hoja3!$B$7,[2]Hoja3!$A$7,IF(K57=[2]Hoja3!$B$8,[2]Hoja3!$A$8,IF(K57=[2]Hoja3!$B$9,[2]Hoja3!$A$9,IF(K57=[2]Hoja3!$B$10,[2]Hoja3!$A$10,IF(K57=[2]Hoja3!$B$11,[2]Hoja3!$A$11,IF(K57=[2]Hoja3!$B$12,[2]Hoja3!$A$12,IF(K57=[2]Hoja3!$B$13,[2]Hoja3!$A$13,IF(K57=[2]Hoja3!$B$14,[2]Hoja3!$A$14,"")))))))))))))</f>
        <v>CCE-05</v>
      </c>
      <c r="M57" s="43" t="s">
        <v>58</v>
      </c>
      <c r="N57" s="2">
        <v>0</v>
      </c>
      <c r="O57" s="45">
        <v>37590000</v>
      </c>
      <c r="P57" s="45">
        <f t="shared" si="1"/>
        <v>37590000</v>
      </c>
      <c r="Q57" s="1">
        <v>0</v>
      </c>
      <c r="R57" s="2">
        <v>0</v>
      </c>
      <c r="S57" s="2" t="s">
        <v>31</v>
      </c>
      <c r="T57" s="2" t="s">
        <v>32</v>
      </c>
      <c r="U57" s="2" t="s">
        <v>33</v>
      </c>
      <c r="V57" s="2" t="s">
        <v>34</v>
      </c>
      <c r="W57" s="2" t="s">
        <v>35</v>
      </c>
      <c r="X57" s="2">
        <v>3241000</v>
      </c>
      <c r="Y57" s="3" t="s">
        <v>36</v>
      </c>
    </row>
    <row r="58" spans="1:25" ht="180" x14ac:dyDescent="0.25">
      <c r="A58" s="2" t="s">
        <v>146</v>
      </c>
      <c r="B58" s="2" t="str">
        <f>IFERROR(VLOOKUP(VALUE(MID(A58,1,IF(VALUE(MID(A58,1,3))=898,3,4))),[2]Hoja1!$A$3:$K$222,2,0),"")</f>
        <v>898 Administración del talento humano</v>
      </c>
      <c r="C58" s="2" t="s">
        <v>55</v>
      </c>
      <c r="D58" s="2" t="s">
        <v>56</v>
      </c>
      <c r="E58" s="50">
        <v>80111601</v>
      </c>
      <c r="F58" s="2" t="s">
        <v>147</v>
      </c>
      <c r="G58" s="48">
        <v>1</v>
      </c>
      <c r="H58" s="4">
        <v>1</v>
      </c>
      <c r="I58" s="43">
        <v>10.5</v>
      </c>
      <c r="J58" s="43">
        <v>1</v>
      </c>
      <c r="K58" s="43" t="s">
        <v>29</v>
      </c>
      <c r="L58" s="2" t="str">
        <f>IF(K58=[2]Hoja3!$B$2,[2]Hoja3!$A$2,IF(K58=[2]Hoja3!$B$3,[2]Hoja3!$A$3,IF(K58=[2]Hoja3!$B$4,[2]Hoja3!$A$4,IF(K58=[2]Hoja3!$B$5,[2]Hoja3!$A$5,IF(K58=[2]Hoja3!$B$6,[2]Hoja3!$A$6,IF(K58=[2]Hoja3!$B$7,[2]Hoja3!$A$7,IF(K58=[2]Hoja3!$B$8,[2]Hoja3!$A$8,IF(K58=[2]Hoja3!$B$9,[2]Hoja3!$A$9,IF(K58=[2]Hoja3!$B$10,[2]Hoja3!$A$10,IF(K58=[2]Hoja3!$B$11,[2]Hoja3!$A$11,IF(K58=[2]Hoja3!$B$12,[2]Hoja3!$A$12,IF(K58=[2]Hoja3!$B$13,[2]Hoja3!$A$13,IF(K58=[2]Hoja3!$B$14,[2]Hoja3!$A$14,"")))))))))))))</f>
        <v>CCE-05</v>
      </c>
      <c r="M58" s="43" t="s">
        <v>58</v>
      </c>
      <c r="N58" s="2">
        <v>0</v>
      </c>
      <c r="O58" s="45">
        <v>42000000</v>
      </c>
      <c r="P58" s="45">
        <f t="shared" si="1"/>
        <v>42000000</v>
      </c>
      <c r="Q58" s="1">
        <v>0</v>
      </c>
      <c r="R58" s="2">
        <v>0</v>
      </c>
      <c r="S58" s="2" t="s">
        <v>31</v>
      </c>
      <c r="T58" s="2" t="s">
        <v>32</v>
      </c>
      <c r="U58" s="2" t="s">
        <v>33</v>
      </c>
      <c r="V58" s="2" t="s">
        <v>34</v>
      </c>
      <c r="W58" s="2" t="s">
        <v>35</v>
      </c>
      <c r="X58" s="2">
        <v>3241000</v>
      </c>
      <c r="Y58" s="3" t="s">
        <v>36</v>
      </c>
    </row>
    <row r="59" spans="1:25" ht="180" x14ac:dyDescent="0.25">
      <c r="A59" s="2" t="s">
        <v>148</v>
      </c>
      <c r="B59" s="2" t="str">
        <f>IFERROR(VLOOKUP(VALUE(MID(A59,1,IF(VALUE(MID(A59,1,3))=898,3,4))),[2]Hoja1!$A$3:$K$222,2,0),"")</f>
        <v>898 Administración del talento humano</v>
      </c>
      <c r="C59" s="2" t="s">
        <v>55</v>
      </c>
      <c r="D59" s="2" t="s">
        <v>56</v>
      </c>
      <c r="E59" s="50">
        <v>80111601</v>
      </c>
      <c r="F59" s="2" t="s">
        <v>149</v>
      </c>
      <c r="G59" s="48">
        <v>1</v>
      </c>
      <c r="H59" s="4">
        <v>1</v>
      </c>
      <c r="I59" s="43">
        <v>11</v>
      </c>
      <c r="J59" s="43">
        <v>1</v>
      </c>
      <c r="K59" s="43" t="s">
        <v>29</v>
      </c>
      <c r="L59" s="2" t="str">
        <f>IF(K59=[2]Hoja3!$B$2,[2]Hoja3!$A$2,IF(K59=[2]Hoja3!$B$3,[2]Hoja3!$A$3,IF(K59=[2]Hoja3!$B$4,[2]Hoja3!$A$4,IF(K59=[2]Hoja3!$B$5,[2]Hoja3!$A$5,IF(K59=[2]Hoja3!$B$6,[2]Hoja3!$A$6,IF(K59=[2]Hoja3!$B$7,[2]Hoja3!$A$7,IF(K59=[2]Hoja3!$B$8,[2]Hoja3!$A$8,IF(K59=[2]Hoja3!$B$9,[2]Hoja3!$A$9,IF(K59=[2]Hoja3!$B$10,[2]Hoja3!$A$10,IF(K59=[2]Hoja3!$B$11,[2]Hoja3!$A$11,IF(K59=[2]Hoja3!$B$12,[2]Hoja3!$A$12,IF(K59=[2]Hoja3!$B$13,[2]Hoja3!$A$13,IF(K59=[2]Hoja3!$B$14,[2]Hoja3!$A$14,"")))))))))))))</f>
        <v>CCE-05</v>
      </c>
      <c r="M59" s="43" t="s">
        <v>58</v>
      </c>
      <c r="N59" s="2">
        <v>0</v>
      </c>
      <c r="O59" s="45">
        <v>34331000</v>
      </c>
      <c r="P59" s="45">
        <f t="shared" si="1"/>
        <v>34331000</v>
      </c>
      <c r="Q59" s="1">
        <v>0</v>
      </c>
      <c r="R59" s="2">
        <v>0</v>
      </c>
      <c r="S59" s="2" t="s">
        <v>31</v>
      </c>
      <c r="T59" s="2" t="s">
        <v>32</v>
      </c>
      <c r="U59" s="2" t="s">
        <v>33</v>
      </c>
      <c r="V59" s="2" t="s">
        <v>34</v>
      </c>
      <c r="W59" s="2" t="s">
        <v>35</v>
      </c>
      <c r="X59" s="2">
        <v>3241000</v>
      </c>
      <c r="Y59" s="3" t="s">
        <v>36</v>
      </c>
    </row>
    <row r="60" spans="1:25" ht="180" x14ac:dyDescent="0.25">
      <c r="A60" s="2" t="s">
        <v>150</v>
      </c>
      <c r="B60" s="2" t="str">
        <f>IFERROR(VLOOKUP(VALUE(MID(A60,1,IF(VALUE(MID(A60,1,3))=898,3,4))),[2]Hoja1!$A$3:$K$222,2,0),"")</f>
        <v>898 Administración del talento humano</v>
      </c>
      <c r="C60" s="2" t="s">
        <v>55</v>
      </c>
      <c r="D60" s="2" t="s">
        <v>56</v>
      </c>
      <c r="E60" s="50">
        <v>80111601</v>
      </c>
      <c r="F60" s="2" t="s">
        <v>151</v>
      </c>
      <c r="G60" s="48">
        <v>1</v>
      </c>
      <c r="H60" s="4">
        <v>1</v>
      </c>
      <c r="I60" s="43">
        <v>11</v>
      </c>
      <c r="J60" s="43">
        <v>1</v>
      </c>
      <c r="K60" s="43" t="s">
        <v>29</v>
      </c>
      <c r="L60" s="2" t="str">
        <f>IF(K60=[2]Hoja3!$B$2,[2]Hoja3!$A$2,IF(K60=[2]Hoja3!$B$3,[2]Hoja3!$A$3,IF(K60=[2]Hoja3!$B$4,[2]Hoja3!$A$4,IF(K60=[2]Hoja3!$B$5,[2]Hoja3!$A$5,IF(K60=[2]Hoja3!$B$6,[2]Hoja3!$A$6,IF(K60=[2]Hoja3!$B$7,[2]Hoja3!$A$7,IF(K60=[2]Hoja3!$B$8,[2]Hoja3!$A$8,IF(K60=[2]Hoja3!$B$9,[2]Hoja3!$A$9,IF(K60=[2]Hoja3!$B$10,[2]Hoja3!$A$10,IF(K60=[2]Hoja3!$B$11,[2]Hoja3!$A$11,IF(K60=[2]Hoja3!$B$12,[2]Hoja3!$A$12,IF(K60=[2]Hoja3!$B$13,[2]Hoja3!$A$13,IF(K60=[2]Hoja3!$B$14,[2]Hoja3!$A$14,"")))))))))))))</f>
        <v>CCE-05</v>
      </c>
      <c r="M60" s="43" t="s">
        <v>58</v>
      </c>
      <c r="N60" s="2">
        <v>0</v>
      </c>
      <c r="O60" s="45">
        <v>59070000</v>
      </c>
      <c r="P60" s="45">
        <f t="shared" si="1"/>
        <v>59070000</v>
      </c>
      <c r="Q60" s="1">
        <v>0</v>
      </c>
      <c r="R60" s="2">
        <v>0</v>
      </c>
      <c r="S60" s="2" t="s">
        <v>31</v>
      </c>
      <c r="T60" s="2" t="s">
        <v>32</v>
      </c>
      <c r="U60" s="2" t="s">
        <v>33</v>
      </c>
      <c r="V60" s="2" t="s">
        <v>34</v>
      </c>
      <c r="W60" s="2" t="s">
        <v>35</v>
      </c>
      <c r="X60" s="2">
        <v>3241000</v>
      </c>
      <c r="Y60" s="3" t="s">
        <v>36</v>
      </c>
    </row>
    <row r="61" spans="1:25" ht="180" x14ac:dyDescent="0.25">
      <c r="A61" s="2" t="s">
        <v>152</v>
      </c>
      <c r="B61" s="2" t="str">
        <f>IFERROR(VLOOKUP(VALUE(MID(A61,1,IF(VALUE(MID(A61,1,3))=898,3,4))),[2]Hoja1!$A$3:$K$222,2,0),"")</f>
        <v>898 Administración del talento humano</v>
      </c>
      <c r="C61" s="2" t="s">
        <v>55</v>
      </c>
      <c r="D61" s="2" t="s">
        <v>56</v>
      </c>
      <c r="E61" s="50">
        <v>80111601</v>
      </c>
      <c r="F61" s="2" t="s">
        <v>153</v>
      </c>
      <c r="G61" s="48">
        <v>1</v>
      </c>
      <c r="H61" s="4">
        <v>1</v>
      </c>
      <c r="I61" s="43">
        <v>11</v>
      </c>
      <c r="J61" s="43">
        <v>1</v>
      </c>
      <c r="K61" s="43" t="s">
        <v>29</v>
      </c>
      <c r="L61" s="2" t="str">
        <f>IF(K61=[2]Hoja3!$B$2,[2]Hoja3!$A$2,IF(K61=[2]Hoja3!$B$3,[2]Hoja3!$A$3,IF(K61=[2]Hoja3!$B$4,[2]Hoja3!$A$4,IF(K61=[2]Hoja3!$B$5,[2]Hoja3!$A$5,IF(K61=[2]Hoja3!$B$6,[2]Hoja3!$A$6,IF(K61=[2]Hoja3!$B$7,[2]Hoja3!$A$7,IF(K61=[2]Hoja3!$B$8,[2]Hoja3!$A$8,IF(K61=[2]Hoja3!$B$9,[2]Hoja3!$A$9,IF(K61=[2]Hoja3!$B$10,[2]Hoja3!$A$10,IF(K61=[2]Hoja3!$B$11,[2]Hoja3!$A$11,IF(K61=[2]Hoja3!$B$12,[2]Hoja3!$A$12,IF(K61=[2]Hoja3!$B$13,[2]Hoja3!$A$13,IF(K61=[2]Hoja3!$B$14,[2]Hoja3!$A$14,"")))))))))))))</f>
        <v>CCE-05</v>
      </c>
      <c r="M61" s="43" t="s">
        <v>58</v>
      </c>
      <c r="N61" s="2">
        <v>0</v>
      </c>
      <c r="O61" s="45">
        <v>68255000</v>
      </c>
      <c r="P61" s="45">
        <f t="shared" si="1"/>
        <v>68255000</v>
      </c>
      <c r="Q61" s="1">
        <v>0</v>
      </c>
      <c r="R61" s="2">
        <v>0</v>
      </c>
      <c r="S61" s="2" t="s">
        <v>31</v>
      </c>
      <c r="T61" s="2" t="s">
        <v>32</v>
      </c>
      <c r="U61" s="2" t="s">
        <v>33</v>
      </c>
      <c r="V61" s="2" t="s">
        <v>34</v>
      </c>
      <c r="W61" s="2" t="s">
        <v>35</v>
      </c>
      <c r="X61" s="2">
        <v>3241000</v>
      </c>
      <c r="Y61" s="3" t="s">
        <v>36</v>
      </c>
    </row>
    <row r="62" spans="1:25" ht="180" x14ac:dyDescent="0.25">
      <c r="A62" s="2" t="s">
        <v>154</v>
      </c>
      <c r="B62" s="2" t="str">
        <f>IFERROR(VLOOKUP(VALUE(MID(A62,1,IF(VALUE(MID(A62,1,3))=898,3,4))),[2]Hoja1!$A$3:$K$222,2,0),"")</f>
        <v>898 Administración del talento humano</v>
      </c>
      <c r="C62" s="2" t="s">
        <v>55</v>
      </c>
      <c r="D62" s="2" t="s">
        <v>56</v>
      </c>
      <c r="E62" s="50">
        <v>80111601</v>
      </c>
      <c r="F62" s="2" t="s">
        <v>155</v>
      </c>
      <c r="G62" s="48">
        <v>1</v>
      </c>
      <c r="H62" s="4">
        <v>1</v>
      </c>
      <c r="I62" s="43">
        <v>11</v>
      </c>
      <c r="J62" s="43">
        <v>1</v>
      </c>
      <c r="K62" s="43" t="s">
        <v>29</v>
      </c>
      <c r="L62" s="2" t="str">
        <f>IF(K62=[2]Hoja3!$B$2,[2]Hoja3!$A$2,IF(K62=[2]Hoja3!$B$3,[2]Hoja3!$A$3,IF(K62=[2]Hoja3!$B$4,[2]Hoja3!$A$4,IF(K62=[2]Hoja3!$B$5,[2]Hoja3!$A$5,IF(K62=[2]Hoja3!$B$6,[2]Hoja3!$A$6,IF(K62=[2]Hoja3!$B$7,[2]Hoja3!$A$7,IF(K62=[2]Hoja3!$B$8,[2]Hoja3!$A$8,IF(K62=[2]Hoja3!$B$9,[2]Hoja3!$A$9,IF(K62=[2]Hoja3!$B$10,[2]Hoja3!$A$10,IF(K62=[2]Hoja3!$B$11,[2]Hoja3!$A$11,IF(K62=[2]Hoja3!$B$12,[2]Hoja3!$A$12,IF(K62=[2]Hoja3!$B$13,[2]Hoja3!$A$13,IF(K62=[2]Hoja3!$B$14,[2]Hoja3!$A$14,"")))))))))))))</f>
        <v>CCE-05</v>
      </c>
      <c r="M62" s="43" t="s">
        <v>58</v>
      </c>
      <c r="N62" s="2">
        <v>0</v>
      </c>
      <c r="O62" s="45">
        <v>59070000</v>
      </c>
      <c r="P62" s="45">
        <f t="shared" si="1"/>
        <v>59070000</v>
      </c>
      <c r="Q62" s="1">
        <v>0</v>
      </c>
      <c r="R62" s="2">
        <v>0</v>
      </c>
      <c r="S62" s="2" t="s">
        <v>31</v>
      </c>
      <c r="T62" s="2" t="s">
        <v>32</v>
      </c>
      <c r="U62" s="2" t="s">
        <v>33</v>
      </c>
      <c r="V62" s="2" t="s">
        <v>34</v>
      </c>
      <c r="W62" s="2" t="s">
        <v>35</v>
      </c>
      <c r="X62" s="2">
        <v>3241000</v>
      </c>
      <c r="Y62" s="3" t="s">
        <v>36</v>
      </c>
    </row>
    <row r="63" spans="1:25" ht="180" x14ac:dyDescent="0.25">
      <c r="A63" s="2" t="s">
        <v>156</v>
      </c>
      <c r="B63" s="2" t="str">
        <f>IFERROR(VLOOKUP(VALUE(MID(A63,1,IF(VALUE(MID(A63,1,3))=898,3,4))),[2]Hoja1!$A$3:$K$222,2,0),"")</f>
        <v>898 Administración del talento humano</v>
      </c>
      <c r="C63" s="2" t="s">
        <v>55</v>
      </c>
      <c r="D63" s="2" t="s">
        <v>56</v>
      </c>
      <c r="E63" s="50">
        <v>80111601</v>
      </c>
      <c r="F63" s="2" t="s">
        <v>157</v>
      </c>
      <c r="G63" s="48">
        <v>1</v>
      </c>
      <c r="H63" s="4">
        <v>1</v>
      </c>
      <c r="I63" s="43">
        <v>11</v>
      </c>
      <c r="J63" s="43">
        <v>1</v>
      </c>
      <c r="K63" s="43" t="s">
        <v>29</v>
      </c>
      <c r="L63" s="2" t="str">
        <f>IF(K63=[2]Hoja3!$B$2,[2]Hoja3!$A$2,IF(K63=[2]Hoja3!$B$3,[2]Hoja3!$A$3,IF(K63=[2]Hoja3!$B$4,[2]Hoja3!$A$4,IF(K63=[2]Hoja3!$B$5,[2]Hoja3!$A$5,IF(K63=[2]Hoja3!$B$6,[2]Hoja3!$A$6,IF(K63=[2]Hoja3!$B$7,[2]Hoja3!$A$7,IF(K63=[2]Hoja3!$B$8,[2]Hoja3!$A$8,IF(K63=[2]Hoja3!$B$9,[2]Hoja3!$A$9,IF(K63=[2]Hoja3!$B$10,[2]Hoja3!$A$10,IF(K63=[2]Hoja3!$B$11,[2]Hoja3!$A$11,IF(K63=[2]Hoja3!$B$12,[2]Hoja3!$A$12,IF(K63=[2]Hoja3!$B$13,[2]Hoja3!$A$13,IF(K63=[2]Hoja3!$B$14,[2]Hoja3!$A$14,"")))))))))))))</f>
        <v>CCE-05</v>
      </c>
      <c r="M63" s="43" t="s">
        <v>58</v>
      </c>
      <c r="N63" s="2">
        <v>0</v>
      </c>
      <c r="O63" s="45">
        <v>52122000</v>
      </c>
      <c r="P63" s="45">
        <f t="shared" si="1"/>
        <v>52122000</v>
      </c>
      <c r="Q63" s="1">
        <v>0</v>
      </c>
      <c r="R63" s="2">
        <v>0</v>
      </c>
      <c r="S63" s="2" t="s">
        <v>31</v>
      </c>
      <c r="T63" s="2" t="s">
        <v>32</v>
      </c>
      <c r="U63" s="2" t="s">
        <v>33</v>
      </c>
      <c r="V63" s="2" t="s">
        <v>34</v>
      </c>
      <c r="W63" s="2" t="s">
        <v>35</v>
      </c>
      <c r="X63" s="2">
        <v>3241000</v>
      </c>
      <c r="Y63" s="3" t="s">
        <v>36</v>
      </c>
    </row>
    <row r="64" spans="1:25" ht="180" x14ac:dyDescent="0.25">
      <c r="A64" s="2" t="s">
        <v>158</v>
      </c>
      <c r="B64" s="2" t="str">
        <f>IFERROR(VLOOKUP(VALUE(MID(A64,1,IF(VALUE(MID(A64,1,3))=898,3,4))),[2]Hoja1!$A$3:$K$222,2,0),"")</f>
        <v>898 Administración del talento humano</v>
      </c>
      <c r="C64" s="2" t="s">
        <v>55</v>
      </c>
      <c r="D64" s="2" t="s">
        <v>56</v>
      </c>
      <c r="E64" s="50">
        <v>80111601</v>
      </c>
      <c r="F64" s="106" t="s">
        <v>159</v>
      </c>
      <c r="G64" s="48">
        <v>1</v>
      </c>
      <c r="H64" s="4">
        <v>1</v>
      </c>
      <c r="I64" s="43">
        <v>10.5</v>
      </c>
      <c r="J64" s="43">
        <v>1</v>
      </c>
      <c r="K64" s="43" t="s">
        <v>29</v>
      </c>
      <c r="L64" s="2" t="str">
        <f>IF(K64=[2]Hoja3!$B$2,[2]Hoja3!$A$2,IF(K64=[2]Hoja3!$B$3,[2]Hoja3!$A$3,IF(K64=[2]Hoja3!$B$4,[2]Hoja3!$A$4,IF(K64=[2]Hoja3!$B$5,[2]Hoja3!$A$5,IF(K64=[2]Hoja3!$B$6,[2]Hoja3!$A$6,IF(K64=[2]Hoja3!$B$7,[2]Hoja3!$A$7,IF(K64=[2]Hoja3!$B$8,[2]Hoja3!$A$8,IF(K64=[2]Hoja3!$B$9,[2]Hoja3!$A$9,IF(K64=[2]Hoja3!$B$10,[2]Hoja3!$A$10,IF(K64=[2]Hoja3!$B$11,[2]Hoja3!$A$11,IF(K64=[2]Hoja3!$B$12,[2]Hoja3!$A$12,IF(K64=[2]Hoja3!$B$13,[2]Hoja3!$A$13,IF(K64=[2]Hoja3!$B$14,[2]Hoja3!$A$14,"")))))))))))))</f>
        <v>CCE-05</v>
      </c>
      <c r="M64" s="43" t="s">
        <v>58</v>
      </c>
      <c r="N64" s="2">
        <v>0</v>
      </c>
      <c r="O64" s="45">
        <v>52122000</v>
      </c>
      <c r="P64" s="45">
        <f t="shared" si="1"/>
        <v>52122000</v>
      </c>
      <c r="Q64" s="1">
        <v>0</v>
      </c>
      <c r="R64" s="2">
        <v>0</v>
      </c>
      <c r="S64" s="2" t="s">
        <v>31</v>
      </c>
      <c r="T64" s="2" t="s">
        <v>32</v>
      </c>
      <c r="U64" s="2" t="s">
        <v>33</v>
      </c>
      <c r="V64" s="2" t="s">
        <v>34</v>
      </c>
      <c r="W64" s="2" t="s">
        <v>35</v>
      </c>
      <c r="X64" s="2">
        <v>3241000</v>
      </c>
      <c r="Y64" s="3" t="s">
        <v>36</v>
      </c>
    </row>
    <row r="65" spans="1:25" ht="180" x14ac:dyDescent="0.25">
      <c r="A65" s="2" t="s">
        <v>160</v>
      </c>
      <c r="B65" s="2" t="str">
        <f>IFERROR(VLOOKUP(VALUE(MID(A65,1,IF(VALUE(MID(A65,1,3))=898,3,4))),[2]Hoja1!$A$3:$K$222,2,0),"")</f>
        <v>898 Administración del talento humano</v>
      </c>
      <c r="C65" s="2" t="s">
        <v>55</v>
      </c>
      <c r="D65" s="2" t="s">
        <v>56</v>
      </c>
      <c r="E65" s="50">
        <v>80111601</v>
      </c>
      <c r="F65" s="106" t="s">
        <v>159</v>
      </c>
      <c r="G65" s="48">
        <v>1</v>
      </c>
      <c r="H65" s="4">
        <v>1</v>
      </c>
      <c r="I65" s="43">
        <v>10.5</v>
      </c>
      <c r="J65" s="43">
        <v>1</v>
      </c>
      <c r="K65" s="43" t="s">
        <v>29</v>
      </c>
      <c r="L65" s="2" t="str">
        <f>IF(K65=[2]Hoja3!$B$2,[2]Hoja3!$A$2,IF(K65=[2]Hoja3!$B$3,[2]Hoja3!$A$3,IF(K65=[2]Hoja3!$B$4,[2]Hoja3!$A$4,IF(K65=[2]Hoja3!$B$5,[2]Hoja3!$A$5,IF(K65=[2]Hoja3!$B$6,[2]Hoja3!$A$6,IF(K65=[2]Hoja3!$B$7,[2]Hoja3!$A$7,IF(K65=[2]Hoja3!$B$8,[2]Hoja3!$A$8,IF(K65=[2]Hoja3!$B$9,[2]Hoja3!$A$9,IF(K65=[2]Hoja3!$B$10,[2]Hoja3!$A$10,IF(K65=[2]Hoja3!$B$11,[2]Hoja3!$A$11,IF(K65=[2]Hoja3!$B$12,[2]Hoja3!$A$12,IF(K65=[2]Hoja3!$B$13,[2]Hoja3!$A$13,IF(K65=[2]Hoja3!$B$14,[2]Hoja3!$A$14,"")))))))))))))</f>
        <v>CCE-05</v>
      </c>
      <c r="M65" s="43" t="s">
        <v>58</v>
      </c>
      <c r="N65" s="2">
        <v>0</v>
      </c>
      <c r="O65" s="45">
        <v>52122000</v>
      </c>
      <c r="P65" s="45">
        <f t="shared" si="1"/>
        <v>52122000</v>
      </c>
      <c r="Q65" s="1">
        <v>0</v>
      </c>
      <c r="R65" s="2">
        <v>0</v>
      </c>
      <c r="S65" s="2" t="s">
        <v>31</v>
      </c>
      <c r="T65" s="2" t="s">
        <v>32</v>
      </c>
      <c r="U65" s="2" t="s">
        <v>33</v>
      </c>
      <c r="V65" s="2" t="s">
        <v>34</v>
      </c>
      <c r="W65" s="2" t="s">
        <v>35</v>
      </c>
      <c r="X65" s="2">
        <v>3241000</v>
      </c>
      <c r="Y65" s="3" t="s">
        <v>36</v>
      </c>
    </row>
    <row r="66" spans="1:25" ht="180" x14ac:dyDescent="0.25">
      <c r="A66" s="2" t="s">
        <v>161</v>
      </c>
      <c r="B66" s="2" t="str">
        <f>IFERROR(VLOOKUP(VALUE(MID(A66,1,IF(VALUE(MID(A66,1,3))=898,3,4))),[2]Hoja1!$A$3:$K$222,2,0),"")</f>
        <v>898 Administración del talento humano</v>
      </c>
      <c r="C66" s="2" t="s">
        <v>55</v>
      </c>
      <c r="D66" s="2" t="s">
        <v>56</v>
      </c>
      <c r="E66" s="50">
        <v>80111601</v>
      </c>
      <c r="F66" s="106" t="s">
        <v>159</v>
      </c>
      <c r="G66" s="48">
        <v>1</v>
      </c>
      <c r="H66" s="4">
        <v>1</v>
      </c>
      <c r="I66" s="43">
        <v>10.5</v>
      </c>
      <c r="J66" s="43">
        <v>1</v>
      </c>
      <c r="K66" s="43" t="s">
        <v>29</v>
      </c>
      <c r="L66" s="2" t="str">
        <f>IF(K66=[2]Hoja3!$B$2,[2]Hoja3!$A$2,IF(K66=[2]Hoja3!$B$3,[2]Hoja3!$A$3,IF(K66=[2]Hoja3!$B$4,[2]Hoja3!$A$4,IF(K66=[2]Hoja3!$B$5,[2]Hoja3!$A$5,IF(K66=[2]Hoja3!$B$6,[2]Hoja3!$A$6,IF(K66=[2]Hoja3!$B$7,[2]Hoja3!$A$7,IF(K66=[2]Hoja3!$B$8,[2]Hoja3!$A$8,IF(K66=[2]Hoja3!$B$9,[2]Hoja3!$A$9,IF(K66=[2]Hoja3!$B$10,[2]Hoja3!$A$10,IF(K66=[2]Hoja3!$B$11,[2]Hoja3!$A$11,IF(K66=[2]Hoja3!$B$12,[2]Hoja3!$A$12,IF(K66=[2]Hoja3!$B$13,[2]Hoja3!$A$13,IF(K66=[2]Hoja3!$B$14,[2]Hoja3!$A$14,"")))))))))))))</f>
        <v>CCE-05</v>
      </c>
      <c r="M66" s="43" t="s">
        <v>58</v>
      </c>
      <c r="N66" s="2">
        <v>0</v>
      </c>
      <c r="O66" s="45">
        <v>52122000</v>
      </c>
      <c r="P66" s="45">
        <f t="shared" si="1"/>
        <v>52122000</v>
      </c>
      <c r="Q66" s="1">
        <v>0</v>
      </c>
      <c r="R66" s="2">
        <v>0</v>
      </c>
      <c r="S66" s="2" t="s">
        <v>31</v>
      </c>
      <c r="T66" s="2" t="s">
        <v>32</v>
      </c>
      <c r="U66" s="2" t="s">
        <v>33</v>
      </c>
      <c r="V66" s="2" t="s">
        <v>34</v>
      </c>
      <c r="W66" s="2" t="s">
        <v>35</v>
      </c>
      <c r="X66" s="2">
        <v>3241000</v>
      </c>
      <c r="Y66" s="3" t="s">
        <v>36</v>
      </c>
    </row>
    <row r="67" spans="1:25" ht="180" x14ac:dyDescent="0.25">
      <c r="A67" s="2" t="s">
        <v>162</v>
      </c>
      <c r="B67" s="2" t="str">
        <f>IFERROR(VLOOKUP(VALUE(MID(A67,1,IF(VALUE(MID(A67,1,3))=898,3,4))),[2]Hoja1!$A$3:$K$222,2,0),"")</f>
        <v>898 Administración del talento humano</v>
      </c>
      <c r="C67" s="2" t="s">
        <v>55</v>
      </c>
      <c r="D67" s="2" t="s">
        <v>56</v>
      </c>
      <c r="E67" s="50">
        <v>80111601</v>
      </c>
      <c r="F67" s="106" t="s">
        <v>159</v>
      </c>
      <c r="G67" s="48">
        <v>1</v>
      </c>
      <c r="H67" s="4">
        <v>1</v>
      </c>
      <c r="I67" s="43">
        <v>10.5</v>
      </c>
      <c r="J67" s="43">
        <v>1</v>
      </c>
      <c r="K67" s="43" t="s">
        <v>29</v>
      </c>
      <c r="L67" s="2" t="str">
        <f>IF(K67=[2]Hoja3!$B$2,[2]Hoja3!$A$2,IF(K67=[2]Hoja3!$B$3,[2]Hoja3!$A$3,IF(K67=[2]Hoja3!$B$4,[2]Hoja3!$A$4,IF(K67=[2]Hoja3!$B$5,[2]Hoja3!$A$5,IF(K67=[2]Hoja3!$B$6,[2]Hoja3!$A$6,IF(K67=[2]Hoja3!$B$7,[2]Hoja3!$A$7,IF(K67=[2]Hoja3!$B$8,[2]Hoja3!$A$8,IF(K67=[2]Hoja3!$B$9,[2]Hoja3!$A$9,IF(K67=[2]Hoja3!$B$10,[2]Hoja3!$A$10,IF(K67=[2]Hoja3!$B$11,[2]Hoja3!$A$11,IF(K67=[2]Hoja3!$B$12,[2]Hoja3!$A$12,IF(K67=[2]Hoja3!$B$13,[2]Hoja3!$A$13,IF(K67=[2]Hoja3!$B$14,[2]Hoja3!$A$14,"")))))))))))))</f>
        <v>CCE-05</v>
      </c>
      <c r="M67" s="43" t="s">
        <v>58</v>
      </c>
      <c r="N67" s="2">
        <v>0</v>
      </c>
      <c r="O67" s="45">
        <v>52122000</v>
      </c>
      <c r="P67" s="45">
        <f t="shared" si="1"/>
        <v>52122000</v>
      </c>
      <c r="Q67" s="1">
        <v>0</v>
      </c>
      <c r="R67" s="2">
        <v>0</v>
      </c>
      <c r="S67" s="2" t="s">
        <v>31</v>
      </c>
      <c r="T67" s="2" t="s">
        <v>32</v>
      </c>
      <c r="U67" s="2" t="s">
        <v>33</v>
      </c>
      <c r="V67" s="2" t="s">
        <v>34</v>
      </c>
      <c r="W67" s="2" t="s">
        <v>35</v>
      </c>
      <c r="X67" s="2">
        <v>3241000</v>
      </c>
      <c r="Y67" s="3" t="s">
        <v>36</v>
      </c>
    </row>
    <row r="68" spans="1:25" ht="180" x14ac:dyDescent="0.25">
      <c r="A68" s="2" t="s">
        <v>163</v>
      </c>
      <c r="B68" s="2" t="str">
        <f>IFERROR(VLOOKUP(VALUE(MID(A68,1,IF(VALUE(MID(A68,1,3))=898,3,4))),[2]Hoja1!$A$3:$K$222,2,0),"")</f>
        <v>898 Administración del talento humano</v>
      </c>
      <c r="C68" s="2" t="s">
        <v>55</v>
      </c>
      <c r="D68" s="2" t="s">
        <v>56</v>
      </c>
      <c r="E68" s="50">
        <v>80111601</v>
      </c>
      <c r="F68" s="106" t="s">
        <v>159</v>
      </c>
      <c r="G68" s="48">
        <v>1</v>
      </c>
      <c r="H68" s="4">
        <v>1</v>
      </c>
      <c r="I68" s="43">
        <v>10.5</v>
      </c>
      <c r="J68" s="43">
        <v>1</v>
      </c>
      <c r="K68" s="43" t="s">
        <v>29</v>
      </c>
      <c r="L68" s="2" t="str">
        <f>IF(K68=[2]Hoja3!$B$2,[2]Hoja3!$A$2,IF(K68=[2]Hoja3!$B$3,[2]Hoja3!$A$3,IF(K68=[2]Hoja3!$B$4,[2]Hoja3!$A$4,IF(K68=[2]Hoja3!$B$5,[2]Hoja3!$A$5,IF(K68=[2]Hoja3!$B$6,[2]Hoja3!$A$6,IF(K68=[2]Hoja3!$B$7,[2]Hoja3!$A$7,IF(K68=[2]Hoja3!$B$8,[2]Hoja3!$A$8,IF(K68=[2]Hoja3!$B$9,[2]Hoja3!$A$9,IF(K68=[2]Hoja3!$B$10,[2]Hoja3!$A$10,IF(K68=[2]Hoja3!$B$11,[2]Hoja3!$A$11,IF(K68=[2]Hoja3!$B$12,[2]Hoja3!$A$12,IF(K68=[2]Hoja3!$B$13,[2]Hoja3!$A$13,IF(K68=[2]Hoja3!$B$14,[2]Hoja3!$A$14,"")))))))))))))</f>
        <v>CCE-05</v>
      </c>
      <c r="M68" s="43" t="s">
        <v>58</v>
      </c>
      <c r="N68" s="2">
        <v>0</v>
      </c>
      <c r="O68" s="45">
        <v>52122000</v>
      </c>
      <c r="P68" s="45">
        <f t="shared" si="1"/>
        <v>52122000</v>
      </c>
      <c r="Q68" s="1">
        <v>0</v>
      </c>
      <c r="R68" s="2">
        <v>0</v>
      </c>
      <c r="S68" s="2" t="s">
        <v>31</v>
      </c>
      <c r="T68" s="2" t="s">
        <v>32</v>
      </c>
      <c r="U68" s="2" t="s">
        <v>33</v>
      </c>
      <c r="V68" s="2" t="s">
        <v>34</v>
      </c>
      <c r="W68" s="2" t="s">
        <v>35</v>
      </c>
      <c r="X68" s="2">
        <v>3241000</v>
      </c>
      <c r="Y68" s="3" t="s">
        <v>36</v>
      </c>
    </row>
    <row r="69" spans="1:25" ht="180" x14ac:dyDescent="0.25">
      <c r="A69" s="2" t="s">
        <v>164</v>
      </c>
      <c r="B69" s="2" t="str">
        <f>IFERROR(VLOOKUP(VALUE(MID(A69,1,IF(VALUE(MID(A69,1,3))=898,3,4))),[2]Hoja1!$A$3:$K$222,2,0),"")</f>
        <v>898 Administración del talento humano</v>
      </c>
      <c r="C69" s="2" t="s">
        <v>55</v>
      </c>
      <c r="D69" s="2" t="s">
        <v>56</v>
      </c>
      <c r="E69" s="50">
        <v>80111601</v>
      </c>
      <c r="F69" s="106" t="s">
        <v>159</v>
      </c>
      <c r="G69" s="48">
        <v>1</v>
      </c>
      <c r="H69" s="4">
        <v>1</v>
      </c>
      <c r="I69" s="43">
        <v>10.5</v>
      </c>
      <c r="J69" s="43">
        <v>1</v>
      </c>
      <c r="K69" s="43" t="s">
        <v>29</v>
      </c>
      <c r="L69" s="2" t="str">
        <f>IF(K69=[2]Hoja3!$B$2,[2]Hoja3!$A$2,IF(K69=[2]Hoja3!$B$3,[2]Hoja3!$A$3,IF(K69=[2]Hoja3!$B$4,[2]Hoja3!$A$4,IF(K69=[2]Hoja3!$B$5,[2]Hoja3!$A$5,IF(K69=[2]Hoja3!$B$6,[2]Hoja3!$A$6,IF(K69=[2]Hoja3!$B$7,[2]Hoja3!$A$7,IF(K69=[2]Hoja3!$B$8,[2]Hoja3!$A$8,IF(K69=[2]Hoja3!$B$9,[2]Hoja3!$A$9,IF(K69=[2]Hoja3!$B$10,[2]Hoja3!$A$10,IF(K69=[2]Hoja3!$B$11,[2]Hoja3!$A$11,IF(K69=[2]Hoja3!$B$12,[2]Hoja3!$A$12,IF(K69=[2]Hoja3!$B$13,[2]Hoja3!$A$13,IF(K69=[2]Hoja3!$B$14,[2]Hoja3!$A$14,"")))))))))))))</f>
        <v>CCE-05</v>
      </c>
      <c r="M69" s="43" t="s">
        <v>58</v>
      </c>
      <c r="N69" s="2">
        <v>0</v>
      </c>
      <c r="O69" s="45">
        <v>52122000</v>
      </c>
      <c r="P69" s="45">
        <f t="shared" si="1"/>
        <v>52122000</v>
      </c>
      <c r="Q69" s="1">
        <v>0</v>
      </c>
      <c r="R69" s="2">
        <v>0</v>
      </c>
      <c r="S69" s="2" t="s">
        <v>31</v>
      </c>
      <c r="T69" s="2" t="s">
        <v>32</v>
      </c>
      <c r="U69" s="2" t="s">
        <v>33</v>
      </c>
      <c r="V69" s="2" t="s">
        <v>34</v>
      </c>
      <c r="W69" s="2" t="s">
        <v>35</v>
      </c>
      <c r="X69" s="2">
        <v>3241000</v>
      </c>
      <c r="Y69" s="3" t="s">
        <v>36</v>
      </c>
    </row>
    <row r="70" spans="1:25" ht="180" x14ac:dyDescent="0.25">
      <c r="A70" s="2" t="s">
        <v>165</v>
      </c>
      <c r="B70" s="2" t="str">
        <f>IFERROR(VLOOKUP(VALUE(MID(A70,1,IF(VALUE(MID(A70,1,3))=898,3,4))),[2]Hoja1!$A$3:$K$222,2,0),"")</f>
        <v>898 Administración del talento humano</v>
      </c>
      <c r="C70" s="2" t="s">
        <v>55</v>
      </c>
      <c r="D70" s="2" t="s">
        <v>56</v>
      </c>
      <c r="E70" s="50">
        <v>80111601</v>
      </c>
      <c r="F70" s="106" t="s">
        <v>159</v>
      </c>
      <c r="G70" s="48">
        <v>1</v>
      </c>
      <c r="H70" s="4">
        <v>1</v>
      </c>
      <c r="I70" s="43">
        <v>10.5</v>
      </c>
      <c r="J70" s="43">
        <v>1</v>
      </c>
      <c r="K70" s="43" t="s">
        <v>29</v>
      </c>
      <c r="L70" s="2" t="str">
        <f>IF(K70=[2]Hoja3!$B$2,[2]Hoja3!$A$2,IF(K70=[2]Hoja3!$B$3,[2]Hoja3!$A$3,IF(K70=[2]Hoja3!$B$4,[2]Hoja3!$A$4,IF(K70=[2]Hoja3!$B$5,[2]Hoja3!$A$5,IF(K70=[2]Hoja3!$B$6,[2]Hoja3!$A$6,IF(K70=[2]Hoja3!$B$7,[2]Hoja3!$A$7,IF(K70=[2]Hoja3!$B$8,[2]Hoja3!$A$8,IF(K70=[2]Hoja3!$B$9,[2]Hoja3!$A$9,IF(K70=[2]Hoja3!$B$10,[2]Hoja3!$A$10,IF(K70=[2]Hoja3!$B$11,[2]Hoja3!$A$11,IF(K70=[2]Hoja3!$B$12,[2]Hoja3!$A$12,IF(K70=[2]Hoja3!$B$13,[2]Hoja3!$A$13,IF(K70=[2]Hoja3!$B$14,[2]Hoja3!$A$14,"")))))))))))))</f>
        <v>CCE-05</v>
      </c>
      <c r="M70" s="43" t="s">
        <v>58</v>
      </c>
      <c r="N70" s="2">
        <v>0</v>
      </c>
      <c r="O70" s="45">
        <v>52122000</v>
      </c>
      <c r="P70" s="45">
        <f t="shared" si="1"/>
        <v>52122000</v>
      </c>
      <c r="Q70" s="1">
        <v>0</v>
      </c>
      <c r="R70" s="2">
        <v>0</v>
      </c>
      <c r="S70" s="2" t="s">
        <v>31</v>
      </c>
      <c r="T70" s="2" t="s">
        <v>32</v>
      </c>
      <c r="U70" s="2" t="s">
        <v>33</v>
      </c>
      <c r="V70" s="2" t="s">
        <v>34</v>
      </c>
      <c r="W70" s="2" t="s">
        <v>35</v>
      </c>
      <c r="X70" s="2">
        <v>3241000</v>
      </c>
      <c r="Y70" s="3" t="s">
        <v>36</v>
      </c>
    </row>
    <row r="71" spans="1:25" ht="180" x14ac:dyDescent="0.25">
      <c r="A71" s="2" t="s">
        <v>166</v>
      </c>
      <c r="B71" s="2" t="str">
        <f>IFERROR(VLOOKUP(VALUE(MID(A71,1,IF(VALUE(MID(A71,1,3))=898,3,4))),[2]Hoja1!$A$3:$K$222,2,0),"")</f>
        <v>898 Administración del talento humano</v>
      </c>
      <c r="C71" s="2" t="s">
        <v>55</v>
      </c>
      <c r="D71" s="2" t="s">
        <v>56</v>
      </c>
      <c r="E71" s="50">
        <v>80111601</v>
      </c>
      <c r="F71" s="106" t="s">
        <v>159</v>
      </c>
      <c r="G71" s="48">
        <v>1</v>
      </c>
      <c r="H71" s="4">
        <v>1</v>
      </c>
      <c r="I71" s="43">
        <v>10.5</v>
      </c>
      <c r="J71" s="43">
        <v>1</v>
      </c>
      <c r="K71" s="43" t="s">
        <v>29</v>
      </c>
      <c r="L71" s="2" t="str">
        <f>IF(K71=[2]Hoja3!$B$2,[2]Hoja3!$A$2,IF(K71=[2]Hoja3!$B$3,[2]Hoja3!$A$3,IF(K71=[2]Hoja3!$B$4,[2]Hoja3!$A$4,IF(K71=[2]Hoja3!$B$5,[2]Hoja3!$A$5,IF(K71=[2]Hoja3!$B$6,[2]Hoja3!$A$6,IF(K71=[2]Hoja3!$B$7,[2]Hoja3!$A$7,IF(K71=[2]Hoja3!$B$8,[2]Hoja3!$A$8,IF(K71=[2]Hoja3!$B$9,[2]Hoja3!$A$9,IF(K71=[2]Hoja3!$B$10,[2]Hoja3!$A$10,IF(K71=[2]Hoja3!$B$11,[2]Hoja3!$A$11,IF(K71=[2]Hoja3!$B$12,[2]Hoja3!$A$12,IF(K71=[2]Hoja3!$B$13,[2]Hoja3!$A$13,IF(K71=[2]Hoja3!$B$14,[2]Hoja3!$A$14,"")))))))))))))</f>
        <v>CCE-05</v>
      </c>
      <c r="M71" s="43" t="s">
        <v>58</v>
      </c>
      <c r="N71" s="2">
        <v>0</v>
      </c>
      <c r="O71" s="45">
        <v>52122000</v>
      </c>
      <c r="P71" s="45">
        <f t="shared" si="1"/>
        <v>52122000</v>
      </c>
      <c r="Q71" s="1">
        <v>0</v>
      </c>
      <c r="R71" s="2">
        <v>0</v>
      </c>
      <c r="S71" s="2" t="s">
        <v>31</v>
      </c>
      <c r="T71" s="2" t="s">
        <v>32</v>
      </c>
      <c r="U71" s="2" t="s">
        <v>33</v>
      </c>
      <c r="V71" s="2" t="s">
        <v>34</v>
      </c>
      <c r="W71" s="2" t="s">
        <v>35</v>
      </c>
      <c r="X71" s="2">
        <v>3241000</v>
      </c>
      <c r="Y71" s="3" t="s">
        <v>36</v>
      </c>
    </row>
    <row r="72" spans="1:25" ht="180" x14ac:dyDescent="0.25">
      <c r="A72" s="2" t="s">
        <v>167</v>
      </c>
      <c r="B72" s="2" t="str">
        <f>IFERROR(VLOOKUP(VALUE(MID(A72,1,IF(VALUE(MID(A72,1,3))=898,3,4))),[2]Hoja1!$A$3:$K$222,2,0),"")</f>
        <v>898 Administración del talento humano</v>
      </c>
      <c r="C72" s="2" t="s">
        <v>55</v>
      </c>
      <c r="D72" s="2" t="s">
        <v>56</v>
      </c>
      <c r="E72" s="50">
        <v>80111601</v>
      </c>
      <c r="F72" s="106" t="str">
        <f>+F71</f>
        <v>PRESTAR APOYO PROFESIONAL A LOS FONDOS DE SERVICIOS EDUCATIVOS DE LOS COLEGIOS OFICIALES EN LA PLANEACIÓN, MONITOREO Y SEGUIMIENTO DE LOS PROCESOS FINANCIEROS (PRESUPUESTALES, CONTABLES Y DE TESORERÍA).</v>
      </c>
      <c r="G72" s="48">
        <v>1</v>
      </c>
      <c r="H72" s="4">
        <v>1</v>
      </c>
      <c r="I72" s="43">
        <v>10.5</v>
      </c>
      <c r="J72" s="43">
        <v>1</v>
      </c>
      <c r="K72" s="43" t="s">
        <v>29</v>
      </c>
      <c r="L72" s="2" t="str">
        <f>IF(K72=[2]Hoja3!$B$2,[2]Hoja3!$A$2,IF(K72=[2]Hoja3!$B$3,[2]Hoja3!$A$3,IF(K72=[2]Hoja3!$B$4,[2]Hoja3!$A$4,IF(K72=[2]Hoja3!$B$5,[2]Hoja3!$A$5,IF(K72=[2]Hoja3!$B$6,[2]Hoja3!$A$6,IF(K72=[2]Hoja3!$B$7,[2]Hoja3!$A$7,IF(K72=[2]Hoja3!$B$8,[2]Hoja3!$A$8,IF(K72=[2]Hoja3!$B$9,[2]Hoja3!$A$9,IF(K72=[2]Hoja3!$B$10,[2]Hoja3!$A$10,IF(K72=[2]Hoja3!$B$11,[2]Hoja3!$A$11,IF(K72=[2]Hoja3!$B$12,[2]Hoja3!$A$12,IF(K72=[2]Hoja3!$B$13,[2]Hoja3!$A$13,IF(K72=[2]Hoja3!$B$14,[2]Hoja3!$A$14,"")))))))))))))</f>
        <v>CCE-05</v>
      </c>
      <c r="M72" s="43" t="s">
        <v>58</v>
      </c>
      <c r="N72" s="2">
        <v>0</v>
      </c>
      <c r="O72" s="45">
        <v>52122000</v>
      </c>
      <c r="P72" s="45">
        <f t="shared" si="1"/>
        <v>52122000</v>
      </c>
      <c r="Q72" s="1">
        <v>0</v>
      </c>
      <c r="R72" s="2">
        <v>0</v>
      </c>
      <c r="S72" s="2" t="s">
        <v>31</v>
      </c>
      <c r="T72" s="2" t="s">
        <v>32</v>
      </c>
      <c r="U72" s="2" t="s">
        <v>33</v>
      </c>
      <c r="V72" s="2" t="s">
        <v>34</v>
      </c>
      <c r="W72" s="2" t="s">
        <v>35</v>
      </c>
      <c r="X72" s="2">
        <v>3241000</v>
      </c>
      <c r="Y72" s="3" t="s">
        <v>36</v>
      </c>
    </row>
    <row r="73" spans="1:25" ht="180" x14ac:dyDescent="0.25">
      <c r="A73" s="2" t="s">
        <v>168</v>
      </c>
      <c r="B73" s="2" t="str">
        <f>IFERROR(VLOOKUP(VALUE(MID(A73,1,IF(VALUE(MID(A73,1,3))=898,3,4))),[2]Hoja1!$A$3:$K$222,2,0),"")</f>
        <v>898 Administración del talento humano</v>
      </c>
      <c r="C73" s="2" t="s">
        <v>55</v>
      </c>
      <c r="D73" s="2" t="s">
        <v>56</v>
      </c>
      <c r="E73" s="50">
        <v>80111601</v>
      </c>
      <c r="F73" s="106" t="str">
        <f>+F72</f>
        <v>PRESTAR APOYO PROFESIONAL A LOS FONDOS DE SERVICIOS EDUCATIVOS DE LOS COLEGIOS OFICIALES EN LA PLANEACIÓN, MONITOREO Y SEGUIMIENTO DE LOS PROCESOS FINANCIEROS (PRESUPUESTALES, CONTABLES Y DE TESORERÍA).</v>
      </c>
      <c r="G73" s="48">
        <v>1</v>
      </c>
      <c r="H73" s="4">
        <v>1</v>
      </c>
      <c r="I73" s="43">
        <v>10.5</v>
      </c>
      <c r="J73" s="43">
        <v>1</v>
      </c>
      <c r="K73" s="43" t="s">
        <v>29</v>
      </c>
      <c r="L73" s="2" t="str">
        <f>IF(K73=[2]Hoja3!$B$2,[2]Hoja3!$A$2,IF(K73=[2]Hoja3!$B$3,[2]Hoja3!$A$3,IF(K73=[2]Hoja3!$B$4,[2]Hoja3!$A$4,IF(K73=[2]Hoja3!$B$5,[2]Hoja3!$A$5,IF(K73=[2]Hoja3!$B$6,[2]Hoja3!$A$6,IF(K73=[2]Hoja3!$B$7,[2]Hoja3!$A$7,IF(K73=[2]Hoja3!$B$8,[2]Hoja3!$A$8,IF(K73=[2]Hoja3!$B$9,[2]Hoja3!$A$9,IF(K73=[2]Hoja3!$B$10,[2]Hoja3!$A$10,IF(K73=[2]Hoja3!$B$11,[2]Hoja3!$A$11,IF(K73=[2]Hoja3!$B$12,[2]Hoja3!$A$12,IF(K73=[2]Hoja3!$B$13,[2]Hoja3!$A$13,IF(K73=[2]Hoja3!$B$14,[2]Hoja3!$A$14,"")))))))))))))</f>
        <v>CCE-05</v>
      </c>
      <c r="M73" s="43" t="s">
        <v>58</v>
      </c>
      <c r="N73" s="2">
        <v>0</v>
      </c>
      <c r="O73" s="45">
        <v>52122000</v>
      </c>
      <c r="P73" s="45">
        <f t="shared" si="1"/>
        <v>52122000</v>
      </c>
      <c r="Q73" s="1">
        <v>0</v>
      </c>
      <c r="R73" s="2">
        <v>0</v>
      </c>
      <c r="S73" s="2" t="s">
        <v>31</v>
      </c>
      <c r="T73" s="2" t="s">
        <v>32</v>
      </c>
      <c r="U73" s="2" t="s">
        <v>33</v>
      </c>
      <c r="V73" s="2" t="s">
        <v>34</v>
      </c>
      <c r="W73" s="2" t="s">
        <v>35</v>
      </c>
      <c r="X73" s="2">
        <v>3241000</v>
      </c>
      <c r="Y73" s="3" t="s">
        <v>36</v>
      </c>
    </row>
    <row r="74" spans="1:25" ht="180" x14ac:dyDescent="0.25">
      <c r="A74" s="2" t="s">
        <v>169</v>
      </c>
      <c r="B74" s="2" t="str">
        <f>IFERROR(VLOOKUP(VALUE(MID(A74,1,IF(VALUE(MID(A74,1,3))=898,3,4))),[2]Hoja1!$A$3:$K$222,2,0),"")</f>
        <v>898 Administración del talento humano</v>
      </c>
      <c r="C74" s="2" t="s">
        <v>55</v>
      </c>
      <c r="D74" s="2" t="s">
        <v>56</v>
      </c>
      <c r="E74" s="50">
        <v>93141808</v>
      </c>
      <c r="F74" s="106" t="s">
        <v>170</v>
      </c>
      <c r="G74" s="48">
        <v>1</v>
      </c>
      <c r="H74" s="4">
        <v>1</v>
      </c>
      <c r="I74" s="43">
        <v>10.5</v>
      </c>
      <c r="J74" s="43">
        <v>1</v>
      </c>
      <c r="K74" s="43" t="s">
        <v>29</v>
      </c>
      <c r="L74" s="2" t="str">
        <f>IF(K74=[2]Hoja3!$B$2,[2]Hoja3!$A$2,IF(K74=[2]Hoja3!$B$3,[2]Hoja3!$A$3,IF(K74=[2]Hoja3!$B$4,[2]Hoja3!$A$4,IF(K74=[2]Hoja3!$B$5,[2]Hoja3!$A$5,IF(K74=[2]Hoja3!$B$6,[2]Hoja3!$A$6,IF(K74=[2]Hoja3!$B$7,[2]Hoja3!$A$7,IF(K74=[2]Hoja3!$B$8,[2]Hoja3!$A$8,IF(K74=[2]Hoja3!$B$9,[2]Hoja3!$A$9,IF(K74=[2]Hoja3!$B$10,[2]Hoja3!$A$10,IF(K74=[2]Hoja3!$B$11,[2]Hoja3!$A$11,IF(K74=[2]Hoja3!$B$12,[2]Hoja3!$A$12,IF(K74=[2]Hoja3!$B$13,[2]Hoja3!$A$13,IF(K74=[2]Hoja3!$B$14,[2]Hoja3!$A$14,"")))))))))))))</f>
        <v>CCE-05</v>
      </c>
      <c r="M74" s="43" t="s">
        <v>58</v>
      </c>
      <c r="N74" s="2">
        <v>0</v>
      </c>
      <c r="O74" s="5">
        <v>76033776</v>
      </c>
      <c r="P74" s="29">
        <f>+O74</f>
        <v>76033776</v>
      </c>
      <c r="Q74" s="1">
        <v>0</v>
      </c>
      <c r="R74" s="2">
        <v>0</v>
      </c>
      <c r="S74" s="2" t="s">
        <v>31</v>
      </c>
      <c r="T74" s="2" t="s">
        <v>32</v>
      </c>
      <c r="U74" s="2" t="s">
        <v>33</v>
      </c>
      <c r="V74" s="2" t="s">
        <v>34</v>
      </c>
      <c r="W74" s="2" t="s">
        <v>35</v>
      </c>
      <c r="X74" s="2">
        <v>3241000</v>
      </c>
      <c r="Y74" s="3" t="s">
        <v>36</v>
      </c>
    </row>
    <row r="75" spans="1:25" ht="180" x14ac:dyDescent="0.25">
      <c r="A75" s="2" t="s">
        <v>171</v>
      </c>
      <c r="B75" s="2" t="str">
        <f>IFERROR(VLOOKUP(VALUE(MID(A75,1,IF(VALUE(MID(A75,1,3))=898,3,4))),[2]Hoja1!$A$3:$K$222,2,0),"")</f>
        <v>898 Administración del talento humano</v>
      </c>
      <c r="C75" s="2" t="s">
        <v>55</v>
      </c>
      <c r="D75" s="2" t="s">
        <v>56</v>
      </c>
      <c r="E75" s="50">
        <v>80101509</v>
      </c>
      <c r="F75" s="106" t="s">
        <v>172</v>
      </c>
      <c r="G75" s="48">
        <v>1</v>
      </c>
      <c r="H75" s="4">
        <v>1</v>
      </c>
      <c r="I75" s="43">
        <v>10.5</v>
      </c>
      <c r="J75" s="43">
        <v>1</v>
      </c>
      <c r="K75" s="43" t="s">
        <v>29</v>
      </c>
      <c r="L75" s="2" t="str">
        <f>IF(K75=[2]Hoja3!$B$2,[2]Hoja3!$A$2,IF(K75=[2]Hoja3!$B$3,[2]Hoja3!$A$3,IF(K75=[2]Hoja3!$B$4,[2]Hoja3!$A$4,IF(K75=[2]Hoja3!$B$5,[2]Hoja3!$A$5,IF(K75=[2]Hoja3!$B$6,[2]Hoja3!$A$6,IF(K75=[2]Hoja3!$B$7,[2]Hoja3!$A$7,IF(K75=[2]Hoja3!$B$8,[2]Hoja3!$A$8,IF(K75=[2]Hoja3!$B$9,[2]Hoja3!$A$9,IF(K75=[2]Hoja3!$B$10,[2]Hoja3!$A$10,IF(K75=[2]Hoja3!$B$11,[2]Hoja3!$A$11,IF(K75=[2]Hoja3!$B$12,[2]Hoja3!$A$12,IF(K75=[2]Hoja3!$B$13,[2]Hoja3!$A$13,IF(K75=[2]Hoja3!$B$14,[2]Hoja3!$A$14,"")))))))))))))</f>
        <v>CCE-05</v>
      </c>
      <c r="M75" s="43" t="s">
        <v>58</v>
      </c>
      <c r="N75" s="2">
        <v>0</v>
      </c>
      <c r="O75" s="5">
        <v>68140800</v>
      </c>
      <c r="P75" s="29">
        <f t="shared" ref="P75:P138" si="2">+O75</f>
        <v>68140800</v>
      </c>
      <c r="Q75" s="1">
        <v>0</v>
      </c>
      <c r="R75" s="2">
        <v>0</v>
      </c>
      <c r="S75" s="2" t="s">
        <v>31</v>
      </c>
      <c r="T75" s="2" t="s">
        <v>32</v>
      </c>
      <c r="U75" s="2" t="s">
        <v>33</v>
      </c>
      <c r="V75" s="2" t="s">
        <v>34</v>
      </c>
      <c r="W75" s="2" t="s">
        <v>35</v>
      </c>
      <c r="X75" s="2">
        <v>3241000</v>
      </c>
      <c r="Y75" s="3" t="s">
        <v>36</v>
      </c>
    </row>
    <row r="76" spans="1:25" ht="180" x14ac:dyDescent="0.25">
      <c r="A76" s="2" t="s">
        <v>173</v>
      </c>
      <c r="B76" s="2" t="str">
        <f>IFERROR(VLOOKUP(VALUE(MID(A76,1,IF(VALUE(MID(A76,1,3))=898,3,4))),[2]Hoja1!$A$3:$K$222,2,0),"")</f>
        <v>898 Administración del talento humano</v>
      </c>
      <c r="C76" s="2" t="s">
        <v>55</v>
      </c>
      <c r="D76" s="2" t="s">
        <v>56</v>
      </c>
      <c r="E76" s="50">
        <v>93141808</v>
      </c>
      <c r="F76" s="106" t="s">
        <v>3595</v>
      </c>
      <c r="G76" s="48">
        <v>1</v>
      </c>
      <c r="H76" s="4">
        <v>1</v>
      </c>
      <c r="I76" s="43">
        <v>10.5</v>
      </c>
      <c r="J76" s="43">
        <v>1</v>
      </c>
      <c r="K76" s="43" t="s">
        <v>29</v>
      </c>
      <c r="L76" s="2" t="str">
        <f>IF(K76=[2]Hoja3!$B$2,[2]Hoja3!$A$2,IF(K76=[2]Hoja3!$B$3,[2]Hoja3!$A$3,IF(K76=[2]Hoja3!$B$4,[2]Hoja3!$A$4,IF(K76=[2]Hoja3!$B$5,[2]Hoja3!$A$5,IF(K76=[2]Hoja3!$B$6,[2]Hoja3!$A$6,IF(K76=[2]Hoja3!$B$7,[2]Hoja3!$A$7,IF(K76=[2]Hoja3!$B$8,[2]Hoja3!$A$8,IF(K76=[2]Hoja3!$B$9,[2]Hoja3!$A$9,IF(K76=[2]Hoja3!$B$10,[2]Hoja3!$A$10,IF(K76=[2]Hoja3!$B$11,[2]Hoja3!$A$11,IF(K76=[2]Hoja3!$B$12,[2]Hoja3!$A$12,IF(K76=[2]Hoja3!$B$13,[2]Hoja3!$A$13,IF(K76=[2]Hoja3!$B$14,[2]Hoja3!$A$14,"")))))))))))))</f>
        <v>CCE-05</v>
      </c>
      <c r="M76" s="43" t="s">
        <v>58</v>
      </c>
      <c r="N76" s="2">
        <v>0</v>
      </c>
      <c r="O76" s="5">
        <v>52127712</v>
      </c>
      <c r="P76" s="29">
        <f t="shared" si="2"/>
        <v>52127712</v>
      </c>
      <c r="Q76" s="1">
        <v>0</v>
      </c>
      <c r="R76" s="2">
        <v>0</v>
      </c>
      <c r="S76" s="2" t="s">
        <v>31</v>
      </c>
      <c r="T76" s="2" t="s">
        <v>32</v>
      </c>
      <c r="U76" s="2" t="s">
        <v>33</v>
      </c>
      <c r="V76" s="2" t="s">
        <v>34</v>
      </c>
      <c r="W76" s="2" t="s">
        <v>35</v>
      </c>
      <c r="X76" s="2">
        <v>3241000</v>
      </c>
      <c r="Y76" s="3" t="s">
        <v>36</v>
      </c>
    </row>
    <row r="77" spans="1:25" ht="195" x14ac:dyDescent="0.25">
      <c r="A77" s="2" t="s">
        <v>174</v>
      </c>
      <c r="B77" s="2" t="str">
        <f>IFERROR(VLOOKUP(VALUE(MID(A77,1,IF(VALUE(MID(A77,1,3))=898,3,4))),[2]Hoja1!$A$3:$K$222,2,0),"")</f>
        <v>898 Administración del talento humano</v>
      </c>
      <c r="C77" s="2" t="s">
        <v>55</v>
      </c>
      <c r="D77" s="2" t="s">
        <v>56</v>
      </c>
      <c r="E77" s="50">
        <v>80101509</v>
      </c>
      <c r="F77" s="106" t="s">
        <v>175</v>
      </c>
      <c r="G77" s="48">
        <v>1</v>
      </c>
      <c r="H77" s="4">
        <v>1</v>
      </c>
      <c r="I77" s="43">
        <v>10.5</v>
      </c>
      <c r="J77" s="43">
        <v>1</v>
      </c>
      <c r="K77" s="43" t="s">
        <v>29</v>
      </c>
      <c r="L77" s="2" t="str">
        <f>IF(K77=[2]Hoja3!$B$2,[2]Hoja3!$A$2,IF(K77=[2]Hoja3!$B$3,[2]Hoja3!$A$3,IF(K77=[2]Hoja3!$B$4,[2]Hoja3!$A$4,IF(K77=[2]Hoja3!$B$5,[2]Hoja3!$A$5,IF(K77=[2]Hoja3!$B$6,[2]Hoja3!$A$6,IF(K77=[2]Hoja3!$B$7,[2]Hoja3!$A$7,IF(K77=[2]Hoja3!$B$8,[2]Hoja3!$A$8,IF(K77=[2]Hoja3!$B$9,[2]Hoja3!$A$9,IF(K77=[2]Hoja3!$B$10,[2]Hoja3!$A$10,IF(K77=[2]Hoja3!$B$11,[2]Hoja3!$A$11,IF(K77=[2]Hoja3!$B$12,[2]Hoja3!$A$12,IF(K77=[2]Hoja3!$B$13,[2]Hoja3!$A$13,IF(K77=[2]Hoja3!$B$14,[2]Hoja3!$A$14,"")))))))))))))</f>
        <v>CCE-05</v>
      </c>
      <c r="M77" s="43" t="s">
        <v>58</v>
      </c>
      <c r="N77" s="2">
        <v>0</v>
      </c>
      <c r="O77" s="5">
        <v>48193719</v>
      </c>
      <c r="P77" s="29">
        <f t="shared" si="2"/>
        <v>48193719</v>
      </c>
      <c r="Q77" s="1">
        <v>0</v>
      </c>
      <c r="R77" s="2">
        <v>0</v>
      </c>
      <c r="S77" s="2" t="s">
        <v>31</v>
      </c>
      <c r="T77" s="2" t="s">
        <v>32</v>
      </c>
      <c r="U77" s="2" t="s">
        <v>33</v>
      </c>
      <c r="V77" s="2" t="s">
        <v>34</v>
      </c>
      <c r="W77" s="2" t="s">
        <v>35</v>
      </c>
      <c r="X77" s="2">
        <v>3241000</v>
      </c>
      <c r="Y77" s="3" t="s">
        <v>36</v>
      </c>
    </row>
    <row r="78" spans="1:25" ht="180" x14ac:dyDescent="0.25">
      <c r="A78" s="2" t="s">
        <v>176</v>
      </c>
      <c r="B78" s="2" t="str">
        <f>IFERROR(VLOOKUP(VALUE(MID(A78,1,IF(VALUE(MID(A78,1,3))=898,3,4))),[2]Hoja1!$A$3:$K$222,2,0),"")</f>
        <v>898 Administración del talento humano</v>
      </c>
      <c r="C78" s="2" t="s">
        <v>55</v>
      </c>
      <c r="D78" s="2" t="s">
        <v>56</v>
      </c>
      <c r="E78" s="50">
        <v>93141808</v>
      </c>
      <c r="F78" s="106" t="s">
        <v>177</v>
      </c>
      <c r="G78" s="48">
        <v>1</v>
      </c>
      <c r="H78" s="4">
        <v>1</v>
      </c>
      <c r="I78" s="43">
        <v>10.5</v>
      </c>
      <c r="J78" s="43">
        <v>1</v>
      </c>
      <c r="K78" s="43" t="s">
        <v>29</v>
      </c>
      <c r="L78" s="2" t="str">
        <f>IF(K78=[2]Hoja3!$B$2,[2]Hoja3!$A$2,IF(K78=[2]Hoja3!$B$3,[2]Hoja3!$A$3,IF(K78=[2]Hoja3!$B$4,[2]Hoja3!$A$4,IF(K78=[2]Hoja3!$B$5,[2]Hoja3!$A$5,IF(K78=[2]Hoja3!$B$6,[2]Hoja3!$A$6,IF(K78=[2]Hoja3!$B$7,[2]Hoja3!$A$7,IF(K78=[2]Hoja3!$B$8,[2]Hoja3!$A$8,IF(K78=[2]Hoja3!$B$9,[2]Hoja3!$A$9,IF(K78=[2]Hoja3!$B$10,[2]Hoja3!$A$10,IF(K78=[2]Hoja3!$B$11,[2]Hoja3!$A$11,IF(K78=[2]Hoja3!$B$12,[2]Hoja3!$A$12,IF(K78=[2]Hoja3!$B$13,[2]Hoja3!$A$13,IF(K78=[2]Hoja3!$B$14,[2]Hoja3!$A$14,"")))))))))))))</f>
        <v>CCE-05</v>
      </c>
      <c r="M78" s="43" t="s">
        <v>58</v>
      </c>
      <c r="N78" s="2">
        <v>0</v>
      </c>
      <c r="O78" s="5">
        <v>39312000</v>
      </c>
      <c r="P78" s="29">
        <f t="shared" si="2"/>
        <v>39312000</v>
      </c>
      <c r="Q78" s="1">
        <v>0</v>
      </c>
      <c r="R78" s="2">
        <v>0</v>
      </c>
      <c r="S78" s="2" t="s">
        <v>31</v>
      </c>
      <c r="T78" s="2" t="s">
        <v>32</v>
      </c>
      <c r="U78" s="2" t="s">
        <v>33</v>
      </c>
      <c r="V78" s="2" t="s">
        <v>34</v>
      </c>
      <c r="W78" s="2" t="s">
        <v>35</v>
      </c>
      <c r="X78" s="2">
        <v>3241000</v>
      </c>
      <c r="Y78" s="3" t="s">
        <v>36</v>
      </c>
    </row>
    <row r="79" spans="1:25" ht="180" x14ac:dyDescent="0.25">
      <c r="A79" s="2" t="s">
        <v>178</v>
      </c>
      <c r="B79" s="2" t="str">
        <f>IFERROR(VLOOKUP(VALUE(MID(A79,1,IF(VALUE(MID(A79,1,3))=898,3,4))),[2]Hoja1!$A$3:$K$222,2,0),"")</f>
        <v>898 Administración del talento humano</v>
      </c>
      <c r="C79" s="2" t="s">
        <v>55</v>
      </c>
      <c r="D79" s="2" t="s">
        <v>56</v>
      </c>
      <c r="E79" s="50">
        <v>80101509</v>
      </c>
      <c r="F79" s="106" t="s">
        <v>179</v>
      </c>
      <c r="G79" s="48">
        <v>1</v>
      </c>
      <c r="H79" s="4">
        <v>1</v>
      </c>
      <c r="I79" s="43">
        <v>10.5</v>
      </c>
      <c r="J79" s="43">
        <v>1</v>
      </c>
      <c r="K79" s="43" t="s">
        <v>29</v>
      </c>
      <c r="L79" s="2" t="str">
        <f>IF(K79=[2]Hoja3!$B$2,[2]Hoja3!$A$2,IF(K79=[2]Hoja3!$B$3,[2]Hoja3!$A$3,IF(K79=[2]Hoja3!$B$4,[2]Hoja3!$A$4,IF(K79=[2]Hoja3!$B$5,[2]Hoja3!$A$5,IF(K79=[2]Hoja3!$B$6,[2]Hoja3!$A$6,IF(K79=[2]Hoja3!$B$7,[2]Hoja3!$A$7,IF(K79=[2]Hoja3!$B$8,[2]Hoja3!$A$8,IF(K79=[2]Hoja3!$B$9,[2]Hoja3!$A$9,IF(K79=[2]Hoja3!$B$10,[2]Hoja3!$A$10,IF(K79=[2]Hoja3!$B$11,[2]Hoja3!$A$11,IF(K79=[2]Hoja3!$B$12,[2]Hoja3!$A$12,IF(K79=[2]Hoja3!$B$13,[2]Hoja3!$A$13,IF(K79=[2]Hoja3!$B$14,[2]Hoja3!$A$14,"")))))))))))))</f>
        <v>CCE-05</v>
      </c>
      <c r="M79" s="43" t="s">
        <v>58</v>
      </c>
      <c r="N79" s="2">
        <v>0</v>
      </c>
      <c r="O79" s="5">
        <v>68140800</v>
      </c>
      <c r="P79" s="29">
        <f t="shared" si="2"/>
        <v>68140800</v>
      </c>
      <c r="Q79" s="1">
        <v>0</v>
      </c>
      <c r="R79" s="2">
        <v>0</v>
      </c>
      <c r="S79" s="2" t="s">
        <v>31</v>
      </c>
      <c r="T79" s="2" t="s">
        <v>32</v>
      </c>
      <c r="U79" s="2" t="s">
        <v>33</v>
      </c>
      <c r="V79" s="2" t="s">
        <v>34</v>
      </c>
      <c r="W79" s="2" t="s">
        <v>35</v>
      </c>
      <c r="X79" s="2">
        <v>3241000</v>
      </c>
      <c r="Y79" s="3" t="s">
        <v>36</v>
      </c>
    </row>
    <row r="80" spans="1:25" ht="180" x14ac:dyDescent="0.25">
      <c r="A80" s="2" t="s">
        <v>180</v>
      </c>
      <c r="B80" s="2" t="str">
        <f>IFERROR(VLOOKUP(VALUE(MID(A80,1,IF(VALUE(MID(A80,1,3))=898,3,4))),[2]Hoja1!$A$3:$K$222,2,0),"")</f>
        <v>898 Administración del talento humano</v>
      </c>
      <c r="C80" s="2" t="s">
        <v>55</v>
      </c>
      <c r="D80" s="2" t="s">
        <v>56</v>
      </c>
      <c r="E80" s="50">
        <v>93141808</v>
      </c>
      <c r="F80" s="106" t="s">
        <v>181</v>
      </c>
      <c r="G80" s="48">
        <v>1</v>
      </c>
      <c r="H80" s="4">
        <v>1</v>
      </c>
      <c r="I80" s="43">
        <v>10.5</v>
      </c>
      <c r="J80" s="43">
        <v>1</v>
      </c>
      <c r="K80" s="43" t="s">
        <v>29</v>
      </c>
      <c r="L80" s="2" t="str">
        <f>IF(K80=[2]Hoja3!$B$2,[2]Hoja3!$A$2,IF(K80=[2]Hoja3!$B$3,[2]Hoja3!$A$3,IF(K80=[2]Hoja3!$B$4,[2]Hoja3!$A$4,IF(K80=[2]Hoja3!$B$5,[2]Hoja3!$A$5,IF(K80=[2]Hoja3!$B$6,[2]Hoja3!$A$6,IF(K80=[2]Hoja3!$B$7,[2]Hoja3!$A$7,IF(K80=[2]Hoja3!$B$8,[2]Hoja3!$A$8,IF(K80=[2]Hoja3!$B$9,[2]Hoja3!$A$9,IF(K80=[2]Hoja3!$B$10,[2]Hoja3!$A$10,IF(K80=[2]Hoja3!$B$11,[2]Hoja3!$A$11,IF(K80=[2]Hoja3!$B$12,[2]Hoja3!$A$12,IF(K80=[2]Hoja3!$B$13,[2]Hoja3!$A$13,IF(K80=[2]Hoja3!$B$14,[2]Hoja3!$A$14,"")))))))))))))</f>
        <v>CCE-05</v>
      </c>
      <c r="M80" s="43" t="s">
        <v>58</v>
      </c>
      <c r="N80" s="2">
        <v>0</v>
      </c>
      <c r="O80" s="5">
        <v>52127712</v>
      </c>
      <c r="P80" s="29">
        <f t="shared" si="2"/>
        <v>52127712</v>
      </c>
      <c r="Q80" s="1">
        <v>0</v>
      </c>
      <c r="R80" s="2">
        <v>0</v>
      </c>
      <c r="S80" s="2" t="s">
        <v>31</v>
      </c>
      <c r="T80" s="2" t="s">
        <v>32</v>
      </c>
      <c r="U80" s="2" t="s">
        <v>33</v>
      </c>
      <c r="V80" s="2" t="s">
        <v>34</v>
      </c>
      <c r="W80" s="2" t="s">
        <v>35</v>
      </c>
      <c r="X80" s="2">
        <v>3241000</v>
      </c>
      <c r="Y80" s="3" t="s">
        <v>36</v>
      </c>
    </row>
    <row r="81" spans="1:25" ht="180" x14ac:dyDescent="0.25">
      <c r="A81" s="2" t="s">
        <v>182</v>
      </c>
      <c r="B81" s="2" t="str">
        <f>IFERROR(VLOOKUP(VALUE(MID(A81,1,IF(VALUE(MID(A81,1,3))=898,3,4))),[2]Hoja1!$A$3:$K$222,2,0),"")</f>
        <v>898 Administración del talento humano</v>
      </c>
      <c r="C81" s="2" t="s">
        <v>55</v>
      </c>
      <c r="D81" s="2" t="s">
        <v>56</v>
      </c>
      <c r="E81" s="50">
        <v>80111601</v>
      </c>
      <c r="F81" s="106" t="s">
        <v>183</v>
      </c>
      <c r="G81" s="48">
        <v>1</v>
      </c>
      <c r="H81" s="4">
        <v>1</v>
      </c>
      <c r="I81" s="43">
        <v>10.5</v>
      </c>
      <c r="J81" s="43">
        <v>1</v>
      </c>
      <c r="K81" s="43" t="s">
        <v>29</v>
      </c>
      <c r="L81" s="2" t="str">
        <f>IF(K81=[2]Hoja3!$B$2,[2]Hoja3!$A$2,IF(K81=[2]Hoja3!$B$3,[2]Hoja3!$A$3,IF(K81=[2]Hoja3!$B$4,[2]Hoja3!$A$4,IF(K81=[2]Hoja3!$B$5,[2]Hoja3!$A$5,IF(K81=[2]Hoja3!$B$6,[2]Hoja3!$A$6,IF(K81=[2]Hoja3!$B$7,[2]Hoja3!$A$7,IF(K81=[2]Hoja3!$B$8,[2]Hoja3!$A$8,IF(K81=[2]Hoja3!$B$9,[2]Hoja3!$A$9,IF(K81=[2]Hoja3!$B$10,[2]Hoja3!$A$10,IF(K81=[2]Hoja3!$B$11,[2]Hoja3!$A$11,IF(K81=[2]Hoja3!$B$12,[2]Hoja3!$A$12,IF(K81=[2]Hoja3!$B$13,[2]Hoja3!$A$13,IF(K81=[2]Hoja3!$B$14,[2]Hoja3!$A$14,"")))))))))))))</f>
        <v>CCE-05</v>
      </c>
      <c r="M81" s="43" t="s">
        <v>58</v>
      </c>
      <c r="N81" s="2">
        <v>0</v>
      </c>
      <c r="O81" s="5">
        <v>46676448</v>
      </c>
      <c r="P81" s="29">
        <f t="shared" si="2"/>
        <v>46676448</v>
      </c>
      <c r="Q81" s="1">
        <v>0</v>
      </c>
      <c r="R81" s="2">
        <v>0</v>
      </c>
      <c r="S81" s="2" t="s">
        <v>31</v>
      </c>
      <c r="T81" s="2" t="s">
        <v>32</v>
      </c>
      <c r="U81" s="2" t="s">
        <v>33</v>
      </c>
      <c r="V81" s="2" t="s">
        <v>34</v>
      </c>
      <c r="W81" s="2" t="s">
        <v>35</v>
      </c>
      <c r="X81" s="2">
        <v>3241000</v>
      </c>
      <c r="Y81" s="3" t="s">
        <v>36</v>
      </c>
    </row>
    <row r="82" spans="1:25" ht="180" x14ac:dyDescent="0.25">
      <c r="A82" s="2" t="s">
        <v>184</v>
      </c>
      <c r="B82" s="2" t="str">
        <f>IFERROR(VLOOKUP(VALUE(MID(A82,1,IF(VALUE(MID(A82,1,3))=898,3,4))),[2]Hoja1!$A$3:$K$222,2,0),"")</f>
        <v>898 Administración del talento humano</v>
      </c>
      <c r="C82" s="2" t="s">
        <v>55</v>
      </c>
      <c r="D82" s="2" t="s">
        <v>56</v>
      </c>
      <c r="E82" s="50">
        <v>93141506</v>
      </c>
      <c r="F82" s="106" t="s">
        <v>185</v>
      </c>
      <c r="G82" s="48">
        <v>1</v>
      </c>
      <c r="H82" s="4">
        <v>1</v>
      </c>
      <c r="I82" s="43">
        <v>10.5</v>
      </c>
      <c r="J82" s="43">
        <v>1</v>
      </c>
      <c r="K82" s="43" t="s">
        <v>29</v>
      </c>
      <c r="L82" s="2" t="str">
        <f>IF(K82=[2]Hoja3!$B$2,[2]Hoja3!$A$2,IF(K82=[2]Hoja3!$B$3,[2]Hoja3!$A$3,IF(K82=[2]Hoja3!$B$4,[2]Hoja3!$A$4,IF(K82=[2]Hoja3!$B$5,[2]Hoja3!$A$5,IF(K82=[2]Hoja3!$B$6,[2]Hoja3!$A$6,IF(K82=[2]Hoja3!$B$7,[2]Hoja3!$A$7,IF(K82=[2]Hoja3!$B$8,[2]Hoja3!$A$8,IF(K82=[2]Hoja3!$B$9,[2]Hoja3!$A$9,IF(K82=[2]Hoja3!$B$10,[2]Hoja3!$A$10,IF(K82=[2]Hoja3!$B$11,[2]Hoja3!$A$11,IF(K82=[2]Hoja3!$B$12,[2]Hoja3!$A$12,IF(K82=[2]Hoja3!$B$13,[2]Hoja3!$A$13,IF(K82=[2]Hoja3!$B$14,[2]Hoja3!$A$14,"")))))))))))))</f>
        <v>CCE-05</v>
      </c>
      <c r="M82" s="43" t="s">
        <v>58</v>
      </c>
      <c r="N82" s="2">
        <v>0</v>
      </c>
      <c r="O82" s="5">
        <v>50121467</v>
      </c>
      <c r="P82" s="29">
        <f t="shared" si="2"/>
        <v>50121467</v>
      </c>
      <c r="Q82" s="1">
        <v>0</v>
      </c>
      <c r="R82" s="2">
        <v>0</v>
      </c>
      <c r="S82" s="2" t="s">
        <v>31</v>
      </c>
      <c r="T82" s="2" t="s">
        <v>32</v>
      </c>
      <c r="U82" s="2" t="s">
        <v>33</v>
      </c>
      <c r="V82" s="2" t="s">
        <v>34</v>
      </c>
      <c r="W82" s="2" t="s">
        <v>35</v>
      </c>
      <c r="X82" s="2">
        <v>3241000</v>
      </c>
      <c r="Y82" s="3" t="s">
        <v>36</v>
      </c>
    </row>
    <row r="83" spans="1:25" ht="180" x14ac:dyDescent="0.25">
      <c r="A83" s="2" t="s">
        <v>186</v>
      </c>
      <c r="B83" s="2" t="str">
        <f>IFERROR(VLOOKUP(VALUE(MID(A83,1,IF(VALUE(MID(A83,1,3))=898,3,4))),[2]Hoja1!$A$3:$K$222,2,0),"")</f>
        <v>898 Administración del talento humano</v>
      </c>
      <c r="C83" s="2" t="s">
        <v>55</v>
      </c>
      <c r="D83" s="2" t="s">
        <v>56</v>
      </c>
      <c r="E83" s="50">
        <v>93141808</v>
      </c>
      <c r="F83" s="106" t="s">
        <v>187</v>
      </c>
      <c r="G83" s="48">
        <v>1</v>
      </c>
      <c r="H83" s="4">
        <v>1</v>
      </c>
      <c r="I83" s="43">
        <v>10.5</v>
      </c>
      <c r="J83" s="43">
        <v>1</v>
      </c>
      <c r="K83" s="43" t="s">
        <v>29</v>
      </c>
      <c r="L83" s="2" t="str">
        <f>IF(K83=[2]Hoja3!$B$2,[2]Hoja3!$A$2,IF(K83=[2]Hoja3!$B$3,[2]Hoja3!$A$3,IF(K83=[2]Hoja3!$B$4,[2]Hoja3!$A$4,IF(K83=[2]Hoja3!$B$5,[2]Hoja3!$A$5,IF(K83=[2]Hoja3!$B$6,[2]Hoja3!$A$6,IF(K83=[2]Hoja3!$B$7,[2]Hoja3!$A$7,IF(K83=[2]Hoja3!$B$8,[2]Hoja3!$A$8,IF(K83=[2]Hoja3!$B$9,[2]Hoja3!$A$9,IF(K83=[2]Hoja3!$B$10,[2]Hoja3!$A$10,IF(K83=[2]Hoja3!$B$11,[2]Hoja3!$A$11,IF(K83=[2]Hoja3!$B$12,[2]Hoja3!$A$12,IF(K83=[2]Hoja3!$B$13,[2]Hoja3!$A$13,IF(K83=[2]Hoja3!$B$14,[2]Hoja3!$A$14,"")))))))))))))</f>
        <v>CCE-05</v>
      </c>
      <c r="M83" s="43" t="s">
        <v>58</v>
      </c>
      <c r="N83" s="2">
        <v>0</v>
      </c>
      <c r="O83" s="5">
        <v>35206080</v>
      </c>
      <c r="P83" s="29">
        <f t="shared" si="2"/>
        <v>35206080</v>
      </c>
      <c r="Q83" s="1">
        <v>0</v>
      </c>
      <c r="R83" s="2">
        <v>0</v>
      </c>
      <c r="S83" s="2" t="s">
        <v>31</v>
      </c>
      <c r="T83" s="2" t="s">
        <v>32</v>
      </c>
      <c r="U83" s="2" t="s">
        <v>33</v>
      </c>
      <c r="V83" s="2" t="s">
        <v>34</v>
      </c>
      <c r="W83" s="2" t="s">
        <v>35</v>
      </c>
      <c r="X83" s="2">
        <v>3241000</v>
      </c>
      <c r="Y83" s="3" t="s">
        <v>36</v>
      </c>
    </row>
    <row r="84" spans="1:25" ht="195" x14ac:dyDescent="0.25">
      <c r="A84" s="2" t="s">
        <v>188</v>
      </c>
      <c r="B84" s="2" t="str">
        <f>IFERROR(VLOOKUP(VALUE(MID(A84,1,IF(VALUE(MID(A84,1,3))=898,3,4))),[2]Hoja1!$A$3:$K$222,2,0),"")</f>
        <v>898 Administración del talento humano</v>
      </c>
      <c r="C84" s="2" t="s">
        <v>55</v>
      </c>
      <c r="D84" s="2" t="s">
        <v>56</v>
      </c>
      <c r="E84" s="50">
        <v>93141808</v>
      </c>
      <c r="F84" s="106" t="s">
        <v>175</v>
      </c>
      <c r="G84" s="48">
        <v>1</v>
      </c>
      <c r="H84" s="4">
        <v>1</v>
      </c>
      <c r="I84" s="43">
        <v>10.5</v>
      </c>
      <c r="J84" s="43">
        <v>1</v>
      </c>
      <c r="K84" s="43" t="s">
        <v>29</v>
      </c>
      <c r="L84" s="2" t="str">
        <f>IF(K84=[2]Hoja3!$B$2,[2]Hoja3!$A$2,IF(K84=[2]Hoja3!$B$3,[2]Hoja3!$A$3,IF(K84=[2]Hoja3!$B$4,[2]Hoja3!$A$4,IF(K84=[2]Hoja3!$B$5,[2]Hoja3!$A$5,IF(K84=[2]Hoja3!$B$6,[2]Hoja3!$A$6,IF(K84=[2]Hoja3!$B$7,[2]Hoja3!$A$7,IF(K84=[2]Hoja3!$B$8,[2]Hoja3!$A$8,IF(K84=[2]Hoja3!$B$9,[2]Hoja3!$A$9,IF(K84=[2]Hoja3!$B$10,[2]Hoja3!$A$10,IF(K84=[2]Hoja3!$B$11,[2]Hoja3!$A$11,IF(K84=[2]Hoja3!$B$12,[2]Hoja3!$A$12,IF(K84=[2]Hoja3!$B$13,[2]Hoja3!$A$13,IF(K84=[2]Hoja3!$B$14,[2]Hoja3!$A$14,"")))))))))))))</f>
        <v>CCE-05</v>
      </c>
      <c r="M84" s="43" t="s">
        <v>58</v>
      </c>
      <c r="N84" s="2">
        <v>0</v>
      </c>
      <c r="O84" s="5">
        <v>52127712</v>
      </c>
      <c r="P84" s="29">
        <f t="shared" si="2"/>
        <v>52127712</v>
      </c>
      <c r="Q84" s="1">
        <v>0</v>
      </c>
      <c r="R84" s="2">
        <v>0</v>
      </c>
      <c r="S84" s="2" t="s">
        <v>31</v>
      </c>
      <c r="T84" s="2" t="s">
        <v>32</v>
      </c>
      <c r="U84" s="2" t="s">
        <v>33</v>
      </c>
      <c r="V84" s="2" t="s">
        <v>34</v>
      </c>
      <c r="W84" s="2" t="s">
        <v>35</v>
      </c>
      <c r="X84" s="2">
        <v>3241000</v>
      </c>
      <c r="Y84" s="3" t="s">
        <v>36</v>
      </c>
    </row>
    <row r="85" spans="1:25" ht="180" x14ac:dyDescent="0.25">
      <c r="A85" s="2" t="s">
        <v>189</v>
      </c>
      <c r="B85" s="2" t="str">
        <f>IFERROR(VLOOKUP(VALUE(MID(A85,1,IF(VALUE(MID(A85,1,3))=898,3,4))),[2]Hoja1!$A$3:$K$222,2,0),"")</f>
        <v>898 Administración del talento humano</v>
      </c>
      <c r="C85" s="2" t="s">
        <v>55</v>
      </c>
      <c r="D85" s="2" t="s">
        <v>56</v>
      </c>
      <c r="E85" s="50">
        <v>93141808</v>
      </c>
      <c r="F85" s="106" t="s">
        <v>190</v>
      </c>
      <c r="G85" s="48">
        <v>1</v>
      </c>
      <c r="H85" s="4">
        <v>1</v>
      </c>
      <c r="I85" s="43">
        <v>10.5</v>
      </c>
      <c r="J85" s="43">
        <v>1</v>
      </c>
      <c r="K85" s="43" t="s">
        <v>29</v>
      </c>
      <c r="L85" s="2" t="str">
        <f>IF(K85=[2]Hoja3!$B$2,[2]Hoja3!$A$2,IF(K85=[2]Hoja3!$B$3,[2]Hoja3!$A$3,IF(K85=[2]Hoja3!$B$4,[2]Hoja3!$A$4,IF(K85=[2]Hoja3!$B$5,[2]Hoja3!$A$5,IF(K85=[2]Hoja3!$B$6,[2]Hoja3!$A$6,IF(K85=[2]Hoja3!$B$7,[2]Hoja3!$A$7,IF(K85=[2]Hoja3!$B$8,[2]Hoja3!$A$8,IF(K85=[2]Hoja3!$B$9,[2]Hoja3!$A$9,IF(K85=[2]Hoja3!$B$10,[2]Hoja3!$A$10,IF(K85=[2]Hoja3!$B$11,[2]Hoja3!$A$11,IF(K85=[2]Hoja3!$B$12,[2]Hoja3!$A$12,IF(K85=[2]Hoja3!$B$13,[2]Hoja3!$A$13,IF(K85=[2]Hoja3!$B$14,[2]Hoja3!$A$14,"")))))))))))))</f>
        <v>CCE-05</v>
      </c>
      <c r="M85" s="43" t="s">
        <v>58</v>
      </c>
      <c r="N85" s="2">
        <v>0</v>
      </c>
      <c r="O85" s="5">
        <v>52127712</v>
      </c>
      <c r="P85" s="29">
        <f t="shared" si="2"/>
        <v>52127712</v>
      </c>
      <c r="Q85" s="1">
        <v>0</v>
      </c>
      <c r="R85" s="2">
        <v>0</v>
      </c>
      <c r="S85" s="2" t="s">
        <v>31</v>
      </c>
      <c r="T85" s="2" t="s">
        <v>32</v>
      </c>
      <c r="U85" s="2" t="s">
        <v>33</v>
      </c>
      <c r="V85" s="2" t="s">
        <v>34</v>
      </c>
      <c r="W85" s="2" t="s">
        <v>35</v>
      </c>
      <c r="X85" s="2">
        <v>3241000</v>
      </c>
      <c r="Y85" s="3" t="s">
        <v>36</v>
      </c>
    </row>
    <row r="86" spans="1:25" ht="180" x14ac:dyDescent="0.25">
      <c r="A86" s="2" t="s">
        <v>191</v>
      </c>
      <c r="B86" s="2" t="str">
        <f>IFERROR(VLOOKUP(VALUE(MID(A86,1,IF(VALUE(MID(A86,1,3))=898,3,4))),[2]Hoja1!$A$3:$K$222,2,0),"")</f>
        <v>898 Administración del talento humano</v>
      </c>
      <c r="C86" s="2" t="s">
        <v>55</v>
      </c>
      <c r="D86" s="2" t="s">
        <v>56</v>
      </c>
      <c r="E86" s="50">
        <v>80101509</v>
      </c>
      <c r="F86" s="106" t="s">
        <v>192</v>
      </c>
      <c r="G86" s="48">
        <v>1</v>
      </c>
      <c r="H86" s="4">
        <v>1</v>
      </c>
      <c r="I86" s="43">
        <v>10.5</v>
      </c>
      <c r="J86" s="43">
        <v>1</v>
      </c>
      <c r="K86" s="43" t="s">
        <v>29</v>
      </c>
      <c r="L86" s="2" t="str">
        <f>IF(K86=[2]Hoja3!$B$2,[2]Hoja3!$A$2,IF(K86=[2]Hoja3!$B$3,[2]Hoja3!$A$3,IF(K86=[2]Hoja3!$B$4,[2]Hoja3!$A$4,IF(K86=[2]Hoja3!$B$5,[2]Hoja3!$A$5,IF(K86=[2]Hoja3!$B$6,[2]Hoja3!$A$6,IF(K86=[2]Hoja3!$B$7,[2]Hoja3!$A$7,IF(K86=[2]Hoja3!$B$8,[2]Hoja3!$A$8,IF(K86=[2]Hoja3!$B$9,[2]Hoja3!$A$9,IF(K86=[2]Hoja3!$B$10,[2]Hoja3!$A$10,IF(K86=[2]Hoja3!$B$11,[2]Hoja3!$A$11,IF(K86=[2]Hoja3!$B$12,[2]Hoja3!$A$12,IF(K86=[2]Hoja3!$B$13,[2]Hoja3!$A$13,IF(K86=[2]Hoja3!$B$14,[2]Hoja3!$A$14,"")))))))))))))</f>
        <v>CCE-05</v>
      </c>
      <c r="M86" s="43" t="s">
        <v>30</v>
      </c>
      <c r="N86" s="2">
        <v>0</v>
      </c>
      <c r="O86" s="5">
        <v>22153677</v>
      </c>
      <c r="P86" s="29">
        <f t="shared" si="2"/>
        <v>22153677</v>
      </c>
      <c r="Q86" s="1">
        <v>0</v>
      </c>
      <c r="R86" s="2">
        <v>0</v>
      </c>
      <c r="S86" s="2" t="s">
        <v>31</v>
      </c>
      <c r="T86" s="2" t="s">
        <v>32</v>
      </c>
      <c r="U86" s="2" t="s">
        <v>33</v>
      </c>
      <c r="V86" s="2" t="s">
        <v>34</v>
      </c>
      <c r="W86" s="2" t="s">
        <v>35</v>
      </c>
      <c r="X86" s="2">
        <v>3241000</v>
      </c>
      <c r="Y86" s="3" t="s">
        <v>36</v>
      </c>
    </row>
    <row r="87" spans="1:25" ht="195" x14ac:dyDescent="0.25">
      <c r="A87" s="2" t="s">
        <v>193</v>
      </c>
      <c r="B87" s="2" t="str">
        <f>IFERROR(VLOOKUP(VALUE(MID(A87,1,IF(VALUE(MID(A87,1,3))=898,3,4))),[2]Hoja1!$A$3:$K$222,2,0),"")</f>
        <v>898 Administración del talento humano</v>
      </c>
      <c r="C87" s="2" t="s">
        <v>55</v>
      </c>
      <c r="D87" s="2" t="s">
        <v>56</v>
      </c>
      <c r="E87" s="50">
        <v>80101509</v>
      </c>
      <c r="F87" s="106" t="s">
        <v>175</v>
      </c>
      <c r="G87" s="48">
        <v>1</v>
      </c>
      <c r="H87" s="4">
        <v>1</v>
      </c>
      <c r="I87" s="43">
        <v>10.5</v>
      </c>
      <c r="J87" s="43">
        <v>1</v>
      </c>
      <c r="K87" s="43" t="s">
        <v>29</v>
      </c>
      <c r="L87" s="2" t="str">
        <f>IF(K87=[2]Hoja3!$B$2,[2]Hoja3!$A$2,IF(K87=[2]Hoja3!$B$3,[2]Hoja3!$A$3,IF(K87=[2]Hoja3!$B$4,[2]Hoja3!$A$4,IF(K87=[2]Hoja3!$B$5,[2]Hoja3!$A$5,IF(K87=[2]Hoja3!$B$6,[2]Hoja3!$A$6,IF(K87=[2]Hoja3!$B$7,[2]Hoja3!$A$7,IF(K87=[2]Hoja3!$B$8,[2]Hoja3!$A$8,IF(K87=[2]Hoja3!$B$9,[2]Hoja3!$A$9,IF(K87=[2]Hoja3!$B$10,[2]Hoja3!$A$10,IF(K87=[2]Hoja3!$B$11,[2]Hoja3!$A$11,IF(K87=[2]Hoja3!$B$12,[2]Hoja3!$A$12,IF(K87=[2]Hoja3!$B$13,[2]Hoja3!$A$13,IF(K87=[2]Hoja3!$B$14,[2]Hoja3!$A$14,"")))))))))))))</f>
        <v>CCE-05</v>
      </c>
      <c r="M87" s="43" t="s">
        <v>58</v>
      </c>
      <c r="N87" s="2">
        <v>0</v>
      </c>
      <c r="O87" s="5">
        <v>35206080</v>
      </c>
      <c r="P87" s="29">
        <f t="shared" si="2"/>
        <v>35206080</v>
      </c>
      <c r="Q87" s="1">
        <v>0</v>
      </c>
      <c r="R87" s="2">
        <v>0</v>
      </c>
      <c r="S87" s="2" t="s">
        <v>31</v>
      </c>
      <c r="T87" s="2" t="s">
        <v>32</v>
      </c>
      <c r="U87" s="2" t="s">
        <v>33</v>
      </c>
      <c r="V87" s="2" t="s">
        <v>34</v>
      </c>
      <c r="W87" s="2" t="s">
        <v>35</v>
      </c>
      <c r="X87" s="2">
        <v>3241000</v>
      </c>
      <c r="Y87" s="3" t="s">
        <v>36</v>
      </c>
    </row>
    <row r="88" spans="1:25" ht="180" x14ac:dyDescent="0.25">
      <c r="A88" s="2" t="s">
        <v>194</v>
      </c>
      <c r="B88" s="2" t="str">
        <f>IFERROR(VLOOKUP(VALUE(MID(A88,1,IF(VALUE(MID(A88,1,3))=898,3,4))),[2]Hoja1!$A$3:$K$222,2,0),"")</f>
        <v>898 Administración del talento humano</v>
      </c>
      <c r="C88" s="2" t="s">
        <v>55</v>
      </c>
      <c r="D88" s="2" t="s">
        <v>56</v>
      </c>
      <c r="E88" s="50">
        <v>80101509</v>
      </c>
      <c r="F88" s="106" t="s">
        <v>195</v>
      </c>
      <c r="G88" s="48">
        <v>1</v>
      </c>
      <c r="H88" s="4">
        <v>1</v>
      </c>
      <c r="I88" s="43">
        <v>10.5</v>
      </c>
      <c r="J88" s="43">
        <v>1</v>
      </c>
      <c r="K88" s="43" t="s">
        <v>29</v>
      </c>
      <c r="L88" s="2" t="str">
        <f>IF(K88=[2]Hoja3!$B$2,[2]Hoja3!$A$2,IF(K88=[2]Hoja3!$B$3,[2]Hoja3!$A$3,IF(K88=[2]Hoja3!$B$4,[2]Hoja3!$A$4,IF(K88=[2]Hoja3!$B$5,[2]Hoja3!$A$5,IF(K88=[2]Hoja3!$B$6,[2]Hoja3!$A$6,IF(K88=[2]Hoja3!$B$7,[2]Hoja3!$A$7,IF(K88=[2]Hoja3!$B$8,[2]Hoja3!$A$8,IF(K88=[2]Hoja3!$B$9,[2]Hoja3!$A$9,IF(K88=[2]Hoja3!$B$10,[2]Hoja3!$A$10,IF(K88=[2]Hoja3!$B$11,[2]Hoja3!$A$11,IF(K88=[2]Hoja3!$B$12,[2]Hoja3!$A$12,IF(K88=[2]Hoja3!$B$13,[2]Hoja3!$A$13,IF(K88=[2]Hoja3!$B$14,[2]Hoja3!$A$14,"")))))))))))))</f>
        <v>CCE-05</v>
      </c>
      <c r="M88" s="43" t="s">
        <v>58</v>
      </c>
      <c r="N88" s="2">
        <v>0</v>
      </c>
      <c r="O88" s="5">
        <v>54744323</v>
      </c>
      <c r="P88" s="29">
        <f t="shared" si="2"/>
        <v>54744323</v>
      </c>
      <c r="Q88" s="1">
        <v>0</v>
      </c>
      <c r="R88" s="2">
        <v>0</v>
      </c>
      <c r="S88" s="2" t="s">
        <v>31</v>
      </c>
      <c r="T88" s="2" t="s">
        <v>32</v>
      </c>
      <c r="U88" s="2" t="s">
        <v>33</v>
      </c>
      <c r="V88" s="2" t="s">
        <v>34</v>
      </c>
      <c r="W88" s="2" t="s">
        <v>35</v>
      </c>
      <c r="X88" s="2">
        <v>3241000</v>
      </c>
      <c r="Y88" s="3" t="s">
        <v>36</v>
      </c>
    </row>
    <row r="89" spans="1:25" ht="180" x14ac:dyDescent="0.25">
      <c r="A89" s="2" t="s">
        <v>196</v>
      </c>
      <c r="B89" s="2" t="str">
        <f>IFERROR(VLOOKUP(VALUE(MID(A89,1,IF(VALUE(MID(A89,1,3))=898,3,4))),[2]Hoja1!$A$3:$K$222,2,0),"")</f>
        <v>898 Administración del talento humano</v>
      </c>
      <c r="C89" s="2" t="s">
        <v>55</v>
      </c>
      <c r="D89" s="2" t="s">
        <v>56</v>
      </c>
      <c r="E89" s="50">
        <v>93141506</v>
      </c>
      <c r="F89" s="106" t="s">
        <v>197</v>
      </c>
      <c r="G89" s="48">
        <v>1</v>
      </c>
      <c r="H89" s="4">
        <v>1</v>
      </c>
      <c r="I89" s="43">
        <v>10.5</v>
      </c>
      <c r="J89" s="43">
        <v>1</v>
      </c>
      <c r="K89" s="43" t="s">
        <v>29</v>
      </c>
      <c r="L89" s="2" t="str">
        <f>IF(K89=[2]Hoja3!$B$2,[2]Hoja3!$A$2,IF(K89=[2]Hoja3!$B$3,[2]Hoja3!$A$3,IF(K89=[2]Hoja3!$B$4,[2]Hoja3!$A$4,IF(K89=[2]Hoja3!$B$5,[2]Hoja3!$A$5,IF(K89=[2]Hoja3!$B$6,[2]Hoja3!$A$6,IF(K89=[2]Hoja3!$B$7,[2]Hoja3!$A$7,IF(K89=[2]Hoja3!$B$8,[2]Hoja3!$A$8,IF(K89=[2]Hoja3!$B$9,[2]Hoja3!$A$9,IF(K89=[2]Hoja3!$B$10,[2]Hoja3!$A$10,IF(K89=[2]Hoja3!$B$11,[2]Hoja3!$A$11,IF(K89=[2]Hoja3!$B$12,[2]Hoja3!$A$12,IF(K89=[2]Hoja3!$B$13,[2]Hoja3!$A$13,IF(K89=[2]Hoja3!$B$14,[2]Hoja3!$A$14,"")))))))))))))</f>
        <v>CCE-05</v>
      </c>
      <c r="M89" s="43" t="s">
        <v>30</v>
      </c>
      <c r="N89" s="2">
        <v>0</v>
      </c>
      <c r="O89" s="5">
        <v>22153677</v>
      </c>
      <c r="P89" s="29">
        <f t="shared" si="2"/>
        <v>22153677</v>
      </c>
      <c r="Q89" s="1">
        <v>0</v>
      </c>
      <c r="R89" s="2">
        <v>0</v>
      </c>
      <c r="S89" s="2" t="s">
        <v>31</v>
      </c>
      <c r="T89" s="2" t="s">
        <v>32</v>
      </c>
      <c r="U89" s="2" t="s">
        <v>33</v>
      </c>
      <c r="V89" s="2" t="s">
        <v>34</v>
      </c>
      <c r="W89" s="2" t="s">
        <v>35</v>
      </c>
      <c r="X89" s="2">
        <v>3241000</v>
      </c>
      <c r="Y89" s="3" t="s">
        <v>36</v>
      </c>
    </row>
    <row r="90" spans="1:25" ht="180" x14ac:dyDescent="0.25">
      <c r="A90" s="2" t="s">
        <v>198</v>
      </c>
      <c r="B90" s="2" t="str">
        <f>IFERROR(VLOOKUP(VALUE(MID(A90,1,IF(VALUE(MID(A90,1,3))=898,3,4))),[2]Hoja1!$A$3:$K$222,2,0),"")</f>
        <v>898 Administración del talento humano</v>
      </c>
      <c r="C90" s="2" t="s">
        <v>55</v>
      </c>
      <c r="D90" s="2" t="s">
        <v>56</v>
      </c>
      <c r="E90" s="50">
        <v>80111601</v>
      </c>
      <c r="F90" s="106" t="s">
        <v>199</v>
      </c>
      <c r="G90" s="48">
        <v>1</v>
      </c>
      <c r="H90" s="4">
        <v>1</v>
      </c>
      <c r="I90" s="43">
        <v>10.5</v>
      </c>
      <c r="J90" s="43">
        <v>1</v>
      </c>
      <c r="K90" s="43" t="s">
        <v>29</v>
      </c>
      <c r="L90" s="2" t="str">
        <f>IF(K90=[2]Hoja3!$B$2,[2]Hoja3!$A$2,IF(K90=[2]Hoja3!$B$3,[2]Hoja3!$A$3,IF(K90=[2]Hoja3!$B$4,[2]Hoja3!$A$4,IF(K90=[2]Hoja3!$B$5,[2]Hoja3!$A$5,IF(K90=[2]Hoja3!$B$6,[2]Hoja3!$A$6,IF(K90=[2]Hoja3!$B$7,[2]Hoja3!$A$7,IF(K90=[2]Hoja3!$B$8,[2]Hoja3!$A$8,IF(K90=[2]Hoja3!$B$9,[2]Hoja3!$A$9,IF(K90=[2]Hoja3!$B$10,[2]Hoja3!$A$10,IF(K90=[2]Hoja3!$B$11,[2]Hoja3!$A$11,IF(K90=[2]Hoja3!$B$12,[2]Hoja3!$A$12,IF(K90=[2]Hoja3!$B$13,[2]Hoja3!$A$13,IF(K90=[2]Hoja3!$B$14,[2]Hoja3!$A$14,"")))))))))))))</f>
        <v>CCE-05</v>
      </c>
      <c r="M90" s="43" t="s">
        <v>58</v>
      </c>
      <c r="N90" s="2">
        <v>0</v>
      </c>
      <c r="O90" s="5">
        <v>52127712</v>
      </c>
      <c r="P90" s="29">
        <f t="shared" si="2"/>
        <v>52127712</v>
      </c>
      <c r="Q90" s="1">
        <v>0</v>
      </c>
      <c r="R90" s="2">
        <v>0</v>
      </c>
      <c r="S90" s="2" t="s">
        <v>31</v>
      </c>
      <c r="T90" s="2" t="s">
        <v>32</v>
      </c>
      <c r="U90" s="2" t="s">
        <v>33</v>
      </c>
      <c r="V90" s="2" t="s">
        <v>34</v>
      </c>
      <c r="W90" s="2" t="s">
        <v>35</v>
      </c>
      <c r="X90" s="2">
        <v>3241000</v>
      </c>
      <c r="Y90" s="3" t="s">
        <v>36</v>
      </c>
    </row>
    <row r="91" spans="1:25" ht="180" x14ac:dyDescent="0.25">
      <c r="A91" s="2" t="s">
        <v>200</v>
      </c>
      <c r="B91" s="2" t="str">
        <f>IFERROR(VLOOKUP(VALUE(MID(A91,1,IF(VALUE(MID(A91,1,3))=898,3,4))),[2]Hoja1!$A$3:$K$222,2,0),"")</f>
        <v>898 Administración del talento humano</v>
      </c>
      <c r="C91" s="2" t="s">
        <v>55</v>
      </c>
      <c r="D91" s="2" t="s">
        <v>56</v>
      </c>
      <c r="E91" s="50">
        <v>93141808</v>
      </c>
      <c r="F91" s="106" t="s">
        <v>201</v>
      </c>
      <c r="G91" s="48">
        <v>1</v>
      </c>
      <c r="H91" s="4">
        <v>1</v>
      </c>
      <c r="I91" s="43">
        <v>10.5</v>
      </c>
      <c r="J91" s="43">
        <v>1</v>
      </c>
      <c r="K91" s="43" t="s">
        <v>29</v>
      </c>
      <c r="L91" s="2" t="str">
        <f>IF(K91=[2]Hoja3!$B$2,[2]Hoja3!$A$2,IF(K91=[2]Hoja3!$B$3,[2]Hoja3!$A$3,IF(K91=[2]Hoja3!$B$4,[2]Hoja3!$A$4,IF(K91=[2]Hoja3!$B$5,[2]Hoja3!$A$5,IF(K91=[2]Hoja3!$B$6,[2]Hoja3!$A$6,IF(K91=[2]Hoja3!$B$7,[2]Hoja3!$A$7,IF(K91=[2]Hoja3!$B$8,[2]Hoja3!$A$8,IF(K91=[2]Hoja3!$B$9,[2]Hoja3!$A$9,IF(K91=[2]Hoja3!$B$10,[2]Hoja3!$A$10,IF(K91=[2]Hoja3!$B$11,[2]Hoja3!$A$11,IF(K91=[2]Hoja3!$B$12,[2]Hoja3!$A$12,IF(K91=[2]Hoja3!$B$13,[2]Hoja3!$A$13,IF(K91=[2]Hoja3!$B$14,[2]Hoja3!$A$14,"")))))))))))))</f>
        <v>CCE-05</v>
      </c>
      <c r="M91" s="43" t="s">
        <v>58</v>
      </c>
      <c r="N91" s="2">
        <v>0</v>
      </c>
      <c r="O91" s="5">
        <v>49140000</v>
      </c>
      <c r="P91" s="29">
        <f t="shared" si="2"/>
        <v>49140000</v>
      </c>
      <c r="Q91" s="1">
        <v>0</v>
      </c>
      <c r="R91" s="2">
        <v>0</v>
      </c>
      <c r="S91" s="2" t="s">
        <v>31</v>
      </c>
      <c r="T91" s="2" t="s">
        <v>32</v>
      </c>
      <c r="U91" s="2" t="s">
        <v>33</v>
      </c>
      <c r="V91" s="2" t="s">
        <v>34</v>
      </c>
      <c r="W91" s="2" t="s">
        <v>35</v>
      </c>
      <c r="X91" s="2">
        <v>3241000</v>
      </c>
      <c r="Y91" s="3" t="s">
        <v>36</v>
      </c>
    </row>
    <row r="92" spans="1:25" ht="195" x14ac:dyDescent="0.25">
      <c r="A92" s="2" t="s">
        <v>202</v>
      </c>
      <c r="B92" s="2" t="str">
        <f>IFERROR(VLOOKUP(VALUE(MID(A92,1,IF(VALUE(MID(A92,1,3))=898,3,4))),[2]Hoja1!$A$3:$K$222,2,0),"")</f>
        <v>898 Administración del talento humano</v>
      </c>
      <c r="C92" s="2" t="s">
        <v>55</v>
      </c>
      <c r="D92" s="2" t="s">
        <v>56</v>
      </c>
      <c r="E92" s="50">
        <v>93141808</v>
      </c>
      <c r="F92" s="106" t="s">
        <v>175</v>
      </c>
      <c r="G92" s="48">
        <v>1</v>
      </c>
      <c r="H92" s="4">
        <v>1</v>
      </c>
      <c r="I92" s="43">
        <v>10.5</v>
      </c>
      <c r="J92" s="43">
        <v>1</v>
      </c>
      <c r="K92" s="43" t="s">
        <v>29</v>
      </c>
      <c r="L92" s="2" t="str">
        <f>IF(K92=[2]Hoja3!$B$2,[2]Hoja3!$A$2,IF(K92=[2]Hoja3!$B$3,[2]Hoja3!$A$3,IF(K92=[2]Hoja3!$B$4,[2]Hoja3!$A$4,IF(K92=[2]Hoja3!$B$5,[2]Hoja3!$A$5,IF(K92=[2]Hoja3!$B$6,[2]Hoja3!$A$6,IF(K92=[2]Hoja3!$B$7,[2]Hoja3!$A$7,IF(K92=[2]Hoja3!$B$8,[2]Hoja3!$A$8,IF(K92=[2]Hoja3!$B$9,[2]Hoja3!$A$9,IF(K92=[2]Hoja3!$B$10,[2]Hoja3!$A$10,IF(K92=[2]Hoja3!$B$11,[2]Hoja3!$A$11,IF(K92=[2]Hoja3!$B$12,[2]Hoja3!$A$12,IF(K92=[2]Hoja3!$B$13,[2]Hoja3!$A$13,IF(K92=[2]Hoja3!$B$14,[2]Hoja3!$A$14,"")))))))))))))</f>
        <v>CCE-05</v>
      </c>
      <c r="M92" s="43" t="s">
        <v>58</v>
      </c>
      <c r="N92" s="2">
        <v>0</v>
      </c>
      <c r="O92" s="5">
        <v>50121467</v>
      </c>
      <c r="P92" s="29">
        <f t="shared" si="2"/>
        <v>50121467</v>
      </c>
      <c r="Q92" s="1">
        <v>0</v>
      </c>
      <c r="R92" s="2">
        <v>0</v>
      </c>
      <c r="S92" s="2" t="s">
        <v>31</v>
      </c>
      <c r="T92" s="2" t="s">
        <v>32</v>
      </c>
      <c r="U92" s="2" t="s">
        <v>33</v>
      </c>
      <c r="V92" s="2" t="s">
        <v>34</v>
      </c>
      <c r="W92" s="2" t="s">
        <v>35</v>
      </c>
      <c r="X92" s="2">
        <v>3241000</v>
      </c>
      <c r="Y92" s="3" t="s">
        <v>36</v>
      </c>
    </row>
    <row r="93" spans="1:25" ht="180" x14ac:dyDescent="0.25">
      <c r="A93" s="2" t="s">
        <v>203</v>
      </c>
      <c r="B93" s="2" t="str">
        <f>IFERROR(VLOOKUP(VALUE(MID(A93,1,IF(VALUE(MID(A93,1,3))=898,3,4))),[2]Hoja1!$A$3:$K$222,2,0),"")</f>
        <v>898 Administración del talento humano</v>
      </c>
      <c r="C93" s="2" t="s">
        <v>55</v>
      </c>
      <c r="D93" s="2" t="s">
        <v>56</v>
      </c>
      <c r="E93" s="50">
        <v>80101509</v>
      </c>
      <c r="F93" s="106" t="s">
        <v>204</v>
      </c>
      <c r="G93" s="48">
        <v>1</v>
      </c>
      <c r="H93" s="4">
        <v>1</v>
      </c>
      <c r="I93" s="43">
        <v>10.5</v>
      </c>
      <c r="J93" s="43">
        <v>1</v>
      </c>
      <c r="K93" s="43" t="s">
        <v>29</v>
      </c>
      <c r="L93" s="2" t="str">
        <f>IF(K93=[2]Hoja3!$B$2,[2]Hoja3!$A$2,IF(K93=[2]Hoja3!$B$3,[2]Hoja3!$A$3,IF(K93=[2]Hoja3!$B$4,[2]Hoja3!$A$4,IF(K93=[2]Hoja3!$B$5,[2]Hoja3!$A$5,IF(K93=[2]Hoja3!$B$6,[2]Hoja3!$A$6,IF(K93=[2]Hoja3!$B$7,[2]Hoja3!$A$7,IF(K93=[2]Hoja3!$B$8,[2]Hoja3!$A$8,IF(K93=[2]Hoja3!$B$9,[2]Hoja3!$A$9,IF(K93=[2]Hoja3!$B$10,[2]Hoja3!$A$10,IF(K93=[2]Hoja3!$B$11,[2]Hoja3!$A$11,IF(K93=[2]Hoja3!$B$12,[2]Hoja3!$A$12,IF(K93=[2]Hoja3!$B$13,[2]Hoja3!$A$13,IF(K93=[2]Hoja3!$B$14,[2]Hoja3!$A$14,"")))))))))))))</f>
        <v>CCE-05</v>
      </c>
      <c r="M93" s="43" t="s">
        <v>58</v>
      </c>
      <c r="N93" s="2">
        <v>0</v>
      </c>
      <c r="O93" s="5">
        <v>56238000</v>
      </c>
      <c r="P93" s="29">
        <f t="shared" si="2"/>
        <v>56238000</v>
      </c>
      <c r="Q93" s="1">
        <v>0</v>
      </c>
      <c r="R93" s="2">
        <v>0</v>
      </c>
      <c r="S93" s="2" t="s">
        <v>31</v>
      </c>
      <c r="T93" s="2" t="s">
        <v>32</v>
      </c>
      <c r="U93" s="2" t="s">
        <v>33</v>
      </c>
      <c r="V93" s="2" t="s">
        <v>34</v>
      </c>
      <c r="W93" s="2" t="s">
        <v>35</v>
      </c>
      <c r="X93" s="2">
        <v>3241000</v>
      </c>
      <c r="Y93" s="3" t="s">
        <v>36</v>
      </c>
    </row>
    <row r="94" spans="1:25" ht="240" x14ac:dyDescent="0.25">
      <c r="A94" s="2" t="s">
        <v>205</v>
      </c>
      <c r="B94" s="2" t="str">
        <f>IFERROR(VLOOKUP(VALUE(MID(A94,1,IF(VALUE(MID(A94,1,3))=898,3,4))),[2]Hoja1!$A$3:$K$222,2,0),"")</f>
        <v>898 Administración del talento humano</v>
      </c>
      <c r="C94" s="2" t="s">
        <v>55</v>
      </c>
      <c r="D94" s="2" t="s">
        <v>56</v>
      </c>
      <c r="E94" s="50">
        <v>80101509</v>
      </c>
      <c r="F94" s="106" t="s">
        <v>206</v>
      </c>
      <c r="G94" s="48">
        <v>1</v>
      </c>
      <c r="H94" s="4">
        <v>1</v>
      </c>
      <c r="I94" s="43">
        <v>10.5</v>
      </c>
      <c r="J94" s="43">
        <v>1</v>
      </c>
      <c r="K94" s="43" t="s">
        <v>29</v>
      </c>
      <c r="L94" s="2" t="str">
        <f>IF(K94=[2]Hoja3!$B$2,[2]Hoja3!$A$2,IF(K94=[2]Hoja3!$B$3,[2]Hoja3!$A$3,IF(K94=[2]Hoja3!$B$4,[2]Hoja3!$A$4,IF(K94=[2]Hoja3!$B$5,[2]Hoja3!$A$5,IF(K94=[2]Hoja3!$B$6,[2]Hoja3!$A$6,IF(K94=[2]Hoja3!$B$7,[2]Hoja3!$A$7,IF(K94=[2]Hoja3!$B$8,[2]Hoja3!$A$8,IF(K94=[2]Hoja3!$B$9,[2]Hoja3!$A$9,IF(K94=[2]Hoja3!$B$10,[2]Hoja3!$A$10,IF(K94=[2]Hoja3!$B$11,[2]Hoja3!$A$11,IF(K94=[2]Hoja3!$B$12,[2]Hoja3!$A$12,IF(K94=[2]Hoja3!$B$13,[2]Hoja3!$A$13,IF(K94=[2]Hoja3!$B$14,[2]Hoja3!$A$14,"")))))))))))))</f>
        <v>CCE-05</v>
      </c>
      <c r="M94" s="43" t="s">
        <v>58</v>
      </c>
      <c r="N94" s="2">
        <v>0</v>
      </c>
      <c r="O94" s="5">
        <v>40964648</v>
      </c>
      <c r="P94" s="29">
        <f t="shared" si="2"/>
        <v>40964648</v>
      </c>
      <c r="Q94" s="1">
        <v>0</v>
      </c>
      <c r="R94" s="2">
        <v>0</v>
      </c>
      <c r="S94" s="2" t="s">
        <v>31</v>
      </c>
      <c r="T94" s="2" t="s">
        <v>32</v>
      </c>
      <c r="U94" s="2" t="s">
        <v>33</v>
      </c>
      <c r="V94" s="2" t="s">
        <v>34</v>
      </c>
      <c r="W94" s="2" t="s">
        <v>35</v>
      </c>
      <c r="X94" s="2">
        <v>3241000</v>
      </c>
      <c r="Y94" s="3" t="s">
        <v>36</v>
      </c>
    </row>
    <row r="95" spans="1:25" ht="180" x14ac:dyDescent="0.25">
      <c r="A95" s="2" t="s">
        <v>207</v>
      </c>
      <c r="B95" s="2" t="str">
        <f>IFERROR(VLOOKUP(VALUE(MID(A95,1,IF(VALUE(MID(A95,1,3))=898,3,4))),[2]Hoja1!$A$3:$K$222,2,0),"")</f>
        <v>898 Administración del talento humano</v>
      </c>
      <c r="C95" s="2" t="s">
        <v>55</v>
      </c>
      <c r="D95" s="2" t="s">
        <v>56</v>
      </c>
      <c r="E95" s="50">
        <v>80101509</v>
      </c>
      <c r="F95" s="106" t="s">
        <v>208</v>
      </c>
      <c r="G95" s="48">
        <v>1</v>
      </c>
      <c r="H95" s="4">
        <v>1</v>
      </c>
      <c r="I95" s="43">
        <v>10.5</v>
      </c>
      <c r="J95" s="43">
        <v>1</v>
      </c>
      <c r="K95" s="43" t="s">
        <v>29</v>
      </c>
      <c r="L95" s="2" t="str">
        <f>IF(K95=[2]Hoja3!$B$2,[2]Hoja3!$A$2,IF(K95=[2]Hoja3!$B$3,[2]Hoja3!$A$3,IF(K95=[2]Hoja3!$B$4,[2]Hoja3!$A$4,IF(K95=[2]Hoja3!$B$5,[2]Hoja3!$A$5,IF(K95=[2]Hoja3!$B$6,[2]Hoja3!$A$6,IF(K95=[2]Hoja3!$B$7,[2]Hoja3!$A$7,IF(K95=[2]Hoja3!$B$8,[2]Hoja3!$A$8,IF(K95=[2]Hoja3!$B$9,[2]Hoja3!$A$9,IF(K95=[2]Hoja3!$B$10,[2]Hoja3!$A$10,IF(K95=[2]Hoja3!$B$11,[2]Hoja3!$A$11,IF(K95=[2]Hoja3!$B$12,[2]Hoja3!$A$12,IF(K95=[2]Hoja3!$B$13,[2]Hoja3!$A$13,IF(K95=[2]Hoja3!$B$14,[2]Hoja3!$A$14,"")))))))))))))</f>
        <v>CCE-05</v>
      </c>
      <c r="M95" s="43" t="s">
        <v>58</v>
      </c>
      <c r="N95" s="2">
        <v>0</v>
      </c>
      <c r="O95" s="5">
        <v>35206080</v>
      </c>
      <c r="P95" s="29">
        <f t="shared" si="2"/>
        <v>35206080</v>
      </c>
      <c r="Q95" s="1">
        <v>0</v>
      </c>
      <c r="R95" s="2">
        <v>0</v>
      </c>
      <c r="S95" s="2" t="s">
        <v>31</v>
      </c>
      <c r="T95" s="2" t="s">
        <v>32</v>
      </c>
      <c r="U95" s="2" t="s">
        <v>33</v>
      </c>
      <c r="V95" s="2" t="s">
        <v>34</v>
      </c>
      <c r="W95" s="2" t="s">
        <v>35</v>
      </c>
      <c r="X95" s="2">
        <v>3241000</v>
      </c>
      <c r="Y95" s="3" t="s">
        <v>36</v>
      </c>
    </row>
    <row r="96" spans="1:25" ht="180" x14ac:dyDescent="0.25">
      <c r="A96" s="2" t="s">
        <v>209</v>
      </c>
      <c r="B96" s="2" t="str">
        <f>IFERROR(VLOOKUP(VALUE(MID(A96,1,IF(VALUE(MID(A96,1,3))=898,3,4))),[2]Hoja1!$A$3:$K$222,2,0),"")</f>
        <v>898 Administración del talento humano</v>
      </c>
      <c r="C96" s="2" t="s">
        <v>55</v>
      </c>
      <c r="D96" s="2" t="s">
        <v>56</v>
      </c>
      <c r="E96" s="50">
        <v>80101509</v>
      </c>
      <c r="F96" s="106" t="s">
        <v>210</v>
      </c>
      <c r="G96" s="48">
        <v>1</v>
      </c>
      <c r="H96" s="4">
        <v>1</v>
      </c>
      <c r="I96" s="43">
        <v>10.5</v>
      </c>
      <c r="J96" s="43">
        <v>1</v>
      </c>
      <c r="K96" s="43" t="s">
        <v>29</v>
      </c>
      <c r="L96" s="2" t="str">
        <f>IF(K96=[2]Hoja3!$B$2,[2]Hoja3!$A$2,IF(K96=[2]Hoja3!$B$3,[2]Hoja3!$A$3,IF(K96=[2]Hoja3!$B$4,[2]Hoja3!$A$4,IF(K96=[2]Hoja3!$B$5,[2]Hoja3!$A$5,IF(K96=[2]Hoja3!$B$6,[2]Hoja3!$A$6,IF(K96=[2]Hoja3!$B$7,[2]Hoja3!$A$7,IF(K96=[2]Hoja3!$B$8,[2]Hoja3!$A$8,IF(K96=[2]Hoja3!$B$9,[2]Hoja3!$A$9,IF(K96=[2]Hoja3!$B$10,[2]Hoja3!$A$10,IF(K96=[2]Hoja3!$B$11,[2]Hoja3!$A$11,IF(K96=[2]Hoja3!$B$12,[2]Hoja3!$A$12,IF(K96=[2]Hoja3!$B$13,[2]Hoja3!$A$13,IF(K96=[2]Hoja3!$B$14,[2]Hoja3!$A$14,"")))))))))))))</f>
        <v>CCE-05</v>
      </c>
      <c r="M96" s="2" t="s">
        <v>30</v>
      </c>
      <c r="N96" s="2">
        <v>0</v>
      </c>
      <c r="O96" s="5">
        <v>22153688</v>
      </c>
      <c r="P96" s="29">
        <f t="shared" si="2"/>
        <v>22153688</v>
      </c>
      <c r="Q96" s="1">
        <v>0</v>
      </c>
      <c r="R96" s="2">
        <v>0</v>
      </c>
      <c r="S96" s="2" t="s">
        <v>31</v>
      </c>
      <c r="T96" s="2" t="s">
        <v>32</v>
      </c>
      <c r="U96" s="2" t="s">
        <v>33</v>
      </c>
      <c r="V96" s="2" t="s">
        <v>34</v>
      </c>
      <c r="W96" s="2" t="s">
        <v>35</v>
      </c>
      <c r="X96" s="2">
        <v>3241000</v>
      </c>
      <c r="Y96" s="3" t="s">
        <v>36</v>
      </c>
    </row>
    <row r="97" spans="1:25" ht="180" x14ac:dyDescent="0.25">
      <c r="A97" s="2" t="s">
        <v>211</v>
      </c>
      <c r="B97" s="2" t="str">
        <f>IFERROR(VLOOKUP(VALUE(MID(A97,1,IF(VALUE(MID(A97,1,3))=898,3,4))),[2]Hoja1!$A$3:$K$222,2,0),"")</f>
        <v>898 Administración del talento humano</v>
      </c>
      <c r="C97" s="2" t="s">
        <v>55</v>
      </c>
      <c r="D97" s="2" t="s">
        <v>56</v>
      </c>
      <c r="E97" s="50">
        <v>80101509</v>
      </c>
      <c r="F97" s="106" t="s">
        <v>212</v>
      </c>
      <c r="G97" s="48">
        <v>1</v>
      </c>
      <c r="H97" s="4">
        <v>1</v>
      </c>
      <c r="I97" s="43">
        <v>10.5</v>
      </c>
      <c r="J97" s="43">
        <v>1</v>
      </c>
      <c r="K97" s="43" t="s">
        <v>29</v>
      </c>
      <c r="L97" s="2" t="str">
        <f>IF(K97=[2]Hoja3!$B$2,[2]Hoja3!$A$2,IF(K97=[2]Hoja3!$B$3,[2]Hoja3!$A$3,IF(K97=[2]Hoja3!$B$4,[2]Hoja3!$A$4,IF(K97=[2]Hoja3!$B$5,[2]Hoja3!$A$5,IF(K97=[2]Hoja3!$B$6,[2]Hoja3!$A$6,IF(K97=[2]Hoja3!$B$7,[2]Hoja3!$A$7,IF(K97=[2]Hoja3!$B$8,[2]Hoja3!$A$8,IF(K97=[2]Hoja3!$B$9,[2]Hoja3!$A$9,IF(K97=[2]Hoja3!$B$10,[2]Hoja3!$A$10,IF(K97=[2]Hoja3!$B$11,[2]Hoja3!$A$11,IF(K97=[2]Hoja3!$B$12,[2]Hoja3!$A$12,IF(K97=[2]Hoja3!$B$13,[2]Hoja3!$A$13,IF(K97=[2]Hoja3!$B$14,[2]Hoja3!$A$14,"")))))))))))))</f>
        <v>CCE-05</v>
      </c>
      <c r="M97" s="43" t="s">
        <v>58</v>
      </c>
      <c r="N97" s="2">
        <v>0</v>
      </c>
      <c r="O97" s="5">
        <v>38220000</v>
      </c>
      <c r="P97" s="29">
        <f t="shared" si="2"/>
        <v>38220000</v>
      </c>
      <c r="Q97" s="1">
        <v>0</v>
      </c>
      <c r="R97" s="2">
        <v>0</v>
      </c>
      <c r="S97" s="2" t="s">
        <v>31</v>
      </c>
      <c r="T97" s="2" t="s">
        <v>32</v>
      </c>
      <c r="U97" s="2" t="s">
        <v>33</v>
      </c>
      <c r="V97" s="2" t="s">
        <v>34</v>
      </c>
      <c r="W97" s="2" t="s">
        <v>35</v>
      </c>
      <c r="X97" s="2">
        <v>3241000</v>
      </c>
      <c r="Y97" s="3" t="s">
        <v>36</v>
      </c>
    </row>
    <row r="98" spans="1:25" ht="270" x14ac:dyDescent="0.25">
      <c r="A98" s="2" t="s">
        <v>213</v>
      </c>
      <c r="B98" s="2" t="str">
        <f>IFERROR(VLOOKUP(VALUE(MID(A98,1,IF(VALUE(MID(A98,1,3))=898,3,4))),[2]Hoja1!$A$3:$K$222,2,0),"")</f>
        <v>898 Administración del talento humano</v>
      </c>
      <c r="C98" s="2" t="s">
        <v>55</v>
      </c>
      <c r="D98" s="2" t="s">
        <v>56</v>
      </c>
      <c r="E98" s="50">
        <v>80101509</v>
      </c>
      <c r="F98" s="106" t="s">
        <v>214</v>
      </c>
      <c r="G98" s="48">
        <v>1</v>
      </c>
      <c r="H98" s="4">
        <v>1</v>
      </c>
      <c r="I98" s="43">
        <v>10.5</v>
      </c>
      <c r="J98" s="43">
        <v>1</v>
      </c>
      <c r="K98" s="43" t="s">
        <v>29</v>
      </c>
      <c r="L98" s="2" t="str">
        <f>IF(K98=[2]Hoja3!$B$2,[2]Hoja3!$A$2,IF(K98=[2]Hoja3!$B$3,[2]Hoja3!$A$3,IF(K98=[2]Hoja3!$B$4,[2]Hoja3!$A$4,IF(K98=[2]Hoja3!$B$5,[2]Hoja3!$A$5,IF(K98=[2]Hoja3!$B$6,[2]Hoja3!$A$6,IF(K98=[2]Hoja3!$B$7,[2]Hoja3!$A$7,IF(K98=[2]Hoja3!$B$8,[2]Hoja3!$A$8,IF(K98=[2]Hoja3!$B$9,[2]Hoja3!$A$9,IF(K98=[2]Hoja3!$B$10,[2]Hoja3!$A$10,IF(K98=[2]Hoja3!$B$11,[2]Hoja3!$A$11,IF(K98=[2]Hoja3!$B$12,[2]Hoja3!$A$12,IF(K98=[2]Hoja3!$B$13,[2]Hoja3!$A$13,IF(K98=[2]Hoja3!$B$14,[2]Hoja3!$A$14,"")))))))))))))</f>
        <v>CCE-05</v>
      </c>
      <c r="M98" s="43" t="s">
        <v>58</v>
      </c>
      <c r="N98" s="2">
        <v>0</v>
      </c>
      <c r="O98" s="5">
        <v>73164000</v>
      </c>
      <c r="P98" s="29">
        <f t="shared" si="2"/>
        <v>73164000</v>
      </c>
      <c r="Q98" s="1">
        <v>0</v>
      </c>
      <c r="R98" s="2">
        <v>0</v>
      </c>
      <c r="S98" s="2" t="s">
        <v>31</v>
      </c>
      <c r="T98" s="2" t="s">
        <v>32</v>
      </c>
      <c r="U98" s="2" t="s">
        <v>33</v>
      </c>
      <c r="V98" s="2" t="s">
        <v>34</v>
      </c>
      <c r="W98" s="2" t="s">
        <v>35</v>
      </c>
      <c r="X98" s="2">
        <v>3241000</v>
      </c>
      <c r="Y98" s="3" t="s">
        <v>36</v>
      </c>
    </row>
    <row r="99" spans="1:25" ht="180" x14ac:dyDescent="0.25">
      <c r="A99" s="2" t="s">
        <v>215</v>
      </c>
      <c r="B99" s="2" t="str">
        <f>IFERROR(VLOOKUP(VALUE(MID(A99,1,IF(VALUE(MID(A99,1,3))=898,3,4))),[2]Hoja1!$A$3:$K$222,2,0),"")</f>
        <v>898 Administración del talento humano</v>
      </c>
      <c r="C99" s="2" t="s">
        <v>55</v>
      </c>
      <c r="D99" s="2" t="s">
        <v>56</v>
      </c>
      <c r="E99" s="50">
        <v>80101509</v>
      </c>
      <c r="F99" s="106" t="s">
        <v>216</v>
      </c>
      <c r="G99" s="48">
        <v>1</v>
      </c>
      <c r="H99" s="4">
        <v>1</v>
      </c>
      <c r="I99" s="43">
        <v>10.5</v>
      </c>
      <c r="J99" s="43">
        <v>1</v>
      </c>
      <c r="K99" s="43" t="s">
        <v>29</v>
      </c>
      <c r="L99" s="2" t="str">
        <f>IF(K99=[2]Hoja3!$B$2,[2]Hoja3!$A$2,IF(K99=[2]Hoja3!$B$3,[2]Hoja3!$A$3,IF(K99=[2]Hoja3!$B$4,[2]Hoja3!$A$4,IF(K99=[2]Hoja3!$B$5,[2]Hoja3!$A$5,IF(K99=[2]Hoja3!$B$6,[2]Hoja3!$A$6,IF(K99=[2]Hoja3!$B$7,[2]Hoja3!$A$7,IF(K99=[2]Hoja3!$B$8,[2]Hoja3!$A$8,IF(K99=[2]Hoja3!$B$9,[2]Hoja3!$A$9,IF(K99=[2]Hoja3!$B$10,[2]Hoja3!$A$10,IF(K99=[2]Hoja3!$B$11,[2]Hoja3!$A$11,IF(K99=[2]Hoja3!$B$12,[2]Hoja3!$A$12,IF(K99=[2]Hoja3!$B$13,[2]Hoja3!$A$13,IF(K99=[2]Hoja3!$B$14,[2]Hoja3!$A$14,"")))))))))))))</f>
        <v>CCE-05</v>
      </c>
      <c r="M99" s="2" t="s">
        <v>30</v>
      </c>
      <c r="N99" s="2">
        <v>0</v>
      </c>
      <c r="O99" s="5">
        <v>27300000</v>
      </c>
      <c r="P99" s="29">
        <f t="shared" si="2"/>
        <v>27300000</v>
      </c>
      <c r="Q99" s="1">
        <v>0</v>
      </c>
      <c r="R99" s="2">
        <v>0</v>
      </c>
      <c r="S99" s="2" t="s">
        <v>31</v>
      </c>
      <c r="T99" s="2" t="s">
        <v>32</v>
      </c>
      <c r="U99" s="2" t="s">
        <v>33</v>
      </c>
      <c r="V99" s="2" t="s">
        <v>34</v>
      </c>
      <c r="W99" s="2" t="s">
        <v>35</v>
      </c>
      <c r="X99" s="2">
        <v>3241000</v>
      </c>
      <c r="Y99" s="3" t="s">
        <v>36</v>
      </c>
    </row>
    <row r="100" spans="1:25" ht="255" x14ac:dyDescent="0.25">
      <c r="A100" s="2" t="s">
        <v>217</v>
      </c>
      <c r="B100" s="2" t="str">
        <f>IFERROR(VLOOKUP(VALUE(MID(A100,1,IF(VALUE(MID(A100,1,3))=898,3,4))),[2]Hoja1!$A$3:$K$222,2,0),"")</f>
        <v>898 Administración del talento humano</v>
      </c>
      <c r="C100" s="2" t="s">
        <v>55</v>
      </c>
      <c r="D100" s="2" t="s">
        <v>56</v>
      </c>
      <c r="E100" s="50">
        <v>80101509</v>
      </c>
      <c r="F100" s="106" t="s">
        <v>218</v>
      </c>
      <c r="G100" s="48">
        <v>1</v>
      </c>
      <c r="H100" s="4">
        <v>1</v>
      </c>
      <c r="I100" s="43">
        <v>10.5</v>
      </c>
      <c r="J100" s="43">
        <v>1</v>
      </c>
      <c r="K100" s="43" t="s">
        <v>29</v>
      </c>
      <c r="L100" s="2" t="str">
        <f>IF(K100=[2]Hoja3!$B$2,[2]Hoja3!$A$2,IF(K100=[2]Hoja3!$B$3,[2]Hoja3!$A$3,IF(K100=[2]Hoja3!$B$4,[2]Hoja3!$A$4,IF(K100=[2]Hoja3!$B$5,[2]Hoja3!$A$5,IF(K100=[2]Hoja3!$B$6,[2]Hoja3!$A$6,IF(K100=[2]Hoja3!$B$7,[2]Hoja3!$A$7,IF(K100=[2]Hoja3!$B$8,[2]Hoja3!$A$8,IF(K100=[2]Hoja3!$B$9,[2]Hoja3!$A$9,IF(K100=[2]Hoja3!$B$10,[2]Hoja3!$A$10,IF(K100=[2]Hoja3!$B$11,[2]Hoja3!$A$11,IF(K100=[2]Hoja3!$B$12,[2]Hoja3!$A$12,IF(K100=[2]Hoja3!$B$13,[2]Hoja3!$A$13,IF(K100=[2]Hoja3!$B$14,[2]Hoja3!$A$14,"")))))))))))))</f>
        <v>CCE-05</v>
      </c>
      <c r="M100" s="43" t="s">
        <v>58</v>
      </c>
      <c r="N100" s="2">
        <v>0</v>
      </c>
      <c r="O100" s="5">
        <v>52126326</v>
      </c>
      <c r="P100" s="29">
        <f t="shared" si="2"/>
        <v>52126326</v>
      </c>
      <c r="Q100" s="1">
        <v>0</v>
      </c>
      <c r="R100" s="2">
        <v>0</v>
      </c>
      <c r="S100" s="2" t="s">
        <v>31</v>
      </c>
      <c r="T100" s="2" t="s">
        <v>32</v>
      </c>
      <c r="U100" s="2" t="s">
        <v>33</v>
      </c>
      <c r="V100" s="2" t="s">
        <v>34</v>
      </c>
      <c r="W100" s="2" t="s">
        <v>35</v>
      </c>
      <c r="X100" s="2">
        <v>3241000</v>
      </c>
      <c r="Y100" s="3" t="s">
        <v>36</v>
      </c>
    </row>
    <row r="101" spans="1:25" ht="180" x14ac:dyDescent="0.25">
      <c r="A101" s="2" t="s">
        <v>219</v>
      </c>
      <c r="B101" s="2" t="str">
        <f>IFERROR(VLOOKUP(VALUE(MID(A101,1,IF(VALUE(MID(A101,1,3))=898,3,4))),[2]Hoja1!$A$3:$K$222,2,0),"")</f>
        <v>898 Administración del talento humano</v>
      </c>
      <c r="C101" s="2" t="s">
        <v>55</v>
      </c>
      <c r="D101" s="2" t="s">
        <v>56</v>
      </c>
      <c r="E101" s="50">
        <v>80101509</v>
      </c>
      <c r="F101" s="106" t="s">
        <v>220</v>
      </c>
      <c r="G101" s="48">
        <v>1</v>
      </c>
      <c r="H101" s="4">
        <v>1</v>
      </c>
      <c r="I101" s="43">
        <v>10.5</v>
      </c>
      <c r="J101" s="43">
        <v>1</v>
      </c>
      <c r="K101" s="43" t="s">
        <v>29</v>
      </c>
      <c r="L101" s="2" t="str">
        <f>IF(K101=[2]Hoja3!$B$2,[2]Hoja3!$A$2,IF(K101=[2]Hoja3!$B$3,[2]Hoja3!$A$3,IF(K101=[2]Hoja3!$B$4,[2]Hoja3!$A$4,IF(K101=[2]Hoja3!$B$5,[2]Hoja3!$A$5,IF(K101=[2]Hoja3!$B$6,[2]Hoja3!$A$6,IF(K101=[2]Hoja3!$B$7,[2]Hoja3!$A$7,IF(K101=[2]Hoja3!$B$8,[2]Hoja3!$A$8,IF(K101=[2]Hoja3!$B$9,[2]Hoja3!$A$9,IF(K101=[2]Hoja3!$B$10,[2]Hoja3!$A$10,IF(K101=[2]Hoja3!$B$11,[2]Hoja3!$A$11,IF(K101=[2]Hoja3!$B$12,[2]Hoja3!$A$12,IF(K101=[2]Hoja3!$B$13,[2]Hoja3!$A$13,IF(K101=[2]Hoja3!$B$14,[2]Hoja3!$A$14,"")))))))))))))</f>
        <v>CCE-05</v>
      </c>
      <c r="M101" s="43" t="s">
        <v>58</v>
      </c>
      <c r="N101" s="2">
        <v>0</v>
      </c>
      <c r="O101" s="5">
        <v>37591092</v>
      </c>
      <c r="P101" s="29">
        <f t="shared" si="2"/>
        <v>37591092</v>
      </c>
      <c r="Q101" s="1">
        <v>0</v>
      </c>
      <c r="R101" s="2">
        <v>0</v>
      </c>
      <c r="S101" s="2" t="s">
        <v>31</v>
      </c>
      <c r="T101" s="2" t="s">
        <v>32</v>
      </c>
      <c r="U101" s="2" t="s">
        <v>33</v>
      </c>
      <c r="V101" s="2" t="s">
        <v>34</v>
      </c>
      <c r="W101" s="2" t="s">
        <v>35</v>
      </c>
      <c r="X101" s="2">
        <v>3241000</v>
      </c>
      <c r="Y101" s="3" t="s">
        <v>36</v>
      </c>
    </row>
    <row r="102" spans="1:25" ht="180" x14ac:dyDescent="0.25">
      <c r="A102" s="2" t="s">
        <v>221</v>
      </c>
      <c r="B102" s="2" t="str">
        <f>IFERROR(VLOOKUP(VALUE(MID(A102,1,IF(VALUE(MID(A102,1,3))=898,3,4))),[2]Hoja1!$A$3:$K$222,2,0),"")</f>
        <v>898 Administración del talento humano</v>
      </c>
      <c r="C102" s="2" t="s">
        <v>55</v>
      </c>
      <c r="D102" s="2" t="s">
        <v>56</v>
      </c>
      <c r="E102" s="50">
        <v>80101509</v>
      </c>
      <c r="F102" s="106" t="s">
        <v>222</v>
      </c>
      <c r="G102" s="48">
        <v>1</v>
      </c>
      <c r="H102" s="4">
        <v>1</v>
      </c>
      <c r="I102" s="43">
        <v>10.5</v>
      </c>
      <c r="J102" s="43">
        <v>1</v>
      </c>
      <c r="K102" s="43" t="s">
        <v>29</v>
      </c>
      <c r="L102" s="2" t="str">
        <f>IF(K102=[2]Hoja3!$B$2,[2]Hoja3!$A$2,IF(K102=[2]Hoja3!$B$3,[2]Hoja3!$A$3,IF(K102=[2]Hoja3!$B$4,[2]Hoja3!$A$4,IF(K102=[2]Hoja3!$B$5,[2]Hoja3!$A$5,IF(K102=[2]Hoja3!$B$6,[2]Hoja3!$A$6,IF(K102=[2]Hoja3!$B$7,[2]Hoja3!$A$7,IF(K102=[2]Hoja3!$B$8,[2]Hoja3!$A$8,IF(K102=[2]Hoja3!$B$9,[2]Hoja3!$A$9,IF(K102=[2]Hoja3!$B$10,[2]Hoja3!$A$10,IF(K102=[2]Hoja3!$B$11,[2]Hoja3!$A$11,IF(K102=[2]Hoja3!$B$12,[2]Hoja3!$A$12,IF(K102=[2]Hoja3!$B$13,[2]Hoja3!$A$13,IF(K102=[2]Hoja3!$B$14,[2]Hoja3!$A$14,"")))))))))))))</f>
        <v>CCE-05</v>
      </c>
      <c r="M102" s="2" t="s">
        <v>30</v>
      </c>
      <c r="N102" s="2">
        <v>0</v>
      </c>
      <c r="O102" s="5">
        <v>28669473</v>
      </c>
      <c r="P102" s="29">
        <f t="shared" si="2"/>
        <v>28669473</v>
      </c>
      <c r="Q102" s="1">
        <v>0</v>
      </c>
      <c r="R102" s="2">
        <v>0</v>
      </c>
      <c r="S102" s="2" t="s">
        <v>31</v>
      </c>
      <c r="T102" s="2" t="s">
        <v>32</v>
      </c>
      <c r="U102" s="2" t="s">
        <v>33</v>
      </c>
      <c r="V102" s="2" t="s">
        <v>34</v>
      </c>
      <c r="W102" s="2" t="s">
        <v>35</v>
      </c>
      <c r="X102" s="2">
        <v>3241000</v>
      </c>
      <c r="Y102" s="3" t="s">
        <v>36</v>
      </c>
    </row>
    <row r="103" spans="1:25" ht="180" x14ac:dyDescent="0.25">
      <c r="A103" s="2" t="s">
        <v>223</v>
      </c>
      <c r="B103" s="2" t="str">
        <f>IFERROR(VLOOKUP(VALUE(MID(A103,1,IF(VALUE(MID(A103,1,3))=898,3,4))),[2]Hoja1!$A$3:$K$222,2,0),"")</f>
        <v>898 Administración del talento humano</v>
      </c>
      <c r="C103" s="2" t="s">
        <v>55</v>
      </c>
      <c r="D103" s="2" t="s">
        <v>56</v>
      </c>
      <c r="E103" s="50">
        <v>80101509</v>
      </c>
      <c r="F103" s="106" t="s">
        <v>210</v>
      </c>
      <c r="G103" s="48">
        <v>1</v>
      </c>
      <c r="H103" s="4">
        <v>1</v>
      </c>
      <c r="I103" s="43">
        <v>10.5</v>
      </c>
      <c r="J103" s="43">
        <v>1</v>
      </c>
      <c r="K103" s="43" t="s">
        <v>29</v>
      </c>
      <c r="L103" s="2" t="str">
        <f>IF(K103=[2]Hoja3!$B$2,[2]Hoja3!$A$2,IF(K103=[2]Hoja3!$B$3,[2]Hoja3!$A$3,IF(K103=[2]Hoja3!$B$4,[2]Hoja3!$A$4,IF(K103=[2]Hoja3!$B$5,[2]Hoja3!$A$5,IF(K103=[2]Hoja3!$B$6,[2]Hoja3!$A$6,IF(K103=[2]Hoja3!$B$7,[2]Hoja3!$A$7,IF(K103=[2]Hoja3!$B$8,[2]Hoja3!$A$8,IF(K103=[2]Hoja3!$B$9,[2]Hoja3!$A$9,IF(K103=[2]Hoja3!$B$10,[2]Hoja3!$A$10,IF(K103=[2]Hoja3!$B$11,[2]Hoja3!$A$11,IF(K103=[2]Hoja3!$B$12,[2]Hoja3!$A$12,IF(K103=[2]Hoja3!$B$13,[2]Hoja3!$A$13,IF(K103=[2]Hoja3!$B$14,[2]Hoja3!$A$14,"")))))))))))))</f>
        <v>CCE-05</v>
      </c>
      <c r="M103" s="2" t="s">
        <v>30</v>
      </c>
      <c r="N103" s="2">
        <v>0</v>
      </c>
      <c r="O103" s="5">
        <v>22153688</v>
      </c>
      <c r="P103" s="29">
        <f t="shared" si="2"/>
        <v>22153688</v>
      </c>
      <c r="Q103" s="1">
        <v>0</v>
      </c>
      <c r="R103" s="2">
        <v>0</v>
      </c>
      <c r="S103" s="2" t="s">
        <v>31</v>
      </c>
      <c r="T103" s="2" t="s">
        <v>32</v>
      </c>
      <c r="U103" s="2" t="s">
        <v>33</v>
      </c>
      <c r="V103" s="2" t="s">
        <v>34</v>
      </c>
      <c r="W103" s="2" t="s">
        <v>35</v>
      </c>
      <c r="X103" s="2">
        <v>3241000</v>
      </c>
      <c r="Y103" s="3" t="s">
        <v>36</v>
      </c>
    </row>
    <row r="104" spans="1:25" ht="255" x14ac:dyDescent="0.25">
      <c r="A104" s="2" t="s">
        <v>224</v>
      </c>
      <c r="B104" s="2" t="str">
        <f>IFERROR(VLOOKUP(VALUE(MID(A104,1,IF(VALUE(MID(A104,1,3))=898,3,4))),[2]Hoja1!$A$3:$K$222,2,0),"")</f>
        <v>898 Administración del talento humano</v>
      </c>
      <c r="C104" s="2" t="s">
        <v>55</v>
      </c>
      <c r="D104" s="2" t="s">
        <v>56</v>
      </c>
      <c r="E104" s="50">
        <v>80101509</v>
      </c>
      <c r="F104" s="106" t="s">
        <v>225</v>
      </c>
      <c r="G104" s="48">
        <v>1</v>
      </c>
      <c r="H104" s="4">
        <v>1</v>
      </c>
      <c r="I104" s="43">
        <v>10.5</v>
      </c>
      <c r="J104" s="43">
        <v>1</v>
      </c>
      <c r="K104" s="43" t="s">
        <v>29</v>
      </c>
      <c r="L104" s="2" t="str">
        <f>IF(K104=[2]Hoja3!$B$2,[2]Hoja3!$A$2,IF(K104=[2]Hoja3!$B$3,[2]Hoja3!$A$3,IF(K104=[2]Hoja3!$B$4,[2]Hoja3!$A$4,IF(K104=[2]Hoja3!$B$5,[2]Hoja3!$A$5,IF(K104=[2]Hoja3!$B$6,[2]Hoja3!$A$6,IF(K104=[2]Hoja3!$B$7,[2]Hoja3!$A$7,IF(K104=[2]Hoja3!$B$8,[2]Hoja3!$A$8,IF(K104=[2]Hoja3!$B$9,[2]Hoja3!$A$9,IF(K104=[2]Hoja3!$B$10,[2]Hoja3!$A$10,IF(K104=[2]Hoja3!$B$11,[2]Hoja3!$A$11,IF(K104=[2]Hoja3!$B$12,[2]Hoja3!$A$12,IF(K104=[2]Hoja3!$B$13,[2]Hoja3!$A$13,IF(K104=[2]Hoja3!$B$14,[2]Hoja3!$A$14,"")))))))))))))</f>
        <v>CCE-05</v>
      </c>
      <c r="M104" s="43" t="s">
        <v>58</v>
      </c>
      <c r="N104" s="2">
        <v>0</v>
      </c>
      <c r="O104" s="5">
        <v>43680000</v>
      </c>
      <c r="P104" s="29">
        <f t="shared" si="2"/>
        <v>43680000</v>
      </c>
      <c r="Q104" s="1">
        <v>0</v>
      </c>
      <c r="R104" s="2">
        <v>0</v>
      </c>
      <c r="S104" s="2" t="s">
        <v>31</v>
      </c>
      <c r="T104" s="2" t="s">
        <v>32</v>
      </c>
      <c r="U104" s="2" t="s">
        <v>33</v>
      </c>
      <c r="V104" s="2" t="s">
        <v>34</v>
      </c>
      <c r="W104" s="2" t="s">
        <v>35</v>
      </c>
      <c r="X104" s="2">
        <v>3241000</v>
      </c>
      <c r="Y104" s="3" t="s">
        <v>36</v>
      </c>
    </row>
    <row r="105" spans="1:25" ht="255" x14ac:dyDescent="0.25">
      <c r="A105" s="2" t="s">
        <v>226</v>
      </c>
      <c r="B105" s="2" t="str">
        <f>IFERROR(VLOOKUP(VALUE(MID(A105,1,IF(VALUE(MID(A105,1,3))=898,3,4))),[2]Hoja1!$A$3:$K$222,2,0),"")</f>
        <v>898 Administración del talento humano</v>
      </c>
      <c r="C105" s="2" t="s">
        <v>55</v>
      </c>
      <c r="D105" s="2" t="s">
        <v>56</v>
      </c>
      <c r="E105" s="50">
        <v>80101509</v>
      </c>
      <c r="F105" s="106" t="s">
        <v>227</v>
      </c>
      <c r="G105" s="48">
        <v>1</v>
      </c>
      <c r="H105" s="4">
        <v>1</v>
      </c>
      <c r="I105" s="43">
        <v>10.5</v>
      </c>
      <c r="J105" s="43">
        <v>1</v>
      </c>
      <c r="K105" s="43" t="s">
        <v>29</v>
      </c>
      <c r="L105" s="2" t="str">
        <f>IF(K105=[2]Hoja3!$B$2,[2]Hoja3!$A$2,IF(K105=[2]Hoja3!$B$3,[2]Hoja3!$A$3,IF(K105=[2]Hoja3!$B$4,[2]Hoja3!$A$4,IF(K105=[2]Hoja3!$B$5,[2]Hoja3!$A$5,IF(K105=[2]Hoja3!$B$6,[2]Hoja3!$A$6,IF(K105=[2]Hoja3!$B$7,[2]Hoja3!$A$7,IF(K105=[2]Hoja3!$B$8,[2]Hoja3!$A$8,IF(K105=[2]Hoja3!$B$9,[2]Hoja3!$A$9,IF(K105=[2]Hoja3!$B$10,[2]Hoja3!$A$10,IF(K105=[2]Hoja3!$B$11,[2]Hoja3!$A$11,IF(K105=[2]Hoja3!$B$12,[2]Hoja3!$A$12,IF(K105=[2]Hoja3!$B$13,[2]Hoja3!$A$13,IF(K105=[2]Hoja3!$B$14,[2]Hoja3!$A$14,"")))))))))))))</f>
        <v>CCE-05</v>
      </c>
      <c r="M105" s="43" t="s">
        <v>58</v>
      </c>
      <c r="N105" s="2">
        <v>0</v>
      </c>
      <c r="O105" s="5">
        <v>45596859</v>
      </c>
      <c r="P105" s="29">
        <f t="shared" si="2"/>
        <v>45596859</v>
      </c>
      <c r="Q105" s="1">
        <v>0</v>
      </c>
      <c r="R105" s="2">
        <v>0</v>
      </c>
      <c r="S105" s="2" t="s">
        <v>31</v>
      </c>
      <c r="T105" s="2" t="s">
        <v>32</v>
      </c>
      <c r="U105" s="2" t="s">
        <v>33</v>
      </c>
      <c r="V105" s="2" t="s">
        <v>34</v>
      </c>
      <c r="W105" s="2" t="s">
        <v>35</v>
      </c>
      <c r="X105" s="2">
        <v>3241000</v>
      </c>
      <c r="Y105" s="3" t="s">
        <v>36</v>
      </c>
    </row>
    <row r="106" spans="1:25" ht="180" x14ac:dyDescent="0.25">
      <c r="A106" s="2" t="s">
        <v>228</v>
      </c>
      <c r="B106" s="2" t="str">
        <f>IFERROR(VLOOKUP(VALUE(MID(A106,1,IF(VALUE(MID(A106,1,3))=898,3,4))),[2]Hoja1!$A$3:$K$222,2,0),"")</f>
        <v>898 Administración del talento humano</v>
      </c>
      <c r="C106" s="2" t="s">
        <v>55</v>
      </c>
      <c r="D106" s="2" t="s">
        <v>56</v>
      </c>
      <c r="E106" s="50">
        <v>80101509</v>
      </c>
      <c r="F106" s="106" t="s">
        <v>229</v>
      </c>
      <c r="G106" s="48">
        <v>1</v>
      </c>
      <c r="H106" s="4">
        <v>1</v>
      </c>
      <c r="I106" s="43">
        <v>10.5</v>
      </c>
      <c r="J106" s="43">
        <v>1</v>
      </c>
      <c r="K106" s="43" t="s">
        <v>29</v>
      </c>
      <c r="L106" s="2" t="str">
        <f>IF(K106=[2]Hoja3!$B$2,[2]Hoja3!$A$2,IF(K106=[2]Hoja3!$B$3,[2]Hoja3!$A$3,IF(K106=[2]Hoja3!$B$4,[2]Hoja3!$A$4,IF(K106=[2]Hoja3!$B$5,[2]Hoja3!$A$5,IF(K106=[2]Hoja3!$B$6,[2]Hoja3!$A$6,IF(K106=[2]Hoja3!$B$7,[2]Hoja3!$A$7,IF(K106=[2]Hoja3!$B$8,[2]Hoja3!$A$8,IF(K106=[2]Hoja3!$B$9,[2]Hoja3!$A$9,IF(K106=[2]Hoja3!$B$10,[2]Hoja3!$A$10,IF(K106=[2]Hoja3!$B$11,[2]Hoja3!$A$11,IF(K106=[2]Hoja3!$B$12,[2]Hoja3!$A$12,IF(K106=[2]Hoja3!$B$13,[2]Hoja3!$A$13,IF(K106=[2]Hoja3!$B$14,[2]Hoja3!$A$14,"")))))))))))))</f>
        <v>CCE-05</v>
      </c>
      <c r="M106" s="2" t="s">
        <v>30</v>
      </c>
      <c r="N106" s="2">
        <v>0</v>
      </c>
      <c r="O106" s="5">
        <v>22153688</v>
      </c>
      <c r="P106" s="29">
        <f t="shared" si="2"/>
        <v>22153688</v>
      </c>
      <c r="Q106" s="1">
        <v>0</v>
      </c>
      <c r="R106" s="2">
        <v>0</v>
      </c>
      <c r="S106" s="2" t="s">
        <v>31</v>
      </c>
      <c r="T106" s="2" t="s">
        <v>32</v>
      </c>
      <c r="U106" s="2" t="s">
        <v>33</v>
      </c>
      <c r="V106" s="2" t="s">
        <v>34</v>
      </c>
      <c r="W106" s="2" t="s">
        <v>35</v>
      </c>
      <c r="X106" s="2">
        <v>3241000</v>
      </c>
      <c r="Y106" s="3" t="s">
        <v>36</v>
      </c>
    </row>
    <row r="107" spans="1:25" ht="180" x14ac:dyDescent="0.25">
      <c r="A107" s="2" t="s">
        <v>230</v>
      </c>
      <c r="B107" s="2" t="str">
        <f>IFERROR(VLOOKUP(VALUE(MID(A107,1,IF(VALUE(MID(A107,1,3))=898,3,4))),[2]Hoja1!$A$3:$K$222,2,0),"")</f>
        <v>898 Administración del talento humano</v>
      </c>
      <c r="C107" s="2" t="s">
        <v>55</v>
      </c>
      <c r="D107" s="2" t="s">
        <v>56</v>
      </c>
      <c r="E107" s="50">
        <v>80101509</v>
      </c>
      <c r="F107" s="106" t="s">
        <v>231</v>
      </c>
      <c r="G107" s="48">
        <v>1</v>
      </c>
      <c r="H107" s="4">
        <v>1</v>
      </c>
      <c r="I107" s="43">
        <v>10.5</v>
      </c>
      <c r="J107" s="43">
        <v>1</v>
      </c>
      <c r="K107" s="43" t="s">
        <v>29</v>
      </c>
      <c r="L107" s="2" t="str">
        <f>IF(K107=[2]Hoja3!$B$2,[2]Hoja3!$A$2,IF(K107=[2]Hoja3!$B$3,[2]Hoja3!$A$3,IF(K107=[2]Hoja3!$B$4,[2]Hoja3!$A$4,IF(K107=[2]Hoja3!$B$5,[2]Hoja3!$A$5,IF(K107=[2]Hoja3!$B$6,[2]Hoja3!$A$6,IF(K107=[2]Hoja3!$B$7,[2]Hoja3!$A$7,IF(K107=[2]Hoja3!$B$8,[2]Hoja3!$A$8,IF(K107=[2]Hoja3!$B$9,[2]Hoja3!$A$9,IF(K107=[2]Hoja3!$B$10,[2]Hoja3!$A$10,IF(K107=[2]Hoja3!$B$11,[2]Hoja3!$A$11,IF(K107=[2]Hoja3!$B$12,[2]Hoja3!$A$12,IF(K107=[2]Hoja3!$B$13,[2]Hoja3!$A$13,IF(K107=[2]Hoja3!$B$14,[2]Hoja3!$A$14,"")))))))))))))</f>
        <v>CCE-05</v>
      </c>
      <c r="M107" s="2" t="s">
        <v>30</v>
      </c>
      <c r="N107" s="2">
        <v>0</v>
      </c>
      <c r="O107" s="5">
        <v>17472000</v>
      </c>
      <c r="P107" s="29">
        <f t="shared" si="2"/>
        <v>17472000</v>
      </c>
      <c r="Q107" s="1">
        <v>0</v>
      </c>
      <c r="R107" s="2">
        <v>0</v>
      </c>
      <c r="S107" s="2" t="s">
        <v>31</v>
      </c>
      <c r="T107" s="2" t="s">
        <v>32</v>
      </c>
      <c r="U107" s="2" t="s">
        <v>33</v>
      </c>
      <c r="V107" s="2" t="s">
        <v>34</v>
      </c>
      <c r="W107" s="2" t="s">
        <v>35</v>
      </c>
      <c r="X107" s="2">
        <v>3241000</v>
      </c>
      <c r="Y107" s="3" t="s">
        <v>36</v>
      </c>
    </row>
    <row r="108" spans="1:25" ht="255" x14ac:dyDescent="0.25">
      <c r="A108" s="2" t="s">
        <v>232</v>
      </c>
      <c r="B108" s="2" t="str">
        <f>IFERROR(VLOOKUP(VALUE(MID(A108,1,IF(VALUE(MID(A108,1,3))=898,3,4))),[2]Hoja1!$A$3:$K$222,2,0),"")</f>
        <v>898 Administración del talento humano</v>
      </c>
      <c r="C108" s="2" t="s">
        <v>55</v>
      </c>
      <c r="D108" s="2" t="s">
        <v>56</v>
      </c>
      <c r="E108" s="50">
        <v>80101509</v>
      </c>
      <c r="F108" s="106" t="s">
        <v>225</v>
      </c>
      <c r="G108" s="48">
        <v>1</v>
      </c>
      <c r="H108" s="4">
        <v>1</v>
      </c>
      <c r="I108" s="43">
        <v>10.5</v>
      </c>
      <c r="J108" s="43">
        <v>1</v>
      </c>
      <c r="K108" s="43" t="s">
        <v>29</v>
      </c>
      <c r="L108" s="2" t="str">
        <f>IF(K108=[2]Hoja3!$B$2,[2]Hoja3!$A$2,IF(K108=[2]Hoja3!$B$3,[2]Hoja3!$A$3,IF(K108=[2]Hoja3!$B$4,[2]Hoja3!$A$4,IF(K108=[2]Hoja3!$B$5,[2]Hoja3!$A$5,IF(K108=[2]Hoja3!$B$6,[2]Hoja3!$A$6,IF(K108=[2]Hoja3!$B$7,[2]Hoja3!$A$7,IF(K108=[2]Hoja3!$B$8,[2]Hoja3!$A$8,IF(K108=[2]Hoja3!$B$9,[2]Hoja3!$A$9,IF(K108=[2]Hoja3!$B$10,[2]Hoja3!$A$10,IF(K108=[2]Hoja3!$B$11,[2]Hoja3!$A$11,IF(K108=[2]Hoja3!$B$12,[2]Hoja3!$A$12,IF(K108=[2]Hoja3!$B$13,[2]Hoja3!$A$13,IF(K108=[2]Hoja3!$B$14,[2]Hoja3!$A$14,"")))))))))))))</f>
        <v>CCE-05</v>
      </c>
      <c r="M108" s="43" t="s">
        <v>58</v>
      </c>
      <c r="N108" s="2">
        <v>0</v>
      </c>
      <c r="O108" s="5">
        <v>43680000</v>
      </c>
      <c r="P108" s="29">
        <f t="shared" si="2"/>
        <v>43680000</v>
      </c>
      <c r="Q108" s="1">
        <v>0</v>
      </c>
      <c r="R108" s="2">
        <v>0</v>
      </c>
      <c r="S108" s="2" t="s">
        <v>31</v>
      </c>
      <c r="T108" s="2" t="s">
        <v>32</v>
      </c>
      <c r="U108" s="2" t="s">
        <v>33</v>
      </c>
      <c r="V108" s="2" t="s">
        <v>34</v>
      </c>
      <c r="W108" s="2" t="s">
        <v>35</v>
      </c>
      <c r="X108" s="2">
        <v>3241000</v>
      </c>
      <c r="Y108" s="3" t="s">
        <v>36</v>
      </c>
    </row>
    <row r="109" spans="1:25" ht="180" x14ac:dyDescent="0.25">
      <c r="A109" s="2" t="s">
        <v>233</v>
      </c>
      <c r="B109" s="2" t="str">
        <f>IFERROR(VLOOKUP(VALUE(MID(A109,1,IF(VALUE(MID(A109,1,3))=898,3,4))),[2]Hoja1!$A$3:$K$222,2,0),"")</f>
        <v>898 Administración del talento humano</v>
      </c>
      <c r="C109" s="2" t="s">
        <v>55</v>
      </c>
      <c r="D109" s="2" t="s">
        <v>56</v>
      </c>
      <c r="E109" s="50">
        <v>80101509</v>
      </c>
      <c r="F109" s="106" t="s">
        <v>212</v>
      </c>
      <c r="G109" s="48">
        <v>1</v>
      </c>
      <c r="H109" s="4">
        <v>1</v>
      </c>
      <c r="I109" s="43">
        <v>10.5</v>
      </c>
      <c r="J109" s="43">
        <v>1</v>
      </c>
      <c r="K109" s="43" t="s">
        <v>29</v>
      </c>
      <c r="L109" s="2" t="str">
        <f>IF(K109=[2]Hoja3!$B$2,[2]Hoja3!$A$2,IF(K109=[2]Hoja3!$B$3,[2]Hoja3!$A$3,IF(K109=[2]Hoja3!$B$4,[2]Hoja3!$A$4,IF(K109=[2]Hoja3!$B$5,[2]Hoja3!$A$5,IF(K109=[2]Hoja3!$B$6,[2]Hoja3!$A$6,IF(K109=[2]Hoja3!$B$7,[2]Hoja3!$A$7,IF(K109=[2]Hoja3!$B$8,[2]Hoja3!$A$8,IF(K109=[2]Hoja3!$B$9,[2]Hoja3!$A$9,IF(K109=[2]Hoja3!$B$10,[2]Hoja3!$A$10,IF(K109=[2]Hoja3!$B$11,[2]Hoja3!$A$11,IF(K109=[2]Hoja3!$B$12,[2]Hoja3!$A$12,IF(K109=[2]Hoja3!$B$13,[2]Hoja3!$A$13,IF(K109=[2]Hoja3!$B$14,[2]Hoja3!$A$14,"")))))))))))))</f>
        <v>CCE-05</v>
      </c>
      <c r="M109" s="43" t="s">
        <v>58</v>
      </c>
      <c r="N109" s="2">
        <v>0</v>
      </c>
      <c r="O109" s="5">
        <v>38220000</v>
      </c>
      <c r="P109" s="29">
        <f t="shared" si="2"/>
        <v>38220000</v>
      </c>
      <c r="Q109" s="1">
        <v>0</v>
      </c>
      <c r="R109" s="2">
        <v>0</v>
      </c>
      <c r="S109" s="2" t="s">
        <v>31</v>
      </c>
      <c r="T109" s="2" t="s">
        <v>32</v>
      </c>
      <c r="U109" s="2" t="s">
        <v>33</v>
      </c>
      <c r="V109" s="2" t="s">
        <v>34</v>
      </c>
      <c r="W109" s="2" t="s">
        <v>35</v>
      </c>
      <c r="X109" s="2">
        <v>3241000</v>
      </c>
      <c r="Y109" s="3" t="s">
        <v>36</v>
      </c>
    </row>
    <row r="110" spans="1:25" ht="180" x14ac:dyDescent="0.25">
      <c r="A110" s="2" t="s">
        <v>234</v>
      </c>
      <c r="B110" s="2" t="str">
        <f>IFERROR(VLOOKUP(VALUE(MID(A110,1,IF(VALUE(MID(A110,1,3))=898,3,4))),[2]Hoja1!$A$3:$K$222,2,0),"")</f>
        <v>898 Administración del talento humano</v>
      </c>
      <c r="C110" s="2" t="s">
        <v>55</v>
      </c>
      <c r="D110" s="2" t="s">
        <v>56</v>
      </c>
      <c r="E110" s="50">
        <v>80101509</v>
      </c>
      <c r="F110" s="106" t="s">
        <v>235</v>
      </c>
      <c r="G110" s="48">
        <v>1</v>
      </c>
      <c r="H110" s="4">
        <v>1</v>
      </c>
      <c r="I110" s="43">
        <v>10.5</v>
      </c>
      <c r="J110" s="43">
        <v>1</v>
      </c>
      <c r="K110" s="43" t="s">
        <v>29</v>
      </c>
      <c r="L110" s="2" t="str">
        <f>IF(K110=[2]Hoja3!$B$2,[2]Hoja3!$A$2,IF(K110=[2]Hoja3!$B$3,[2]Hoja3!$A$3,IF(K110=[2]Hoja3!$B$4,[2]Hoja3!$A$4,IF(K110=[2]Hoja3!$B$5,[2]Hoja3!$A$5,IF(K110=[2]Hoja3!$B$6,[2]Hoja3!$A$6,IF(K110=[2]Hoja3!$B$7,[2]Hoja3!$A$7,IF(K110=[2]Hoja3!$B$8,[2]Hoja3!$A$8,IF(K110=[2]Hoja3!$B$9,[2]Hoja3!$A$9,IF(K110=[2]Hoja3!$B$10,[2]Hoja3!$A$10,IF(K110=[2]Hoja3!$B$11,[2]Hoja3!$A$11,IF(K110=[2]Hoja3!$B$12,[2]Hoja3!$A$12,IF(K110=[2]Hoja3!$B$13,[2]Hoja3!$A$13,IF(K110=[2]Hoja3!$B$14,[2]Hoja3!$A$14,"")))))))))))))</f>
        <v>CCE-05</v>
      </c>
      <c r="M110" s="2" t="s">
        <v>30</v>
      </c>
      <c r="N110" s="2">
        <v>0</v>
      </c>
      <c r="O110" s="5">
        <v>21840000</v>
      </c>
      <c r="P110" s="29">
        <f t="shared" si="2"/>
        <v>21840000</v>
      </c>
      <c r="Q110" s="1">
        <v>0</v>
      </c>
      <c r="R110" s="2">
        <v>0</v>
      </c>
      <c r="S110" s="2" t="s">
        <v>31</v>
      </c>
      <c r="T110" s="2" t="s">
        <v>32</v>
      </c>
      <c r="U110" s="2" t="s">
        <v>33</v>
      </c>
      <c r="V110" s="2" t="s">
        <v>34</v>
      </c>
      <c r="W110" s="2" t="s">
        <v>35</v>
      </c>
      <c r="X110" s="2">
        <v>3241000</v>
      </c>
      <c r="Y110" s="3" t="s">
        <v>36</v>
      </c>
    </row>
    <row r="111" spans="1:25" ht="180" x14ac:dyDescent="0.25">
      <c r="A111" s="2" t="s">
        <v>236</v>
      </c>
      <c r="B111" s="2" t="str">
        <f>IFERROR(VLOOKUP(VALUE(MID(A111,1,IF(VALUE(MID(A111,1,3))=898,3,4))),[2]Hoja1!$A$3:$K$222,2,0),"")</f>
        <v>898 Administración del talento humano</v>
      </c>
      <c r="C111" s="2" t="s">
        <v>55</v>
      </c>
      <c r="D111" s="2" t="s">
        <v>56</v>
      </c>
      <c r="E111" s="50">
        <v>80101509</v>
      </c>
      <c r="F111" s="106" t="s">
        <v>237</v>
      </c>
      <c r="G111" s="48">
        <v>1</v>
      </c>
      <c r="H111" s="4">
        <v>1</v>
      </c>
      <c r="I111" s="43">
        <v>10.5</v>
      </c>
      <c r="J111" s="43">
        <v>1</v>
      </c>
      <c r="K111" s="43" t="s">
        <v>29</v>
      </c>
      <c r="L111" s="2" t="str">
        <f>IF(K111=[2]Hoja3!$B$2,[2]Hoja3!$A$2,IF(K111=[2]Hoja3!$B$3,[2]Hoja3!$A$3,IF(K111=[2]Hoja3!$B$4,[2]Hoja3!$A$4,IF(K111=[2]Hoja3!$B$5,[2]Hoja3!$A$5,IF(K111=[2]Hoja3!$B$6,[2]Hoja3!$A$6,IF(K111=[2]Hoja3!$B$7,[2]Hoja3!$A$7,IF(K111=[2]Hoja3!$B$8,[2]Hoja3!$A$8,IF(K111=[2]Hoja3!$B$9,[2]Hoja3!$A$9,IF(K111=[2]Hoja3!$B$10,[2]Hoja3!$A$10,IF(K111=[2]Hoja3!$B$11,[2]Hoja3!$A$11,IF(K111=[2]Hoja3!$B$12,[2]Hoja3!$A$12,IF(K111=[2]Hoja3!$B$13,[2]Hoja3!$A$13,IF(K111=[2]Hoja3!$B$14,[2]Hoja3!$A$14,"")))))))))))))</f>
        <v>CCE-05</v>
      </c>
      <c r="M111" s="2" t="s">
        <v>30</v>
      </c>
      <c r="N111" s="2">
        <v>0</v>
      </c>
      <c r="O111" s="5">
        <v>24024000</v>
      </c>
      <c r="P111" s="29">
        <f t="shared" si="2"/>
        <v>24024000</v>
      </c>
      <c r="Q111" s="1">
        <v>0</v>
      </c>
      <c r="R111" s="2">
        <v>0</v>
      </c>
      <c r="S111" s="2" t="s">
        <v>31</v>
      </c>
      <c r="T111" s="2" t="s">
        <v>32</v>
      </c>
      <c r="U111" s="2" t="s">
        <v>33</v>
      </c>
      <c r="V111" s="2" t="s">
        <v>34</v>
      </c>
      <c r="W111" s="2" t="s">
        <v>35</v>
      </c>
      <c r="X111" s="2">
        <v>3241000</v>
      </c>
      <c r="Y111" s="3" t="s">
        <v>36</v>
      </c>
    </row>
    <row r="112" spans="1:25" ht="180" x14ac:dyDescent="0.25">
      <c r="A112" s="2" t="s">
        <v>238</v>
      </c>
      <c r="B112" s="2" t="str">
        <f>IFERROR(VLOOKUP(VALUE(MID(A112,1,IF(VALUE(MID(A112,1,3))=898,3,4))),[2]Hoja1!$A$3:$K$222,2,0),"")</f>
        <v>898 Administración del talento humano</v>
      </c>
      <c r="C112" s="2" t="s">
        <v>55</v>
      </c>
      <c r="D112" s="2" t="s">
        <v>56</v>
      </c>
      <c r="E112" s="50">
        <v>80101509</v>
      </c>
      <c r="F112" s="106" t="s">
        <v>239</v>
      </c>
      <c r="G112" s="48">
        <v>1</v>
      </c>
      <c r="H112" s="4">
        <v>1</v>
      </c>
      <c r="I112" s="43">
        <v>10.5</v>
      </c>
      <c r="J112" s="43">
        <v>1</v>
      </c>
      <c r="K112" s="43" t="s">
        <v>29</v>
      </c>
      <c r="L112" s="2" t="str">
        <f>IF(K112=[2]Hoja3!$B$2,[2]Hoja3!$A$2,IF(K112=[2]Hoja3!$B$3,[2]Hoja3!$A$3,IF(K112=[2]Hoja3!$B$4,[2]Hoja3!$A$4,IF(K112=[2]Hoja3!$B$5,[2]Hoja3!$A$5,IF(K112=[2]Hoja3!$B$6,[2]Hoja3!$A$6,IF(K112=[2]Hoja3!$B$7,[2]Hoja3!$A$7,IF(K112=[2]Hoja3!$B$8,[2]Hoja3!$A$8,IF(K112=[2]Hoja3!$B$9,[2]Hoja3!$A$9,IF(K112=[2]Hoja3!$B$10,[2]Hoja3!$A$10,IF(K112=[2]Hoja3!$B$11,[2]Hoja3!$A$11,IF(K112=[2]Hoja3!$B$12,[2]Hoja3!$A$12,IF(K112=[2]Hoja3!$B$13,[2]Hoja3!$A$13,IF(K112=[2]Hoja3!$B$14,[2]Hoja3!$A$14,"")))))))))))))</f>
        <v>CCE-05</v>
      </c>
      <c r="M112" s="43" t="s">
        <v>58</v>
      </c>
      <c r="N112" s="2">
        <v>0</v>
      </c>
      <c r="O112" s="5">
        <v>38220000</v>
      </c>
      <c r="P112" s="29">
        <f t="shared" si="2"/>
        <v>38220000</v>
      </c>
      <c r="Q112" s="1">
        <v>0</v>
      </c>
      <c r="R112" s="2">
        <v>0</v>
      </c>
      <c r="S112" s="2" t="s">
        <v>31</v>
      </c>
      <c r="T112" s="2" t="s">
        <v>32</v>
      </c>
      <c r="U112" s="2" t="s">
        <v>33</v>
      </c>
      <c r="V112" s="2" t="s">
        <v>34</v>
      </c>
      <c r="W112" s="2" t="s">
        <v>35</v>
      </c>
      <c r="X112" s="2">
        <v>3241000</v>
      </c>
      <c r="Y112" s="3" t="s">
        <v>36</v>
      </c>
    </row>
    <row r="113" spans="1:25" ht="255" x14ac:dyDescent="0.25">
      <c r="A113" s="2" t="s">
        <v>240</v>
      </c>
      <c r="B113" s="2" t="str">
        <f>IFERROR(VLOOKUP(VALUE(MID(A113,1,IF(VALUE(MID(A113,1,3))=898,3,4))),[2]Hoja1!$A$3:$K$222,2,0),"")</f>
        <v>898 Administración del talento humano</v>
      </c>
      <c r="C113" s="2" t="s">
        <v>55</v>
      </c>
      <c r="D113" s="2" t="s">
        <v>56</v>
      </c>
      <c r="E113" s="50">
        <v>80101509</v>
      </c>
      <c r="F113" s="106" t="s">
        <v>225</v>
      </c>
      <c r="G113" s="48">
        <v>1</v>
      </c>
      <c r="H113" s="4">
        <v>1</v>
      </c>
      <c r="I113" s="43">
        <v>10.5</v>
      </c>
      <c r="J113" s="43">
        <v>1</v>
      </c>
      <c r="K113" s="43" t="s">
        <v>29</v>
      </c>
      <c r="L113" s="2" t="str">
        <f>IF(K113=[2]Hoja3!$B$2,[2]Hoja3!$A$2,IF(K113=[2]Hoja3!$B$3,[2]Hoja3!$A$3,IF(K113=[2]Hoja3!$B$4,[2]Hoja3!$A$4,IF(K113=[2]Hoja3!$B$5,[2]Hoja3!$A$5,IF(K113=[2]Hoja3!$B$6,[2]Hoja3!$A$6,IF(K113=[2]Hoja3!$B$7,[2]Hoja3!$A$7,IF(K113=[2]Hoja3!$B$8,[2]Hoja3!$A$8,IF(K113=[2]Hoja3!$B$9,[2]Hoja3!$A$9,IF(K113=[2]Hoja3!$B$10,[2]Hoja3!$A$10,IF(K113=[2]Hoja3!$B$11,[2]Hoja3!$A$11,IF(K113=[2]Hoja3!$B$12,[2]Hoja3!$A$12,IF(K113=[2]Hoja3!$B$13,[2]Hoja3!$A$13,IF(K113=[2]Hoja3!$B$14,[2]Hoja3!$A$14,"")))))))))))))</f>
        <v>CCE-05</v>
      </c>
      <c r="M113" s="43" t="s">
        <v>58</v>
      </c>
      <c r="N113" s="2">
        <v>0</v>
      </c>
      <c r="O113" s="5">
        <v>43680000</v>
      </c>
      <c r="P113" s="29">
        <f t="shared" si="2"/>
        <v>43680000</v>
      </c>
      <c r="Q113" s="1">
        <v>0</v>
      </c>
      <c r="R113" s="2">
        <v>0</v>
      </c>
      <c r="S113" s="2" t="s">
        <v>31</v>
      </c>
      <c r="T113" s="2" t="s">
        <v>32</v>
      </c>
      <c r="U113" s="2" t="s">
        <v>33</v>
      </c>
      <c r="V113" s="2" t="s">
        <v>34</v>
      </c>
      <c r="W113" s="2" t="s">
        <v>35</v>
      </c>
      <c r="X113" s="2">
        <v>3241000</v>
      </c>
      <c r="Y113" s="3" t="s">
        <v>36</v>
      </c>
    </row>
    <row r="114" spans="1:25" ht="180" x14ac:dyDescent="0.25">
      <c r="A114" s="2" t="s">
        <v>241</v>
      </c>
      <c r="B114" s="2" t="str">
        <f>IFERROR(VLOOKUP(VALUE(MID(A114,1,IF(VALUE(MID(A114,1,3))=898,3,4))),[2]Hoja1!$A$3:$K$222,2,0),"")</f>
        <v>898 Administración del talento humano</v>
      </c>
      <c r="C114" s="2" t="s">
        <v>55</v>
      </c>
      <c r="D114" s="2" t="s">
        <v>56</v>
      </c>
      <c r="E114" s="50">
        <v>80101509</v>
      </c>
      <c r="F114" s="106" t="s">
        <v>242</v>
      </c>
      <c r="G114" s="48">
        <v>1</v>
      </c>
      <c r="H114" s="4">
        <v>1</v>
      </c>
      <c r="I114" s="43">
        <v>10.5</v>
      </c>
      <c r="J114" s="43">
        <v>1</v>
      </c>
      <c r="K114" s="43" t="s">
        <v>29</v>
      </c>
      <c r="L114" s="2" t="str">
        <f>IF(K114=[2]Hoja3!$B$2,[2]Hoja3!$A$2,IF(K114=[2]Hoja3!$B$3,[2]Hoja3!$A$3,IF(K114=[2]Hoja3!$B$4,[2]Hoja3!$A$4,IF(K114=[2]Hoja3!$B$5,[2]Hoja3!$A$5,IF(K114=[2]Hoja3!$B$6,[2]Hoja3!$A$6,IF(K114=[2]Hoja3!$B$7,[2]Hoja3!$A$7,IF(K114=[2]Hoja3!$B$8,[2]Hoja3!$A$8,IF(K114=[2]Hoja3!$B$9,[2]Hoja3!$A$9,IF(K114=[2]Hoja3!$B$10,[2]Hoja3!$A$10,IF(K114=[2]Hoja3!$B$11,[2]Hoja3!$A$11,IF(K114=[2]Hoja3!$B$12,[2]Hoja3!$A$12,IF(K114=[2]Hoja3!$B$13,[2]Hoja3!$A$13,IF(K114=[2]Hoja3!$B$14,[2]Hoja3!$A$14,"")))))))))))))</f>
        <v>CCE-05</v>
      </c>
      <c r="M114" s="2" t="s">
        <v>30</v>
      </c>
      <c r="N114" s="2">
        <v>0</v>
      </c>
      <c r="O114" s="5">
        <v>30576000</v>
      </c>
      <c r="P114" s="29">
        <f t="shared" si="2"/>
        <v>30576000</v>
      </c>
      <c r="Q114" s="1">
        <v>0</v>
      </c>
      <c r="R114" s="2">
        <v>0</v>
      </c>
      <c r="S114" s="2" t="s">
        <v>31</v>
      </c>
      <c r="T114" s="2" t="s">
        <v>32</v>
      </c>
      <c r="U114" s="2" t="s">
        <v>33</v>
      </c>
      <c r="V114" s="2" t="s">
        <v>34</v>
      </c>
      <c r="W114" s="2" t="s">
        <v>35</v>
      </c>
      <c r="X114" s="2">
        <v>3241000</v>
      </c>
      <c r="Y114" s="3" t="s">
        <v>36</v>
      </c>
    </row>
    <row r="115" spans="1:25" ht="255" x14ac:dyDescent="0.25">
      <c r="A115" s="2" t="s">
        <v>243</v>
      </c>
      <c r="B115" s="2" t="str">
        <f>IFERROR(VLOOKUP(VALUE(MID(A115,1,IF(VALUE(MID(A115,1,3))=898,3,4))),[2]Hoja1!$A$3:$K$222,2,0),"")</f>
        <v>898 Administración del talento humano</v>
      </c>
      <c r="C115" s="2" t="s">
        <v>55</v>
      </c>
      <c r="D115" s="2" t="s">
        <v>56</v>
      </c>
      <c r="E115" s="50">
        <v>80101509</v>
      </c>
      <c r="F115" s="106" t="s">
        <v>218</v>
      </c>
      <c r="G115" s="48">
        <v>1</v>
      </c>
      <c r="H115" s="4">
        <v>1</v>
      </c>
      <c r="I115" s="43">
        <v>10.5</v>
      </c>
      <c r="J115" s="43">
        <v>1</v>
      </c>
      <c r="K115" s="43" t="s">
        <v>29</v>
      </c>
      <c r="L115" s="2" t="str">
        <f>IF(K115=[2]Hoja3!$B$2,[2]Hoja3!$A$2,IF(K115=[2]Hoja3!$B$3,[2]Hoja3!$A$3,IF(K115=[2]Hoja3!$B$4,[2]Hoja3!$A$4,IF(K115=[2]Hoja3!$B$5,[2]Hoja3!$A$5,IF(K115=[2]Hoja3!$B$6,[2]Hoja3!$A$6,IF(K115=[2]Hoja3!$B$7,[2]Hoja3!$A$7,IF(K115=[2]Hoja3!$B$8,[2]Hoja3!$A$8,IF(K115=[2]Hoja3!$B$9,[2]Hoja3!$A$9,IF(K115=[2]Hoja3!$B$10,[2]Hoja3!$A$10,IF(K115=[2]Hoja3!$B$11,[2]Hoja3!$A$11,IF(K115=[2]Hoja3!$B$12,[2]Hoja3!$A$12,IF(K115=[2]Hoja3!$B$13,[2]Hoja3!$A$13,IF(K115=[2]Hoja3!$B$14,[2]Hoja3!$A$14,"")))))))))))))</f>
        <v>CCE-05</v>
      </c>
      <c r="M115" s="43" t="s">
        <v>58</v>
      </c>
      <c r="N115" s="2">
        <v>0</v>
      </c>
      <c r="O115" s="5">
        <v>52126326</v>
      </c>
      <c r="P115" s="29">
        <f t="shared" si="2"/>
        <v>52126326</v>
      </c>
      <c r="Q115" s="1">
        <v>0</v>
      </c>
      <c r="R115" s="2">
        <v>0</v>
      </c>
      <c r="S115" s="2" t="s">
        <v>31</v>
      </c>
      <c r="T115" s="2" t="s">
        <v>32</v>
      </c>
      <c r="U115" s="2" t="s">
        <v>33</v>
      </c>
      <c r="V115" s="2" t="s">
        <v>34</v>
      </c>
      <c r="W115" s="2" t="s">
        <v>35</v>
      </c>
      <c r="X115" s="2">
        <v>3241000</v>
      </c>
      <c r="Y115" s="3" t="s">
        <v>36</v>
      </c>
    </row>
    <row r="116" spans="1:25" ht="180" x14ac:dyDescent="0.25">
      <c r="A116" s="2" t="s">
        <v>244</v>
      </c>
      <c r="B116" s="2" t="str">
        <f>IFERROR(VLOOKUP(VALUE(MID(A116,1,IF(VALUE(MID(A116,1,3))=898,3,4))),[2]Hoja1!$A$3:$K$222,2,0),"")</f>
        <v>898 Administración del talento humano</v>
      </c>
      <c r="C116" s="2" t="s">
        <v>55</v>
      </c>
      <c r="D116" s="2" t="s">
        <v>56</v>
      </c>
      <c r="E116" s="50">
        <v>80101509</v>
      </c>
      <c r="F116" s="106" t="s">
        <v>245</v>
      </c>
      <c r="G116" s="48">
        <v>1</v>
      </c>
      <c r="H116" s="4">
        <v>1</v>
      </c>
      <c r="I116" s="43">
        <v>10.5</v>
      </c>
      <c r="J116" s="43">
        <v>1</v>
      </c>
      <c r="K116" s="43" t="s">
        <v>29</v>
      </c>
      <c r="L116" s="2" t="str">
        <f>IF(K116=[2]Hoja3!$B$2,[2]Hoja3!$A$2,IF(K116=[2]Hoja3!$B$3,[2]Hoja3!$A$3,IF(K116=[2]Hoja3!$B$4,[2]Hoja3!$A$4,IF(K116=[2]Hoja3!$B$5,[2]Hoja3!$A$5,IF(K116=[2]Hoja3!$B$6,[2]Hoja3!$A$6,IF(K116=[2]Hoja3!$B$7,[2]Hoja3!$A$7,IF(K116=[2]Hoja3!$B$8,[2]Hoja3!$A$8,IF(K116=[2]Hoja3!$B$9,[2]Hoja3!$A$9,IF(K116=[2]Hoja3!$B$10,[2]Hoja3!$A$10,IF(K116=[2]Hoja3!$B$11,[2]Hoja3!$A$11,IF(K116=[2]Hoja3!$B$12,[2]Hoja3!$A$12,IF(K116=[2]Hoja3!$B$13,[2]Hoja3!$A$13,IF(K116=[2]Hoja3!$B$14,[2]Hoja3!$A$14,"")))))))))))))</f>
        <v>CCE-05</v>
      </c>
      <c r="M116" s="43" t="s">
        <v>58</v>
      </c>
      <c r="N116" s="2">
        <v>0</v>
      </c>
      <c r="O116" s="5">
        <v>37591092</v>
      </c>
      <c r="P116" s="29">
        <f t="shared" si="2"/>
        <v>37591092</v>
      </c>
      <c r="Q116" s="1">
        <v>0</v>
      </c>
      <c r="R116" s="2">
        <v>0</v>
      </c>
      <c r="S116" s="2" t="s">
        <v>31</v>
      </c>
      <c r="T116" s="2" t="s">
        <v>32</v>
      </c>
      <c r="U116" s="2" t="s">
        <v>33</v>
      </c>
      <c r="V116" s="2" t="s">
        <v>34</v>
      </c>
      <c r="W116" s="2" t="s">
        <v>35</v>
      </c>
      <c r="X116" s="2">
        <v>3241000</v>
      </c>
      <c r="Y116" s="3" t="s">
        <v>36</v>
      </c>
    </row>
    <row r="117" spans="1:25" ht="255" x14ac:dyDescent="0.25">
      <c r="A117" s="2" t="s">
        <v>246</v>
      </c>
      <c r="B117" s="2" t="str">
        <f>IFERROR(VLOOKUP(VALUE(MID(A117,1,IF(VALUE(MID(A117,1,3))=898,3,4))),[2]Hoja1!$A$3:$K$222,2,0),"")</f>
        <v>898 Administración del talento humano</v>
      </c>
      <c r="C117" s="2" t="s">
        <v>55</v>
      </c>
      <c r="D117" s="2" t="s">
        <v>56</v>
      </c>
      <c r="E117" s="50">
        <v>80101509</v>
      </c>
      <c r="F117" s="106" t="s">
        <v>218</v>
      </c>
      <c r="G117" s="48">
        <v>1</v>
      </c>
      <c r="H117" s="4">
        <v>1</v>
      </c>
      <c r="I117" s="43">
        <v>10.5</v>
      </c>
      <c r="J117" s="43">
        <v>1</v>
      </c>
      <c r="K117" s="43" t="s">
        <v>29</v>
      </c>
      <c r="L117" s="2" t="str">
        <f>IF(K117=[2]Hoja3!$B$2,[2]Hoja3!$A$2,IF(K117=[2]Hoja3!$B$3,[2]Hoja3!$A$3,IF(K117=[2]Hoja3!$B$4,[2]Hoja3!$A$4,IF(K117=[2]Hoja3!$B$5,[2]Hoja3!$A$5,IF(K117=[2]Hoja3!$B$6,[2]Hoja3!$A$6,IF(K117=[2]Hoja3!$B$7,[2]Hoja3!$A$7,IF(K117=[2]Hoja3!$B$8,[2]Hoja3!$A$8,IF(K117=[2]Hoja3!$B$9,[2]Hoja3!$A$9,IF(K117=[2]Hoja3!$B$10,[2]Hoja3!$A$10,IF(K117=[2]Hoja3!$B$11,[2]Hoja3!$A$11,IF(K117=[2]Hoja3!$B$12,[2]Hoja3!$A$12,IF(K117=[2]Hoja3!$B$13,[2]Hoja3!$A$13,IF(K117=[2]Hoja3!$B$14,[2]Hoja3!$A$14,"")))))))))))))</f>
        <v>CCE-05</v>
      </c>
      <c r="M117" s="43" t="s">
        <v>58</v>
      </c>
      <c r="N117" s="2">
        <v>0</v>
      </c>
      <c r="O117" s="5">
        <v>52126326</v>
      </c>
      <c r="P117" s="29">
        <f t="shared" si="2"/>
        <v>52126326</v>
      </c>
      <c r="Q117" s="1">
        <v>0</v>
      </c>
      <c r="R117" s="2">
        <v>0</v>
      </c>
      <c r="S117" s="2" t="s">
        <v>31</v>
      </c>
      <c r="T117" s="2" t="s">
        <v>32</v>
      </c>
      <c r="U117" s="2" t="s">
        <v>33</v>
      </c>
      <c r="V117" s="2" t="s">
        <v>34</v>
      </c>
      <c r="W117" s="2" t="s">
        <v>35</v>
      </c>
      <c r="X117" s="2">
        <v>3241000</v>
      </c>
      <c r="Y117" s="3" t="s">
        <v>36</v>
      </c>
    </row>
    <row r="118" spans="1:25" ht="180" x14ac:dyDescent="0.25">
      <c r="A118" s="2" t="s">
        <v>247</v>
      </c>
      <c r="B118" s="2" t="str">
        <f>IFERROR(VLOOKUP(VALUE(MID(A118,1,IF(VALUE(MID(A118,1,3))=898,3,4))),[2]Hoja1!$A$3:$K$222,2,0),"")</f>
        <v>898 Administración del talento humano</v>
      </c>
      <c r="C118" s="2" t="s">
        <v>55</v>
      </c>
      <c r="D118" s="2" t="s">
        <v>56</v>
      </c>
      <c r="E118" s="50">
        <v>80101509</v>
      </c>
      <c r="F118" s="106" t="s">
        <v>248</v>
      </c>
      <c r="G118" s="48">
        <v>1</v>
      </c>
      <c r="H118" s="4">
        <v>1</v>
      </c>
      <c r="I118" s="43">
        <v>10.5</v>
      </c>
      <c r="J118" s="43">
        <v>1</v>
      </c>
      <c r="K118" s="43" t="s">
        <v>29</v>
      </c>
      <c r="L118" s="2" t="str">
        <f>IF(K118=[2]Hoja3!$B$2,[2]Hoja3!$A$2,IF(K118=[2]Hoja3!$B$3,[2]Hoja3!$A$3,IF(K118=[2]Hoja3!$B$4,[2]Hoja3!$A$4,IF(K118=[2]Hoja3!$B$5,[2]Hoja3!$A$5,IF(K118=[2]Hoja3!$B$6,[2]Hoja3!$A$6,IF(K118=[2]Hoja3!$B$7,[2]Hoja3!$A$7,IF(K118=[2]Hoja3!$B$8,[2]Hoja3!$A$8,IF(K118=[2]Hoja3!$B$9,[2]Hoja3!$A$9,IF(K118=[2]Hoja3!$B$10,[2]Hoja3!$A$10,IF(K118=[2]Hoja3!$B$11,[2]Hoja3!$A$11,IF(K118=[2]Hoja3!$B$12,[2]Hoja3!$A$12,IF(K118=[2]Hoja3!$B$13,[2]Hoja3!$A$13,IF(K118=[2]Hoja3!$B$14,[2]Hoja3!$A$14,"")))))))))))))</f>
        <v>CCE-05</v>
      </c>
      <c r="M118" s="2" t="s">
        <v>30</v>
      </c>
      <c r="N118" s="2">
        <v>0</v>
      </c>
      <c r="O118" s="5">
        <v>27300000</v>
      </c>
      <c r="P118" s="29">
        <f t="shared" si="2"/>
        <v>27300000</v>
      </c>
      <c r="Q118" s="1">
        <v>0</v>
      </c>
      <c r="R118" s="2">
        <v>0</v>
      </c>
      <c r="S118" s="2" t="s">
        <v>31</v>
      </c>
      <c r="T118" s="2" t="s">
        <v>32</v>
      </c>
      <c r="U118" s="2" t="s">
        <v>33</v>
      </c>
      <c r="V118" s="2" t="s">
        <v>34</v>
      </c>
      <c r="W118" s="2" t="s">
        <v>35</v>
      </c>
      <c r="X118" s="2">
        <v>3241000</v>
      </c>
      <c r="Y118" s="3" t="s">
        <v>36</v>
      </c>
    </row>
    <row r="119" spans="1:25" ht="195" x14ac:dyDescent="0.25">
      <c r="A119" s="2" t="s">
        <v>249</v>
      </c>
      <c r="B119" s="2" t="str">
        <f>IFERROR(VLOOKUP(VALUE(MID(A119,1,IF(VALUE(MID(A119,1,3))=898,3,4))),[2]Hoja1!$A$3:$K$222,2,0),"")</f>
        <v>898 Administración del talento humano</v>
      </c>
      <c r="C119" s="2" t="s">
        <v>55</v>
      </c>
      <c r="D119" s="2" t="s">
        <v>56</v>
      </c>
      <c r="E119" s="50">
        <v>80101509</v>
      </c>
      <c r="F119" s="106" t="s">
        <v>250</v>
      </c>
      <c r="G119" s="48">
        <v>1</v>
      </c>
      <c r="H119" s="4">
        <v>1</v>
      </c>
      <c r="I119" s="43">
        <v>10.5</v>
      </c>
      <c r="J119" s="43">
        <v>1</v>
      </c>
      <c r="K119" s="43" t="s">
        <v>29</v>
      </c>
      <c r="L119" s="2" t="str">
        <f>IF(K119=[2]Hoja3!$B$2,[2]Hoja3!$A$2,IF(K119=[2]Hoja3!$B$3,[2]Hoja3!$A$3,IF(K119=[2]Hoja3!$B$4,[2]Hoja3!$A$4,IF(K119=[2]Hoja3!$B$5,[2]Hoja3!$A$5,IF(K119=[2]Hoja3!$B$6,[2]Hoja3!$A$6,IF(K119=[2]Hoja3!$B$7,[2]Hoja3!$A$7,IF(K119=[2]Hoja3!$B$8,[2]Hoja3!$A$8,IF(K119=[2]Hoja3!$B$9,[2]Hoja3!$A$9,IF(K119=[2]Hoja3!$B$10,[2]Hoja3!$A$10,IF(K119=[2]Hoja3!$B$11,[2]Hoja3!$A$11,IF(K119=[2]Hoja3!$B$12,[2]Hoja3!$A$12,IF(K119=[2]Hoja3!$B$13,[2]Hoja3!$A$13,IF(K119=[2]Hoja3!$B$14,[2]Hoja3!$A$14,"")))))))))))))</f>
        <v>CCE-05</v>
      </c>
      <c r="M119" s="43" t="s">
        <v>58</v>
      </c>
      <c r="N119" s="2">
        <v>0</v>
      </c>
      <c r="O119" s="5">
        <v>35206080</v>
      </c>
      <c r="P119" s="29">
        <f t="shared" si="2"/>
        <v>35206080</v>
      </c>
      <c r="Q119" s="1">
        <v>0</v>
      </c>
      <c r="R119" s="2">
        <v>0</v>
      </c>
      <c r="S119" s="2" t="s">
        <v>31</v>
      </c>
      <c r="T119" s="2" t="s">
        <v>32</v>
      </c>
      <c r="U119" s="2" t="s">
        <v>33</v>
      </c>
      <c r="V119" s="2" t="s">
        <v>34</v>
      </c>
      <c r="W119" s="2" t="s">
        <v>35</v>
      </c>
      <c r="X119" s="2">
        <v>3241000</v>
      </c>
      <c r="Y119" s="3" t="s">
        <v>36</v>
      </c>
    </row>
    <row r="120" spans="1:25" ht="255" x14ac:dyDescent="0.25">
      <c r="A120" s="2" t="s">
        <v>251</v>
      </c>
      <c r="B120" s="2" t="str">
        <f>IFERROR(VLOOKUP(VALUE(MID(A120,1,IF(VALUE(MID(A120,1,3))=898,3,4))),[2]Hoja1!$A$3:$K$222,2,0),"")</f>
        <v>898 Administración del talento humano</v>
      </c>
      <c r="C120" s="2" t="s">
        <v>55</v>
      </c>
      <c r="D120" s="2" t="s">
        <v>56</v>
      </c>
      <c r="E120" s="50">
        <v>80101509</v>
      </c>
      <c r="F120" s="106" t="s">
        <v>218</v>
      </c>
      <c r="G120" s="48">
        <v>1</v>
      </c>
      <c r="H120" s="4">
        <v>1</v>
      </c>
      <c r="I120" s="43">
        <v>10.5</v>
      </c>
      <c r="J120" s="43">
        <v>1</v>
      </c>
      <c r="K120" s="43" t="s">
        <v>29</v>
      </c>
      <c r="L120" s="2" t="str">
        <f>IF(K120=[2]Hoja3!$B$2,[2]Hoja3!$A$2,IF(K120=[2]Hoja3!$B$3,[2]Hoja3!$A$3,IF(K120=[2]Hoja3!$B$4,[2]Hoja3!$A$4,IF(K120=[2]Hoja3!$B$5,[2]Hoja3!$A$5,IF(K120=[2]Hoja3!$B$6,[2]Hoja3!$A$6,IF(K120=[2]Hoja3!$B$7,[2]Hoja3!$A$7,IF(K120=[2]Hoja3!$B$8,[2]Hoja3!$A$8,IF(K120=[2]Hoja3!$B$9,[2]Hoja3!$A$9,IF(K120=[2]Hoja3!$B$10,[2]Hoja3!$A$10,IF(K120=[2]Hoja3!$B$11,[2]Hoja3!$A$11,IF(K120=[2]Hoja3!$B$12,[2]Hoja3!$A$12,IF(K120=[2]Hoja3!$B$13,[2]Hoja3!$A$13,IF(K120=[2]Hoja3!$B$14,[2]Hoja3!$A$14,"")))))))))))))</f>
        <v>CCE-05</v>
      </c>
      <c r="M120" s="43" t="s">
        <v>58</v>
      </c>
      <c r="N120" s="2">
        <v>0</v>
      </c>
      <c r="O120" s="5">
        <v>52126326</v>
      </c>
      <c r="P120" s="29">
        <f t="shared" si="2"/>
        <v>52126326</v>
      </c>
      <c r="Q120" s="1">
        <v>0</v>
      </c>
      <c r="R120" s="2">
        <v>0</v>
      </c>
      <c r="S120" s="2" t="s">
        <v>31</v>
      </c>
      <c r="T120" s="2" t="s">
        <v>32</v>
      </c>
      <c r="U120" s="2" t="s">
        <v>33</v>
      </c>
      <c r="V120" s="2" t="s">
        <v>34</v>
      </c>
      <c r="W120" s="2" t="s">
        <v>35</v>
      </c>
      <c r="X120" s="2">
        <v>3241000</v>
      </c>
      <c r="Y120" s="3" t="s">
        <v>36</v>
      </c>
    </row>
    <row r="121" spans="1:25" ht="180" x14ac:dyDescent="0.25">
      <c r="A121" s="2" t="s">
        <v>252</v>
      </c>
      <c r="B121" s="2" t="str">
        <f>IFERROR(VLOOKUP(VALUE(MID(A121,1,IF(VALUE(MID(A121,1,3))=898,3,4))),[2]Hoja1!$A$3:$K$222,2,0),"")</f>
        <v>898 Administración del talento humano</v>
      </c>
      <c r="C121" s="2" t="s">
        <v>55</v>
      </c>
      <c r="D121" s="2" t="s">
        <v>56</v>
      </c>
      <c r="E121" s="50">
        <v>80101509</v>
      </c>
      <c r="F121" s="106" t="s">
        <v>253</v>
      </c>
      <c r="G121" s="48">
        <v>1</v>
      </c>
      <c r="H121" s="4">
        <v>1</v>
      </c>
      <c r="I121" s="43">
        <v>10.5</v>
      </c>
      <c r="J121" s="43">
        <v>1</v>
      </c>
      <c r="K121" s="43" t="s">
        <v>29</v>
      </c>
      <c r="L121" s="2" t="str">
        <f>IF(K121=[2]Hoja3!$B$2,[2]Hoja3!$A$2,IF(K121=[2]Hoja3!$B$3,[2]Hoja3!$A$3,IF(K121=[2]Hoja3!$B$4,[2]Hoja3!$A$4,IF(K121=[2]Hoja3!$B$5,[2]Hoja3!$A$5,IF(K121=[2]Hoja3!$B$6,[2]Hoja3!$A$6,IF(K121=[2]Hoja3!$B$7,[2]Hoja3!$A$7,IF(K121=[2]Hoja3!$B$8,[2]Hoja3!$A$8,IF(K121=[2]Hoja3!$B$9,[2]Hoja3!$A$9,IF(K121=[2]Hoja3!$B$10,[2]Hoja3!$A$10,IF(K121=[2]Hoja3!$B$11,[2]Hoja3!$A$11,IF(K121=[2]Hoja3!$B$12,[2]Hoja3!$A$12,IF(K121=[2]Hoja3!$B$13,[2]Hoja3!$A$13,IF(K121=[2]Hoja3!$B$14,[2]Hoja3!$A$14,"")))))))))))))</f>
        <v>CCE-05</v>
      </c>
      <c r="M121" s="2" t="s">
        <v>30</v>
      </c>
      <c r="N121" s="2">
        <v>0</v>
      </c>
      <c r="O121" s="5">
        <v>28669473</v>
      </c>
      <c r="P121" s="29">
        <f t="shared" si="2"/>
        <v>28669473</v>
      </c>
      <c r="Q121" s="1">
        <v>0</v>
      </c>
      <c r="R121" s="2">
        <v>0</v>
      </c>
      <c r="S121" s="2" t="s">
        <v>31</v>
      </c>
      <c r="T121" s="2" t="s">
        <v>32</v>
      </c>
      <c r="U121" s="2" t="s">
        <v>33</v>
      </c>
      <c r="V121" s="2" t="s">
        <v>34</v>
      </c>
      <c r="W121" s="2" t="s">
        <v>35</v>
      </c>
      <c r="X121" s="2">
        <v>3241000</v>
      </c>
      <c r="Y121" s="3" t="s">
        <v>36</v>
      </c>
    </row>
    <row r="122" spans="1:25" ht="255" x14ac:dyDescent="0.25">
      <c r="A122" s="2" t="s">
        <v>254</v>
      </c>
      <c r="B122" s="2" t="str">
        <f>IFERROR(VLOOKUP(VALUE(MID(A122,1,IF(VALUE(MID(A122,1,3))=898,3,4))),[2]Hoja1!$A$3:$K$222,2,0),"")</f>
        <v>898 Administración del talento humano</v>
      </c>
      <c r="C122" s="2" t="s">
        <v>55</v>
      </c>
      <c r="D122" s="2" t="s">
        <v>56</v>
      </c>
      <c r="E122" s="50">
        <v>80101509</v>
      </c>
      <c r="F122" s="106" t="s">
        <v>218</v>
      </c>
      <c r="G122" s="48">
        <v>1</v>
      </c>
      <c r="H122" s="4">
        <v>1</v>
      </c>
      <c r="I122" s="43">
        <v>10.5</v>
      </c>
      <c r="J122" s="43">
        <v>1</v>
      </c>
      <c r="K122" s="43" t="s">
        <v>29</v>
      </c>
      <c r="L122" s="2" t="str">
        <f>IF(K122=[2]Hoja3!$B$2,[2]Hoja3!$A$2,IF(K122=[2]Hoja3!$B$3,[2]Hoja3!$A$3,IF(K122=[2]Hoja3!$B$4,[2]Hoja3!$A$4,IF(K122=[2]Hoja3!$B$5,[2]Hoja3!$A$5,IF(K122=[2]Hoja3!$B$6,[2]Hoja3!$A$6,IF(K122=[2]Hoja3!$B$7,[2]Hoja3!$A$7,IF(K122=[2]Hoja3!$B$8,[2]Hoja3!$A$8,IF(K122=[2]Hoja3!$B$9,[2]Hoja3!$A$9,IF(K122=[2]Hoja3!$B$10,[2]Hoja3!$A$10,IF(K122=[2]Hoja3!$B$11,[2]Hoja3!$A$11,IF(K122=[2]Hoja3!$B$12,[2]Hoja3!$A$12,IF(K122=[2]Hoja3!$B$13,[2]Hoja3!$A$13,IF(K122=[2]Hoja3!$B$14,[2]Hoja3!$A$14,"")))))))))))))</f>
        <v>CCE-05</v>
      </c>
      <c r="M122" s="43" t="s">
        <v>58</v>
      </c>
      <c r="N122" s="2">
        <v>0</v>
      </c>
      <c r="O122" s="5">
        <v>52126326</v>
      </c>
      <c r="P122" s="29">
        <f t="shared" si="2"/>
        <v>52126326</v>
      </c>
      <c r="Q122" s="1">
        <v>0</v>
      </c>
      <c r="R122" s="2">
        <v>0</v>
      </c>
      <c r="S122" s="2" t="s">
        <v>31</v>
      </c>
      <c r="T122" s="2" t="s">
        <v>32</v>
      </c>
      <c r="U122" s="2" t="s">
        <v>33</v>
      </c>
      <c r="V122" s="2" t="s">
        <v>34</v>
      </c>
      <c r="W122" s="2" t="s">
        <v>35</v>
      </c>
      <c r="X122" s="2">
        <v>3241000</v>
      </c>
      <c r="Y122" s="3" t="s">
        <v>36</v>
      </c>
    </row>
    <row r="123" spans="1:25" ht="255" x14ac:dyDescent="0.25">
      <c r="A123" s="2" t="s">
        <v>255</v>
      </c>
      <c r="B123" s="2" t="str">
        <f>IFERROR(VLOOKUP(VALUE(MID(A123,1,IF(VALUE(MID(A123,1,3))=898,3,4))),[2]Hoja1!$A$3:$K$222,2,0),"")</f>
        <v>898 Administración del talento humano</v>
      </c>
      <c r="C123" s="2" t="s">
        <v>55</v>
      </c>
      <c r="D123" s="2" t="s">
        <v>56</v>
      </c>
      <c r="E123" s="50">
        <v>80101509</v>
      </c>
      <c r="F123" s="106" t="s">
        <v>218</v>
      </c>
      <c r="G123" s="48">
        <v>1</v>
      </c>
      <c r="H123" s="4">
        <v>1</v>
      </c>
      <c r="I123" s="43">
        <v>10.5</v>
      </c>
      <c r="J123" s="43">
        <v>1</v>
      </c>
      <c r="K123" s="43" t="s">
        <v>29</v>
      </c>
      <c r="L123" s="2" t="str">
        <f>IF(K123=[2]Hoja3!$B$2,[2]Hoja3!$A$2,IF(K123=[2]Hoja3!$B$3,[2]Hoja3!$A$3,IF(K123=[2]Hoja3!$B$4,[2]Hoja3!$A$4,IF(K123=[2]Hoja3!$B$5,[2]Hoja3!$A$5,IF(K123=[2]Hoja3!$B$6,[2]Hoja3!$A$6,IF(K123=[2]Hoja3!$B$7,[2]Hoja3!$A$7,IF(K123=[2]Hoja3!$B$8,[2]Hoja3!$A$8,IF(K123=[2]Hoja3!$B$9,[2]Hoja3!$A$9,IF(K123=[2]Hoja3!$B$10,[2]Hoja3!$A$10,IF(K123=[2]Hoja3!$B$11,[2]Hoja3!$A$11,IF(K123=[2]Hoja3!$B$12,[2]Hoja3!$A$12,IF(K123=[2]Hoja3!$B$13,[2]Hoja3!$A$13,IF(K123=[2]Hoja3!$B$14,[2]Hoja3!$A$14,"")))))))))))))</f>
        <v>CCE-05</v>
      </c>
      <c r="M123" s="43" t="s">
        <v>58</v>
      </c>
      <c r="N123" s="2">
        <v>0</v>
      </c>
      <c r="O123" s="5">
        <v>52126326</v>
      </c>
      <c r="P123" s="29">
        <f t="shared" si="2"/>
        <v>52126326</v>
      </c>
      <c r="Q123" s="1">
        <v>0</v>
      </c>
      <c r="R123" s="2">
        <v>0</v>
      </c>
      <c r="S123" s="2" t="s">
        <v>31</v>
      </c>
      <c r="T123" s="2" t="s">
        <v>32</v>
      </c>
      <c r="U123" s="2" t="s">
        <v>33</v>
      </c>
      <c r="V123" s="2" t="s">
        <v>34</v>
      </c>
      <c r="W123" s="2" t="s">
        <v>35</v>
      </c>
      <c r="X123" s="2">
        <v>3241000</v>
      </c>
      <c r="Y123" s="3" t="s">
        <v>36</v>
      </c>
    </row>
    <row r="124" spans="1:25" ht="180" x14ac:dyDescent="0.25">
      <c r="A124" s="2" t="s">
        <v>256</v>
      </c>
      <c r="B124" s="2" t="str">
        <f>IFERROR(VLOOKUP(VALUE(MID(A124,1,IF(VALUE(MID(A124,1,3))=898,3,4))),[2]Hoja1!$A$3:$K$222,2,0),"")</f>
        <v>898 Administración del talento humano</v>
      </c>
      <c r="C124" s="2" t="s">
        <v>55</v>
      </c>
      <c r="D124" s="2" t="s">
        <v>56</v>
      </c>
      <c r="E124" s="50">
        <v>80101509</v>
      </c>
      <c r="F124" s="106" t="s">
        <v>210</v>
      </c>
      <c r="G124" s="48">
        <v>1</v>
      </c>
      <c r="H124" s="4">
        <v>1</v>
      </c>
      <c r="I124" s="43">
        <v>10.5</v>
      </c>
      <c r="J124" s="43">
        <v>1</v>
      </c>
      <c r="K124" s="43" t="s">
        <v>29</v>
      </c>
      <c r="L124" s="2" t="str">
        <f>IF(K124=[2]Hoja3!$B$2,[2]Hoja3!$A$2,IF(K124=[2]Hoja3!$B$3,[2]Hoja3!$A$3,IF(K124=[2]Hoja3!$B$4,[2]Hoja3!$A$4,IF(K124=[2]Hoja3!$B$5,[2]Hoja3!$A$5,IF(K124=[2]Hoja3!$B$6,[2]Hoja3!$A$6,IF(K124=[2]Hoja3!$B$7,[2]Hoja3!$A$7,IF(K124=[2]Hoja3!$B$8,[2]Hoja3!$A$8,IF(K124=[2]Hoja3!$B$9,[2]Hoja3!$A$9,IF(K124=[2]Hoja3!$B$10,[2]Hoja3!$A$10,IF(K124=[2]Hoja3!$B$11,[2]Hoja3!$A$11,IF(K124=[2]Hoja3!$B$12,[2]Hoja3!$A$12,IF(K124=[2]Hoja3!$B$13,[2]Hoja3!$A$13,IF(K124=[2]Hoja3!$B$14,[2]Hoja3!$A$14,"")))))))))))))</f>
        <v>CCE-05</v>
      </c>
      <c r="M124" s="2" t="s">
        <v>30</v>
      </c>
      <c r="N124" s="2">
        <v>0</v>
      </c>
      <c r="O124" s="5">
        <v>22153688</v>
      </c>
      <c r="P124" s="29">
        <f t="shared" si="2"/>
        <v>22153688</v>
      </c>
      <c r="Q124" s="1">
        <v>0</v>
      </c>
      <c r="R124" s="2">
        <v>0</v>
      </c>
      <c r="S124" s="2" t="s">
        <v>31</v>
      </c>
      <c r="T124" s="2" t="s">
        <v>32</v>
      </c>
      <c r="U124" s="2" t="s">
        <v>33</v>
      </c>
      <c r="V124" s="2" t="s">
        <v>34</v>
      </c>
      <c r="W124" s="2" t="s">
        <v>35</v>
      </c>
      <c r="X124" s="2">
        <v>3241000</v>
      </c>
      <c r="Y124" s="3" t="s">
        <v>36</v>
      </c>
    </row>
    <row r="125" spans="1:25" ht="270" x14ac:dyDescent="0.25">
      <c r="A125" s="2" t="s">
        <v>257</v>
      </c>
      <c r="B125" s="2" t="str">
        <f>IFERROR(VLOOKUP(VALUE(MID(A125,1,IF(VALUE(MID(A125,1,3))=898,3,4))),[2]Hoja1!$A$3:$K$222,2,0),"")</f>
        <v>898 Administración del talento humano</v>
      </c>
      <c r="C125" s="2" t="s">
        <v>55</v>
      </c>
      <c r="D125" s="2" t="s">
        <v>56</v>
      </c>
      <c r="E125" s="50">
        <v>80101509</v>
      </c>
      <c r="F125" s="106" t="s">
        <v>258</v>
      </c>
      <c r="G125" s="48">
        <v>1</v>
      </c>
      <c r="H125" s="4">
        <v>1</v>
      </c>
      <c r="I125" s="43">
        <v>10.5</v>
      </c>
      <c r="J125" s="43">
        <v>1</v>
      </c>
      <c r="K125" s="43" t="s">
        <v>29</v>
      </c>
      <c r="L125" s="2" t="str">
        <f>IF(K125=[2]Hoja3!$B$2,[2]Hoja3!$A$2,IF(K125=[2]Hoja3!$B$3,[2]Hoja3!$A$3,IF(K125=[2]Hoja3!$B$4,[2]Hoja3!$A$4,IF(K125=[2]Hoja3!$B$5,[2]Hoja3!$A$5,IF(K125=[2]Hoja3!$B$6,[2]Hoja3!$A$6,IF(K125=[2]Hoja3!$B$7,[2]Hoja3!$A$7,IF(K125=[2]Hoja3!$B$8,[2]Hoja3!$A$8,IF(K125=[2]Hoja3!$B$9,[2]Hoja3!$A$9,IF(K125=[2]Hoja3!$B$10,[2]Hoja3!$A$10,IF(K125=[2]Hoja3!$B$11,[2]Hoja3!$A$11,IF(K125=[2]Hoja3!$B$12,[2]Hoja3!$A$12,IF(K125=[2]Hoja3!$B$13,[2]Hoja3!$A$13,IF(K125=[2]Hoja3!$B$14,[2]Hoja3!$A$14,"")))))))))))))</f>
        <v>CCE-05</v>
      </c>
      <c r="M125" s="43" t="s">
        <v>58</v>
      </c>
      <c r="N125" s="2">
        <v>0</v>
      </c>
      <c r="O125" s="5">
        <v>57832436</v>
      </c>
      <c r="P125" s="29">
        <f t="shared" si="2"/>
        <v>57832436</v>
      </c>
      <c r="Q125" s="1">
        <v>0</v>
      </c>
      <c r="R125" s="2">
        <v>0</v>
      </c>
      <c r="S125" s="2" t="s">
        <v>31</v>
      </c>
      <c r="T125" s="2" t="s">
        <v>32</v>
      </c>
      <c r="U125" s="2" t="s">
        <v>33</v>
      </c>
      <c r="V125" s="2" t="s">
        <v>34</v>
      </c>
      <c r="W125" s="2" t="s">
        <v>35</v>
      </c>
      <c r="X125" s="2">
        <v>3241000</v>
      </c>
      <c r="Y125" s="3" t="s">
        <v>36</v>
      </c>
    </row>
    <row r="126" spans="1:25" ht="255" x14ac:dyDescent="0.25">
      <c r="A126" s="2" t="s">
        <v>259</v>
      </c>
      <c r="B126" s="2" t="str">
        <f>IFERROR(VLOOKUP(VALUE(MID(A126,1,IF(VALUE(MID(A126,1,3))=898,3,4))),[2]Hoja1!$A$3:$K$222,2,0),"")</f>
        <v>898 Administración del talento humano</v>
      </c>
      <c r="C126" s="2" t="s">
        <v>55</v>
      </c>
      <c r="D126" s="2" t="s">
        <v>56</v>
      </c>
      <c r="E126" s="50">
        <v>80101509</v>
      </c>
      <c r="F126" s="106" t="s">
        <v>218</v>
      </c>
      <c r="G126" s="48">
        <v>1</v>
      </c>
      <c r="H126" s="4">
        <v>1</v>
      </c>
      <c r="I126" s="43">
        <v>10.5</v>
      </c>
      <c r="J126" s="43">
        <v>1</v>
      </c>
      <c r="K126" s="43" t="s">
        <v>29</v>
      </c>
      <c r="L126" s="2" t="str">
        <f>IF(K126=[2]Hoja3!$B$2,[2]Hoja3!$A$2,IF(K126=[2]Hoja3!$B$3,[2]Hoja3!$A$3,IF(K126=[2]Hoja3!$B$4,[2]Hoja3!$A$4,IF(K126=[2]Hoja3!$B$5,[2]Hoja3!$A$5,IF(K126=[2]Hoja3!$B$6,[2]Hoja3!$A$6,IF(K126=[2]Hoja3!$B$7,[2]Hoja3!$A$7,IF(K126=[2]Hoja3!$B$8,[2]Hoja3!$A$8,IF(K126=[2]Hoja3!$B$9,[2]Hoja3!$A$9,IF(K126=[2]Hoja3!$B$10,[2]Hoja3!$A$10,IF(K126=[2]Hoja3!$B$11,[2]Hoja3!$A$11,IF(K126=[2]Hoja3!$B$12,[2]Hoja3!$A$12,IF(K126=[2]Hoja3!$B$13,[2]Hoja3!$A$13,IF(K126=[2]Hoja3!$B$14,[2]Hoja3!$A$14,"")))))))))))))</f>
        <v>CCE-05</v>
      </c>
      <c r="M126" s="43" t="s">
        <v>58</v>
      </c>
      <c r="N126" s="2">
        <v>0</v>
      </c>
      <c r="O126" s="5">
        <v>52126326</v>
      </c>
      <c r="P126" s="29">
        <f t="shared" si="2"/>
        <v>52126326</v>
      </c>
      <c r="Q126" s="1">
        <v>0</v>
      </c>
      <c r="R126" s="2">
        <v>0</v>
      </c>
      <c r="S126" s="2" t="s">
        <v>31</v>
      </c>
      <c r="T126" s="2" t="s">
        <v>32</v>
      </c>
      <c r="U126" s="2" t="s">
        <v>33</v>
      </c>
      <c r="V126" s="2" t="s">
        <v>34</v>
      </c>
      <c r="W126" s="2" t="s">
        <v>35</v>
      </c>
      <c r="X126" s="2">
        <v>3241000</v>
      </c>
      <c r="Y126" s="3" t="s">
        <v>36</v>
      </c>
    </row>
    <row r="127" spans="1:25" ht="180" x14ac:dyDescent="0.25">
      <c r="A127" s="2" t="s">
        <v>260</v>
      </c>
      <c r="B127" s="2" t="str">
        <f>IFERROR(VLOOKUP(VALUE(MID(A127,1,IF(VALUE(MID(A127,1,3))=898,3,4))),[2]Hoja1!$A$3:$K$222,2,0),"")</f>
        <v>898 Administración del talento humano</v>
      </c>
      <c r="C127" s="2" t="s">
        <v>55</v>
      </c>
      <c r="D127" s="2" t="s">
        <v>56</v>
      </c>
      <c r="E127" s="50">
        <v>80101509</v>
      </c>
      <c r="F127" s="106" t="s">
        <v>261</v>
      </c>
      <c r="G127" s="48">
        <v>1</v>
      </c>
      <c r="H127" s="4">
        <v>1</v>
      </c>
      <c r="I127" s="43">
        <v>10.5</v>
      </c>
      <c r="J127" s="43">
        <v>1</v>
      </c>
      <c r="K127" s="43" t="s">
        <v>29</v>
      </c>
      <c r="L127" s="2" t="str">
        <f>IF(K127=[2]Hoja3!$B$2,[2]Hoja3!$A$2,IF(K127=[2]Hoja3!$B$3,[2]Hoja3!$A$3,IF(K127=[2]Hoja3!$B$4,[2]Hoja3!$A$4,IF(K127=[2]Hoja3!$B$5,[2]Hoja3!$A$5,IF(K127=[2]Hoja3!$B$6,[2]Hoja3!$A$6,IF(K127=[2]Hoja3!$B$7,[2]Hoja3!$A$7,IF(K127=[2]Hoja3!$B$8,[2]Hoja3!$A$8,IF(K127=[2]Hoja3!$B$9,[2]Hoja3!$A$9,IF(K127=[2]Hoja3!$B$10,[2]Hoja3!$A$10,IF(K127=[2]Hoja3!$B$11,[2]Hoja3!$A$11,IF(K127=[2]Hoja3!$B$12,[2]Hoja3!$A$12,IF(K127=[2]Hoja3!$B$13,[2]Hoja3!$A$13,IF(K127=[2]Hoja3!$B$14,[2]Hoja3!$A$14,"")))))))))))))</f>
        <v>CCE-05</v>
      </c>
      <c r="M127" s="2" t="s">
        <v>30</v>
      </c>
      <c r="N127" s="2">
        <v>0</v>
      </c>
      <c r="O127" s="5">
        <v>21840000</v>
      </c>
      <c r="P127" s="29">
        <f t="shared" si="2"/>
        <v>21840000</v>
      </c>
      <c r="Q127" s="1">
        <v>0</v>
      </c>
      <c r="R127" s="2">
        <v>0</v>
      </c>
      <c r="S127" s="2" t="s">
        <v>31</v>
      </c>
      <c r="T127" s="2" t="s">
        <v>32</v>
      </c>
      <c r="U127" s="2" t="s">
        <v>33</v>
      </c>
      <c r="V127" s="2" t="s">
        <v>34</v>
      </c>
      <c r="W127" s="2" t="s">
        <v>35</v>
      </c>
      <c r="X127" s="2">
        <v>3241000</v>
      </c>
      <c r="Y127" s="3" t="s">
        <v>36</v>
      </c>
    </row>
    <row r="128" spans="1:25" ht="255" x14ac:dyDescent="0.25">
      <c r="A128" s="2" t="s">
        <v>262</v>
      </c>
      <c r="B128" s="2" t="str">
        <f>IFERROR(VLOOKUP(VALUE(MID(A128,1,IF(VALUE(MID(A128,1,3))=898,3,4))),[2]Hoja1!$A$3:$K$222,2,0),"")</f>
        <v>898 Administración del talento humano</v>
      </c>
      <c r="C128" s="2" t="s">
        <v>55</v>
      </c>
      <c r="D128" s="2" t="s">
        <v>56</v>
      </c>
      <c r="E128" s="50">
        <v>80101509</v>
      </c>
      <c r="F128" s="106" t="s">
        <v>218</v>
      </c>
      <c r="G128" s="48">
        <v>1</v>
      </c>
      <c r="H128" s="4">
        <v>1</v>
      </c>
      <c r="I128" s="43">
        <v>10.5</v>
      </c>
      <c r="J128" s="43">
        <v>1</v>
      </c>
      <c r="K128" s="43" t="s">
        <v>29</v>
      </c>
      <c r="L128" s="2" t="str">
        <f>IF(K128=[2]Hoja3!$B$2,[2]Hoja3!$A$2,IF(K128=[2]Hoja3!$B$3,[2]Hoja3!$A$3,IF(K128=[2]Hoja3!$B$4,[2]Hoja3!$A$4,IF(K128=[2]Hoja3!$B$5,[2]Hoja3!$A$5,IF(K128=[2]Hoja3!$B$6,[2]Hoja3!$A$6,IF(K128=[2]Hoja3!$B$7,[2]Hoja3!$A$7,IF(K128=[2]Hoja3!$B$8,[2]Hoja3!$A$8,IF(K128=[2]Hoja3!$B$9,[2]Hoja3!$A$9,IF(K128=[2]Hoja3!$B$10,[2]Hoja3!$A$10,IF(K128=[2]Hoja3!$B$11,[2]Hoja3!$A$11,IF(K128=[2]Hoja3!$B$12,[2]Hoja3!$A$12,IF(K128=[2]Hoja3!$B$13,[2]Hoja3!$A$13,IF(K128=[2]Hoja3!$B$14,[2]Hoja3!$A$14,"")))))))))))))</f>
        <v>CCE-05</v>
      </c>
      <c r="M128" s="43" t="s">
        <v>58</v>
      </c>
      <c r="N128" s="2">
        <v>0</v>
      </c>
      <c r="O128" s="5">
        <v>52126326</v>
      </c>
      <c r="P128" s="29">
        <f t="shared" si="2"/>
        <v>52126326</v>
      </c>
      <c r="Q128" s="1">
        <v>0</v>
      </c>
      <c r="R128" s="2">
        <v>0</v>
      </c>
      <c r="S128" s="2" t="s">
        <v>31</v>
      </c>
      <c r="T128" s="2" t="s">
        <v>32</v>
      </c>
      <c r="U128" s="2" t="s">
        <v>33</v>
      </c>
      <c r="V128" s="2" t="s">
        <v>34</v>
      </c>
      <c r="W128" s="2" t="s">
        <v>35</v>
      </c>
      <c r="X128" s="2">
        <v>3241000</v>
      </c>
      <c r="Y128" s="3" t="s">
        <v>36</v>
      </c>
    </row>
    <row r="129" spans="1:25" ht="255" x14ac:dyDescent="0.25">
      <c r="A129" s="2" t="s">
        <v>263</v>
      </c>
      <c r="B129" s="2" t="str">
        <f>IFERROR(VLOOKUP(VALUE(MID(A129,1,IF(VALUE(MID(A129,1,3))=898,3,4))),[2]Hoja1!$A$3:$K$222,2,0),"")</f>
        <v>898 Administración del talento humano</v>
      </c>
      <c r="C129" s="2" t="s">
        <v>55</v>
      </c>
      <c r="D129" s="2" t="s">
        <v>56</v>
      </c>
      <c r="E129" s="50">
        <v>80101509</v>
      </c>
      <c r="F129" s="106" t="s">
        <v>218</v>
      </c>
      <c r="G129" s="48">
        <v>1</v>
      </c>
      <c r="H129" s="4">
        <v>1</v>
      </c>
      <c r="I129" s="43">
        <v>10.5</v>
      </c>
      <c r="J129" s="43">
        <v>1</v>
      </c>
      <c r="K129" s="43" t="s">
        <v>29</v>
      </c>
      <c r="L129" s="2" t="str">
        <f>IF(K129=[2]Hoja3!$B$2,[2]Hoja3!$A$2,IF(K129=[2]Hoja3!$B$3,[2]Hoja3!$A$3,IF(K129=[2]Hoja3!$B$4,[2]Hoja3!$A$4,IF(K129=[2]Hoja3!$B$5,[2]Hoja3!$A$5,IF(K129=[2]Hoja3!$B$6,[2]Hoja3!$A$6,IF(K129=[2]Hoja3!$B$7,[2]Hoja3!$A$7,IF(K129=[2]Hoja3!$B$8,[2]Hoja3!$A$8,IF(K129=[2]Hoja3!$B$9,[2]Hoja3!$A$9,IF(K129=[2]Hoja3!$B$10,[2]Hoja3!$A$10,IF(K129=[2]Hoja3!$B$11,[2]Hoja3!$A$11,IF(K129=[2]Hoja3!$B$12,[2]Hoja3!$A$12,IF(K129=[2]Hoja3!$B$13,[2]Hoja3!$A$13,IF(K129=[2]Hoja3!$B$14,[2]Hoja3!$A$14,"")))))))))))))</f>
        <v>CCE-05</v>
      </c>
      <c r="M129" s="43" t="s">
        <v>58</v>
      </c>
      <c r="N129" s="2">
        <v>0</v>
      </c>
      <c r="O129" s="5">
        <v>52126326</v>
      </c>
      <c r="P129" s="29">
        <f t="shared" si="2"/>
        <v>52126326</v>
      </c>
      <c r="Q129" s="1">
        <v>0</v>
      </c>
      <c r="R129" s="2">
        <v>0</v>
      </c>
      <c r="S129" s="2" t="s">
        <v>31</v>
      </c>
      <c r="T129" s="2" t="s">
        <v>32</v>
      </c>
      <c r="U129" s="2" t="s">
        <v>33</v>
      </c>
      <c r="V129" s="2" t="s">
        <v>34</v>
      </c>
      <c r="W129" s="2" t="s">
        <v>35</v>
      </c>
      <c r="X129" s="2">
        <v>3241000</v>
      </c>
      <c r="Y129" s="3" t="s">
        <v>36</v>
      </c>
    </row>
    <row r="130" spans="1:25" ht="180" x14ac:dyDescent="0.25">
      <c r="A130" s="2" t="s">
        <v>264</v>
      </c>
      <c r="B130" s="2" t="str">
        <f>IFERROR(VLOOKUP(VALUE(MID(A130,1,IF(VALUE(MID(A130,1,3))=898,3,4))),[2]Hoja1!$A$3:$K$222,2,0),"")</f>
        <v>898 Administración del talento humano</v>
      </c>
      <c r="C130" s="2" t="s">
        <v>55</v>
      </c>
      <c r="D130" s="2" t="s">
        <v>56</v>
      </c>
      <c r="E130" s="104">
        <v>80101604</v>
      </c>
      <c r="F130" s="106" t="s">
        <v>265</v>
      </c>
      <c r="G130" s="4">
        <v>1</v>
      </c>
      <c r="H130" s="4">
        <v>1</v>
      </c>
      <c r="I130" s="2">
        <v>10</v>
      </c>
      <c r="J130" s="2">
        <v>1</v>
      </c>
      <c r="K130" s="2" t="s">
        <v>29</v>
      </c>
      <c r="L130" s="2" t="str">
        <f>IF(K130=[3]Hoja3!$B$2,[3]Hoja3!$A$2,IF(K130=[3]Hoja3!$B$3,[3]Hoja3!$A$3,IF(K130=[3]Hoja3!$B$4,[3]Hoja3!$A$4,IF(K130=[3]Hoja3!$B$5,[3]Hoja3!$A$5,IF(K130=[3]Hoja3!$B$6,[3]Hoja3!$A$6,IF(K130=[3]Hoja3!$B$7,[3]Hoja3!$A$7,IF(K130=[3]Hoja3!$B$8,[3]Hoja3!$A$8,IF(K130=[3]Hoja3!$B$9,[3]Hoja3!$A$9,IF(K130=[3]Hoja3!$B$10,[3]Hoja3!$A$10,IF(K130=[3]Hoja3!$B$11,[3]Hoja3!$A$11,IF(K130=[3]Hoja3!$B$12,[3]Hoja3!$A$12,IF(K130=[3]Hoja3!$B$13,[3]Hoja3!$A$13,IF(K130=[3]Hoja3!$B$14,[3]Hoja3!$A$14,"")))))))))))))</f>
        <v>CCE-05</v>
      </c>
      <c r="M130" s="2" t="s">
        <v>58</v>
      </c>
      <c r="N130" s="2">
        <v>0</v>
      </c>
      <c r="O130" s="5">
        <v>88400000</v>
      </c>
      <c r="P130" s="51">
        <f t="shared" si="2"/>
        <v>88400000</v>
      </c>
      <c r="Q130" s="1">
        <v>0</v>
      </c>
      <c r="R130" s="2">
        <v>0</v>
      </c>
      <c r="S130" s="2" t="s">
        <v>31</v>
      </c>
      <c r="T130" s="2" t="s">
        <v>32</v>
      </c>
      <c r="U130" s="2" t="s">
        <v>33</v>
      </c>
      <c r="V130" s="2" t="s">
        <v>34</v>
      </c>
      <c r="W130" s="2" t="s">
        <v>35</v>
      </c>
      <c r="X130" s="2">
        <v>3241000</v>
      </c>
      <c r="Y130" s="3" t="s">
        <v>36</v>
      </c>
    </row>
    <row r="131" spans="1:25" ht="180" x14ac:dyDescent="0.25">
      <c r="A131" s="2" t="s">
        <v>266</v>
      </c>
      <c r="B131" s="2" t="str">
        <f>IFERROR(VLOOKUP(VALUE(MID(A131,1,IF(VALUE(MID(A131,1,3))=898,3,4))),[2]Hoja1!$A$3:$K$222,2,0),"")</f>
        <v>898 Administración del talento humano</v>
      </c>
      <c r="C131" s="2" t="s">
        <v>55</v>
      </c>
      <c r="D131" s="2" t="s">
        <v>56</v>
      </c>
      <c r="E131" s="104">
        <f>+E130</f>
        <v>80101604</v>
      </c>
      <c r="F131" s="106" t="s">
        <v>267</v>
      </c>
      <c r="G131" s="4">
        <v>1</v>
      </c>
      <c r="H131" s="4">
        <v>1</v>
      </c>
      <c r="I131" s="2">
        <v>10</v>
      </c>
      <c r="J131" s="2">
        <v>1</v>
      </c>
      <c r="K131" s="2" t="s">
        <v>29</v>
      </c>
      <c r="L131" s="2" t="str">
        <f>IF(K131=[3]Hoja3!$B$2,[3]Hoja3!$A$2,IF(K131=[3]Hoja3!$B$3,[3]Hoja3!$A$3,IF(K131=[3]Hoja3!$B$4,[3]Hoja3!$A$4,IF(K131=[3]Hoja3!$B$5,[3]Hoja3!$A$5,IF(K131=[3]Hoja3!$B$6,[3]Hoja3!$A$6,IF(K131=[3]Hoja3!$B$7,[3]Hoja3!$A$7,IF(K131=[3]Hoja3!$B$8,[3]Hoja3!$A$8,IF(K131=[3]Hoja3!$B$9,[3]Hoja3!$A$9,IF(K131=[3]Hoja3!$B$10,[3]Hoja3!$A$10,IF(K131=[3]Hoja3!$B$11,[3]Hoja3!$A$11,IF(K131=[3]Hoja3!$B$12,[3]Hoja3!$A$12,IF(K131=[3]Hoja3!$B$13,[3]Hoja3!$A$13,IF(K131=[3]Hoja3!$B$14,[3]Hoja3!$A$14,"")))))))))))))</f>
        <v>CCE-05</v>
      </c>
      <c r="M131" s="2" t="s">
        <v>58</v>
      </c>
      <c r="N131" s="2">
        <v>0</v>
      </c>
      <c r="O131" s="29">
        <v>98800000</v>
      </c>
      <c r="P131" s="29">
        <f t="shared" si="2"/>
        <v>98800000</v>
      </c>
      <c r="Q131" s="1">
        <v>0</v>
      </c>
      <c r="R131" s="2">
        <v>0</v>
      </c>
      <c r="S131" s="2" t="s">
        <v>31</v>
      </c>
      <c r="T131" s="2" t="s">
        <v>32</v>
      </c>
      <c r="U131" s="2" t="s">
        <v>33</v>
      </c>
      <c r="V131" s="2" t="s">
        <v>34</v>
      </c>
      <c r="W131" s="2" t="s">
        <v>35</v>
      </c>
      <c r="X131" s="2">
        <v>3241000</v>
      </c>
      <c r="Y131" s="3" t="s">
        <v>36</v>
      </c>
    </row>
    <row r="132" spans="1:25" ht="180" x14ac:dyDescent="0.25">
      <c r="A132" s="2" t="s">
        <v>268</v>
      </c>
      <c r="B132" s="2" t="str">
        <f>IFERROR(VLOOKUP(VALUE(MID(A132,1,IF(VALUE(MID(A132,1,3))=898,3,4))),[2]Hoja1!$A$3:$K$222,2,0),"")</f>
        <v>898 Administración del talento humano</v>
      </c>
      <c r="C132" s="2" t="s">
        <v>55</v>
      </c>
      <c r="D132" s="2" t="s">
        <v>56</v>
      </c>
      <c r="E132" s="104">
        <v>80101604</v>
      </c>
      <c r="F132" s="106" t="s">
        <v>269</v>
      </c>
      <c r="G132" s="4">
        <v>1</v>
      </c>
      <c r="H132" s="4">
        <v>1</v>
      </c>
      <c r="I132" s="2">
        <v>11</v>
      </c>
      <c r="J132" s="2">
        <v>1</v>
      </c>
      <c r="K132" s="2" t="s">
        <v>29</v>
      </c>
      <c r="L132" s="2" t="str">
        <f>IF(K132=[3]Hoja3!$B$2,[3]Hoja3!$A$2,IF(K132=[3]Hoja3!$B$3,[3]Hoja3!$A$3,IF(K132=[3]Hoja3!$B$4,[3]Hoja3!$A$4,IF(K132=[3]Hoja3!$B$5,[3]Hoja3!$A$5,IF(K132=[3]Hoja3!$B$6,[3]Hoja3!$A$6,IF(K132=[3]Hoja3!$B$7,[3]Hoja3!$A$7,IF(K132=[3]Hoja3!$B$8,[3]Hoja3!$A$8,IF(K132=[3]Hoja3!$B$9,[3]Hoja3!$A$9,IF(K132=[3]Hoja3!$B$10,[3]Hoja3!$A$10,IF(K132=[3]Hoja3!$B$11,[3]Hoja3!$A$11,IF(K132=[3]Hoja3!$B$12,[3]Hoja3!$A$12,IF(K132=[3]Hoja3!$B$13,[3]Hoja3!$A$13,IF(K132=[3]Hoja3!$B$14,[3]Hoja3!$A$14,"")))))))))))))</f>
        <v>CCE-05</v>
      </c>
      <c r="M132" s="2" t="s">
        <v>58</v>
      </c>
      <c r="N132" s="2">
        <v>0</v>
      </c>
      <c r="O132" s="5">
        <v>80080000</v>
      </c>
      <c r="P132" s="29">
        <f t="shared" si="2"/>
        <v>80080000</v>
      </c>
      <c r="Q132" s="1">
        <v>0</v>
      </c>
      <c r="R132" s="2">
        <v>0</v>
      </c>
      <c r="S132" s="2" t="s">
        <v>31</v>
      </c>
      <c r="T132" s="2" t="s">
        <v>32</v>
      </c>
      <c r="U132" s="2" t="s">
        <v>33</v>
      </c>
      <c r="V132" s="2" t="s">
        <v>34</v>
      </c>
      <c r="W132" s="2" t="s">
        <v>35</v>
      </c>
      <c r="X132" s="2">
        <v>3241000</v>
      </c>
      <c r="Y132" s="3" t="s">
        <v>36</v>
      </c>
    </row>
    <row r="133" spans="1:25" ht="180" x14ac:dyDescent="0.25">
      <c r="A133" s="2" t="s">
        <v>270</v>
      </c>
      <c r="B133" s="2" t="str">
        <f>IFERROR(VLOOKUP(VALUE(MID(A133,1,IF(VALUE(MID(A133,1,3))=898,3,4))),[2]Hoja1!$A$3:$K$222,2,0),"")</f>
        <v>898 Administración del talento humano</v>
      </c>
      <c r="C133" s="2" t="s">
        <v>55</v>
      </c>
      <c r="D133" s="2" t="s">
        <v>56</v>
      </c>
      <c r="E133" s="104">
        <v>80161506</v>
      </c>
      <c r="F133" s="106" t="s">
        <v>271</v>
      </c>
      <c r="G133" s="4">
        <v>1</v>
      </c>
      <c r="H133" s="4">
        <v>1</v>
      </c>
      <c r="I133" s="2">
        <v>10</v>
      </c>
      <c r="J133" s="2">
        <v>1</v>
      </c>
      <c r="K133" s="2" t="s">
        <v>29</v>
      </c>
      <c r="L133" s="2" t="str">
        <f>IF(K133=[3]Hoja3!$B$2,[3]Hoja3!$A$2,IF(K133=[3]Hoja3!$B$3,[3]Hoja3!$A$3,IF(K133=[3]Hoja3!$B$4,[3]Hoja3!$A$4,IF(K133=[3]Hoja3!$B$5,[3]Hoja3!$A$5,IF(K133=[3]Hoja3!$B$6,[3]Hoja3!$A$6,IF(K133=[3]Hoja3!$B$7,[3]Hoja3!$A$7,IF(K133=[3]Hoja3!$B$8,[3]Hoja3!$A$8,IF(K133=[3]Hoja3!$B$9,[3]Hoja3!$A$9,IF(K133=[3]Hoja3!$B$10,[3]Hoja3!$A$10,IF(K133=[3]Hoja3!$B$11,[3]Hoja3!$A$11,IF(K133=[3]Hoja3!$B$12,[3]Hoja3!$A$12,IF(K133=[3]Hoja3!$B$13,[3]Hoja3!$A$13,IF(K133=[3]Hoja3!$B$14,[3]Hoja3!$A$14,"")))))))))))))</f>
        <v>CCE-05</v>
      </c>
      <c r="M133" s="2" t="s">
        <v>58</v>
      </c>
      <c r="N133" s="2">
        <v>0</v>
      </c>
      <c r="O133" s="5">
        <v>62400000</v>
      </c>
      <c r="P133" s="5">
        <f t="shared" si="2"/>
        <v>62400000</v>
      </c>
      <c r="Q133" s="1">
        <v>0</v>
      </c>
      <c r="R133" s="2">
        <v>0</v>
      </c>
      <c r="S133" s="2" t="s">
        <v>31</v>
      </c>
      <c r="T133" s="2" t="s">
        <v>32</v>
      </c>
      <c r="U133" s="2" t="s">
        <v>33</v>
      </c>
      <c r="V133" s="2" t="s">
        <v>34</v>
      </c>
      <c r="W133" s="2" t="s">
        <v>35</v>
      </c>
      <c r="X133" s="2">
        <v>3241000</v>
      </c>
      <c r="Y133" s="3" t="s">
        <v>36</v>
      </c>
    </row>
    <row r="134" spans="1:25" ht="180" x14ac:dyDescent="0.25">
      <c r="A134" s="2" t="s">
        <v>272</v>
      </c>
      <c r="B134" s="2" t="str">
        <f>IFERROR(VLOOKUP(VALUE(MID(A134,1,IF(VALUE(MID(A134,1,3))=898,3,4))),[2]Hoja1!$A$3:$K$222,2,0),"")</f>
        <v>898 Administración del talento humano</v>
      </c>
      <c r="C134" s="2" t="s">
        <v>55</v>
      </c>
      <c r="D134" s="2" t="s">
        <v>56</v>
      </c>
      <c r="E134" s="104">
        <v>80111607</v>
      </c>
      <c r="F134" s="106" t="s">
        <v>273</v>
      </c>
      <c r="G134" s="4">
        <v>1</v>
      </c>
      <c r="H134" s="4">
        <v>1</v>
      </c>
      <c r="I134" s="2">
        <v>10</v>
      </c>
      <c r="J134" s="2">
        <v>1</v>
      </c>
      <c r="K134" s="2" t="s">
        <v>29</v>
      </c>
      <c r="L134" s="2" t="str">
        <f>IF(K134=[3]Hoja3!$B$2,[3]Hoja3!$A$2,IF(K134=[3]Hoja3!$B$3,[3]Hoja3!$A$3,IF(K134=[3]Hoja3!$B$4,[3]Hoja3!$A$4,IF(K134=[3]Hoja3!$B$5,[3]Hoja3!$A$5,IF(K134=[3]Hoja3!$B$6,[3]Hoja3!$A$6,IF(K134=[3]Hoja3!$B$7,[3]Hoja3!$A$7,IF(K134=[3]Hoja3!$B$8,[3]Hoja3!$A$8,IF(K134=[3]Hoja3!$B$9,[3]Hoja3!$A$9,IF(K134=[3]Hoja3!$B$10,[3]Hoja3!$A$10,IF(K134=[3]Hoja3!$B$11,[3]Hoja3!$A$11,IF(K134=[3]Hoja3!$B$12,[3]Hoja3!$A$12,IF(K134=[3]Hoja3!$B$13,[3]Hoja3!$A$13,IF(K134=[3]Hoja3!$B$14,[3]Hoja3!$A$14,"")))))))))))))</f>
        <v>CCE-05</v>
      </c>
      <c r="M134" s="2" t="s">
        <v>58</v>
      </c>
      <c r="N134" s="2">
        <v>0</v>
      </c>
      <c r="O134" s="5">
        <v>72800000</v>
      </c>
      <c r="P134" s="29">
        <f t="shared" si="2"/>
        <v>72800000</v>
      </c>
      <c r="Q134" s="1">
        <v>0</v>
      </c>
      <c r="R134" s="2">
        <v>0</v>
      </c>
      <c r="S134" s="2" t="s">
        <v>31</v>
      </c>
      <c r="T134" s="2" t="s">
        <v>32</v>
      </c>
      <c r="U134" s="2" t="s">
        <v>33</v>
      </c>
      <c r="V134" s="2" t="s">
        <v>34</v>
      </c>
      <c r="W134" s="2" t="s">
        <v>35</v>
      </c>
      <c r="X134" s="2">
        <v>3241000</v>
      </c>
      <c r="Y134" s="3" t="s">
        <v>36</v>
      </c>
    </row>
    <row r="135" spans="1:25" ht="180" x14ac:dyDescent="0.25">
      <c r="A135" s="2" t="s">
        <v>274</v>
      </c>
      <c r="B135" s="2" t="str">
        <f>IFERROR(VLOOKUP(VALUE(MID(A135,1,IF(VALUE(MID(A135,1,3))=898,3,4))),[2]Hoja1!$A$3:$K$222,2,0),"")</f>
        <v>898 Administración del talento humano</v>
      </c>
      <c r="C135" s="2" t="s">
        <v>55</v>
      </c>
      <c r="D135" s="2" t="s">
        <v>56</v>
      </c>
      <c r="E135" s="104">
        <v>80111607</v>
      </c>
      <c r="F135" s="106" t="s">
        <v>275</v>
      </c>
      <c r="G135" s="4">
        <v>1</v>
      </c>
      <c r="H135" s="4">
        <v>1</v>
      </c>
      <c r="I135" s="2">
        <v>10</v>
      </c>
      <c r="J135" s="2">
        <v>1</v>
      </c>
      <c r="K135" s="2" t="s">
        <v>29</v>
      </c>
      <c r="L135" s="2" t="str">
        <f>IF(K135=[3]Hoja3!$B$2,[3]Hoja3!$A$2,IF(K135=[3]Hoja3!$B$3,[3]Hoja3!$A$3,IF(K135=[3]Hoja3!$B$4,[3]Hoja3!$A$4,IF(K135=[3]Hoja3!$B$5,[3]Hoja3!$A$5,IF(K135=[3]Hoja3!$B$6,[3]Hoja3!$A$6,IF(K135=[3]Hoja3!$B$7,[3]Hoja3!$A$7,IF(K135=[3]Hoja3!$B$8,[3]Hoja3!$A$8,IF(K135=[3]Hoja3!$B$9,[3]Hoja3!$A$9,IF(K135=[3]Hoja3!$B$10,[3]Hoja3!$A$10,IF(K135=[3]Hoja3!$B$11,[3]Hoja3!$A$11,IF(K135=[3]Hoja3!$B$12,[3]Hoja3!$A$12,IF(K135=[3]Hoja3!$B$13,[3]Hoja3!$A$13,IF(K135=[3]Hoja3!$B$14,[3]Hoja3!$A$14,"")))))))))))))</f>
        <v>CCE-05</v>
      </c>
      <c r="M135" s="2" t="s">
        <v>58</v>
      </c>
      <c r="N135" s="2">
        <v>0</v>
      </c>
      <c r="O135" s="5">
        <v>62400000</v>
      </c>
      <c r="P135" s="29">
        <f t="shared" si="2"/>
        <v>62400000</v>
      </c>
      <c r="Q135" s="1">
        <v>0</v>
      </c>
      <c r="R135" s="2">
        <v>0</v>
      </c>
      <c r="S135" s="2" t="s">
        <v>31</v>
      </c>
      <c r="T135" s="2" t="s">
        <v>32</v>
      </c>
      <c r="U135" s="2" t="s">
        <v>33</v>
      </c>
      <c r="V135" s="2" t="s">
        <v>34</v>
      </c>
      <c r="W135" s="2" t="s">
        <v>35</v>
      </c>
      <c r="X135" s="2">
        <v>3241000</v>
      </c>
      <c r="Y135" s="3" t="s">
        <v>36</v>
      </c>
    </row>
    <row r="136" spans="1:25" ht="180" x14ac:dyDescent="0.25">
      <c r="A136" s="2" t="s">
        <v>276</v>
      </c>
      <c r="B136" s="2" t="str">
        <f>IFERROR(VLOOKUP(VALUE(MID(A136,1,IF(VALUE(MID(A136,1,3))=898,3,4))),[2]Hoja1!$A$3:$K$222,2,0),"")</f>
        <v>898 Administración del talento humano</v>
      </c>
      <c r="C136" s="2" t="s">
        <v>55</v>
      </c>
      <c r="D136" s="2" t="s">
        <v>56</v>
      </c>
      <c r="E136" s="104">
        <v>80141607</v>
      </c>
      <c r="F136" s="106" t="s">
        <v>277</v>
      </c>
      <c r="G136" s="4">
        <v>1</v>
      </c>
      <c r="H136" s="4">
        <v>1</v>
      </c>
      <c r="I136" s="2">
        <v>10</v>
      </c>
      <c r="J136" s="2">
        <v>1</v>
      </c>
      <c r="K136" s="2" t="s">
        <v>29</v>
      </c>
      <c r="L136" s="2" t="str">
        <f>IF(K136=[3]Hoja3!$B$2,[3]Hoja3!$A$2,IF(K136=[3]Hoja3!$B$3,[3]Hoja3!$A$3,IF(K136=[3]Hoja3!$B$4,[3]Hoja3!$A$4,IF(K136=[3]Hoja3!$B$5,[3]Hoja3!$A$5,IF(K136=[3]Hoja3!$B$6,[3]Hoja3!$A$6,IF(K136=[3]Hoja3!$B$7,[3]Hoja3!$A$7,IF(K136=[3]Hoja3!$B$8,[3]Hoja3!$A$8,IF(K136=[3]Hoja3!$B$9,[3]Hoja3!$A$9,IF(K136=[3]Hoja3!$B$10,[3]Hoja3!$A$10,IF(K136=[3]Hoja3!$B$11,[3]Hoja3!$A$11,IF(K136=[3]Hoja3!$B$12,[3]Hoja3!$A$12,IF(K136=[3]Hoja3!$B$13,[3]Hoja3!$A$13,IF(K136=[3]Hoja3!$B$14,[3]Hoja3!$A$14,"")))))))))))))</f>
        <v>CCE-05</v>
      </c>
      <c r="M136" s="2" t="s">
        <v>58</v>
      </c>
      <c r="N136" s="2">
        <v>0</v>
      </c>
      <c r="O136" s="5">
        <v>52000000</v>
      </c>
      <c r="P136" s="29">
        <f t="shared" si="2"/>
        <v>52000000</v>
      </c>
      <c r="Q136" s="1">
        <v>0</v>
      </c>
      <c r="R136" s="2">
        <v>0</v>
      </c>
      <c r="S136" s="2" t="s">
        <v>31</v>
      </c>
      <c r="T136" s="2" t="s">
        <v>32</v>
      </c>
      <c r="U136" s="2" t="s">
        <v>33</v>
      </c>
      <c r="V136" s="2" t="s">
        <v>34</v>
      </c>
      <c r="W136" s="2" t="s">
        <v>35</v>
      </c>
      <c r="X136" s="2">
        <v>3241000</v>
      </c>
      <c r="Y136" s="3" t="s">
        <v>36</v>
      </c>
    </row>
    <row r="137" spans="1:25" ht="180" x14ac:dyDescent="0.25">
      <c r="A137" s="2" t="s">
        <v>278</v>
      </c>
      <c r="B137" s="2" t="str">
        <f>IFERROR(VLOOKUP(VALUE(MID(A137,1,IF(VALUE(MID(A137,1,3))=898,3,4))),[2]Hoja1!$A$3:$K$222,2,0),"")</f>
        <v>898 Administración del talento humano</v>
      </c>
      <c r="C137" s="2" t="s">
        <v>55</v>
      </c>
      <c r="D137" s="2" t="s">
        <v>56</v>
      </c>
      <c r="E137" s="104">
        <v>80111604</v>
      </c>
      <c r="F137" s="106" t="s">
        <v>279</v>
      </c>
      <c r="G137" s="4">
        <v>1</v>
      </c>
      <c r="H137" s="4">
        <v>1</v>
      </c>
      <c r="I137" s="2">
        <v>11</v>
      </c>
      <c r="J137" s="2">
        <v>1</v>
      </c>
      <c r="K137" s="2" t="s">
        <v>29</v>
      </c>
      <c r="L137" s="2" t="str">
        <f>IF(K137=[3]Hoja3!$B$2,[3]Hoja3!$A$2,IF(K137=[3]Hoja3!$B$3,[3]Hoja3!$A$3,IF(K137=[3]Hoja3!$B$4,[3]Hoja3!$A$4,IF(K137=[3]Hoja3!$B$5,[3]Hoja3!$A$5,IF(K137=[3]Hoja3!$B$6,[3]Hoja3!$A$6,IF(K137=[3]Hoja3!$B$7,[3]Hoja3!$A$7,IF(K137=[3]Hoja3!$B$8,[3]Hoja3!$A$8,IF(K137=[3]Hoja3!$B$9,[3]Hoja3!$A$9,IF(K137=[3]Hoja3!$B$10,[3]Hoja3!$A$10,IF(K137=[3]Hoja3!$B$11,[3]Hoja3!$A$11,IF(K137=[3]Hoja3!$B$12,[3]Hoja3!$A$12,IF(K137=[3]Hoja3!$B$13,[3]Hoja3!$A$13,IF(K137=[3]Hoja3!$B$14,[3]Hoja3!$A$14,"")))))))))))))</f>
        <v>CCE-05</v>
      </c>
      <c r="M137" s="2" t="s">
        <v>30</v>
      </c>
      <c r="N137" s="2">
        <v>0</v>
      </c>
      <c r="O137" s="5">
        <v>31399906</v>
      </c>
      <c r="P137" s="29">
        <f t="shared" si="2"/>
        <v>31399906</v>
      </c>
      <c r="Q137" s="1">
        <v>0</v>
      </c>
      <c r="R137" s="2">
        <v>0</v>
      </c>
      <c r="S137" s="2" t="s">
        <v>31</v>
      </c>
      <c r="T137" s="2" t="s">
        <v>32</v>
      </c>
      <c r="U137" s="2" t="s">
        <v>33</v>
      </c>
      <c r="V137" s="2" t="s">
        <v>34</v>
      </c>
      <c r="W137" s="2" t="s">
        <v>35</v>
      </c>
      <c r="X137" s="2">
        <v>3241000</v>
      </c>
      <c r="Y137" s="3" t="s">
        <v>36</v>
      </c>
    </row>
    <row r="138" spans="1:25" ht="180" x14ac:dyDescent="0.25">
      <c r="A138" s="2" t="s">
        <v>280</v>
      </c>
      <c r="B138" s="2" t="str">
        <f>IFERROR(VLOOKUP(VALUE(MID(A138,1,IF(VALUE(MID(A138,1,3))=898,3,4))),[2]Hoja1!$A$3:$K$222,2,0),"")</f>
        <v>898 Administración del talento humano</v>
      </c>
      <c r="C138" s="2" t="s">
        <v>55</v>
      </c>
      <c r="D138" s="2" t="s">
        <v>56</v>
      </c>
      <c r="E138" s="104">
        <v>80111604</v>
      </c>
      <c r="F138" s="106" t="s">
        <v>281</v>
      </c>
      <c r="G138" s="4">
        <v>1</v>
      </c>
      <c r="H138" s="4">
        <v>1</v>
      </c>
      <c r="I138" s="2">
        <v>11.5</v>
      </c>
      <c r="J138" s="2">
        <v>1</v>
      </c>
      <c r="K138" s="2" t="s">
        <v>29</v>
      </c>
      <c r="L138" s="2" t="str">
        <f>IF(K138=[3]Hoja3!$B$2,[3]Hoja3!$A$2,IF(K138=[3]Hoja3!$B$3,[3]Hoja3!$A$3,IF(K138=[3]Hoja3!$B$4,[3]Hoja3!$A$4,IF(K138=[3]Hoja3!$B$5,[3]Hoja3!$A$5,IF(K138=[3]Hoja3!$B$6,[3]Hoja3!$A$6,IF(K138=[3]Hoja3!$B$7,[3]Hoja3!$A$7,IF(K138=[3]Hoja3!$B$8,[3]Hoja3!$A$8,IF(K138=[3]Hoja3!$B$9,[3]Hoja3!$A$9,IF(K138=[3]Hoja3!$B$10,[3]Hoja3!$A$10,IF(K138=[3]Hoja3!$B$11,[3]Hoja3!$A$11,IF(K138=[3]Hoja3!$B$12,[3]Hoja3!$A$12,IF(K138=[3]Hoja3!$B$13,[3]Hoja3!$A$13,IF(K138=[3]Hoja3!$B$14,[3]Hoja3!$A$14,"")))))))))))))</f>
        <v>CCE-05</v>
      </c>
      <c r="M138" s="2" t="s">
        <v>30</v>
      </c>
      <c r="N138" s="2">
        <v>0</v>
      </c>
      <c r="O138" s="5">
        <v>19136000</v>
      </c>
      <c r="P138" s="29">
        <f t="shared" si="2"/>
        <v>19136000</v>
      </c>
      <c r="Q138" s="1">
        <v>0</v>
      </c>
      <c r="R138" s="2">
        <v>0</v>
      </c>
      <c r="S138" s="2" t="s">
        <v>31</v>
      </c>
      <c r="T138" s="2" t="s">
        <v>32</v>
      </c>
      <c r="U138" s="2" t="s">
        <v>33</v>
      </c>
      <c r="V138" s="2" t="s">
        <v>34</v>
      </c>
      <c r="W138" s="2" t="s">
        <v>35</v>
      </c>
      <c r="X138" s="2">
        <v>3241000</v>
      </c>
      <c r="Y138" s="3" t="s">
        <v>36</v>
      </c>
    </row>
    <row r="139" spans="1:25" ht="180" x14ac:dyDescent="0.25">
      <c r="A139" s="2" t="s">
        <v>282</v>
      </c>
      <c r="B139" s="2" t="str">
        <f>IFERROR(VLOOKUP(VALUE(MID(A139,1,IF(VALUE(MID(A139,1,3))=898,3,4))),[2]Hoja1!$A$3:$K$222,2,0),"")</f>
        <v>898 Administración del talento humano</v>
      </c>
      <c r="C139" s="2" t="s">
        <v>55</v>
      </c>
      <c r="D139" s="2" t="s">
        <v>56</v>
      </c>
      <c r="E139" s="104">
        <v>80101604</v>
      </c>
      <c r="F139" s="106" t="s">
        <v>283</v>
      </c>
      <c r="G139" s="4">
        <v>1</v>
      </c>
      <c r="H139" s="4">
        <v>1</v>
      </c>
      <c r="I139" s="2">
        <v>7.5</v>
      </c>
      <c r="J139" s="2">
        <v>1</v>
      </c>
      <c r="K139" s="2" t="s">
        <v>29</v>
      </c>
      <c r="L139" s="2" t="str">
        <f>IF(K139=[3]Hoja3!$B$2,[3]Hoja3!$A$2,IF(K139=[3]Hoja3!$B$3,[3]Hoja3!$A$3,IF(K139=[3]Hoja3!$B$4,[3]Hoja3!$A$4,IF(K139=[3]Hoja3!$B$5,[3]Hoja3!$A$5,IF(K139=[3]Hoja3!$B$6,[3]Hoja3!$A$6,IF(K139=[3]Hoja3!$B$7,[3]Hoja3!$A$7,IF(K139=[3]Hoja3!$B$8,[3]Hoja3!$A$8,IF(K139=[3]Hoja3!$B$9,[3]Hoja3!$A$9,IF(K139=[3]Hoja3!$B$10,[3]Hoja3!$A$10,IF(K139=[3]Hoja3!$B$11,[3]Hoja3!$A$11,IF(K139=[3]Hoja3!$B$12,[3]Hoja3!$A$12,IF(K139=[3]Hoja3!$B$13,[3]Hoja3!$A$13,IF(K139=[3]Hoja3!$B$14,[3]Hoja3!$A$14,"")))))))))))))</f>
        <v>CCE-05</v>
      </c>
      <c r="M139" s="2" t="s">
        <v>58</v>
      </c>
      <c r="N139" s="2">
        <v>0</v>
      </c>
      <c r="O139" s="5">
        <v>93600000</v>
      </c>
      <c r="P139" s="29">
        <f t="shared" ref="P139:P141" si="3">+O139</f>
        <v>93600000</v>
      </c>
      <c r="Q139" s="1">
        <v>0</v>
      </c>
      <c r="R139" s="2">
        <v>0</v>
      </c>
      <c r="S139" s="2" t="s">
        <v>31</v>
      </c>
      <c r="T139" s="2" t="s">
        <v>32</v>
      </c>
      <c r="U139" s="2" t="s">
        <v>33</v>
      </c>
      <c r="V139" s="2" t="s">
        <v>34</v>
      </c>
      <c r="W139" s="2" t="s">
        <v>35</v>
      </c>
      <c r="X139" s="2">
        <v>3241000</v>
      </c>
      <c r="Y139" s="3" t="s">
        <v>36</v>
      </c>
    </row>
    <row r="140" spans="1:25" ht="180" x14ac:dyDescent="0.25">
      <c r="A140" s="2" t="s">
        <v>284</v>
      </c>
      <c r="B140" s="2" t="str">
        <f>IFERROR(VLOOKUP(VALUE(MID(A140,1,IF(VALUE(MID(A140,1,3))=898,3,4))),[2]Hoja1!$A$3:$K$222,2,0),"")</f>
        <v>898 Administración del talento humano</v>
      </c>
      <c r="C140" s="2" t="s">
        <v>55</v>
      </c>
      <c r="D140" s="2" t="s">
        <v>56</v>
      </c>
      <c r="E140" s="104">
        <v>80101604</v>
      </c>
      <c r="F140" s="106" t="s">
        <v>285</v>
      </c>
      <c r="G140" s="4">
        <v>1</v>
      </c>
      <c r="H140" s="4">
        <v>1</v>
      </c>
      <c r="I140" s="2">
        <v>7.5</v>
      </c>
      <c r="J140" s="2">
        <v>1</v>
      </c>
      <c r="K140" s="2" t="s">
        <v>29</v>
      </c>
      <c r="L140" s="2" t="str">
        <f>IF(K140=[3]Hoja3!$B$2,[3]Hoja3!$A$2,IF(K140=[3]Hoja3!$B$3,[3]Hoja3!$A$3,IF(K140=[3]Hoja3!$B$4,[3]Hoja3!$A$4,IF(K140=[3]Hoja3!$B$5,[3]Hoja3!$A$5,IF(K140=[3]Hoja3!$B$6,[3]Hoja3!$A$6,IF(K140=[3]Hoja3!$B$7,[3]Hoja3!$A$7,IF(K140=[3]Hoja3!$B$8,[3]Hoja3!$A$8,IF(K140=[3]Hoja3!$B$9,[3]Hoja3!$A$9,IF(K140=[3]Hoja3!$B$10,[3]Hoja3!$A$10,IF(K140=[3]Hoja3!$B$11,[3]Hoja3!$A$11,IF(K140=[3]Hoja3!$B$12,[3]Hoja3!$A$12,IF(K140=[3]Hoja3!$B$13,[3]Hoja3!$A$13,IF(K140=[3]Hoja3!$B$14,[3]Hoja3!$A$14,"")))))))))))))</f>
        <v>CCE-05</v>
      </c>
      <c r="M140" s="2" t="s">
        <v>58</v>
      </c>
      <c r="N140" s="2">
        <v>0</v>
      </c>
      <c r="O140" s="5">
        <v>60060000</v>
      </c>
      <c r="P140" s="29">
        <f t="shared" si="3"/>
        <v>60060000</v>
      </c>
      <c r="Q140" s="1">
        <v>0</v>
      </c>
      <c r="R140" s="2">
        <v>0</v>
      </c>
      <c r="S140" s="2" t="s">
        <v>31</v>
      </c>
      <c r="T140" s="2" t="s">
        <v>32</v>
      </c>
      <c r="U140" s="2" t="s">
        <v>33</v>
      </c>
      <c r="V140" s="2" t="s">
        <v>34</v>
      </c>
      <c r="W140" s="2" t="s">
        <v>35</v>
      </c>
      <c r="X140" s="2">
        <v>3241000</v>
      </c>
      <c r="Y140" s="3" t="s">
        <v>36</v>
      </c>
    </row>
    <row r="141" spans="1:25" ht="180" x14ac:dyDescent="0.25">
      <c r="A141" s="2" t="s">
        <v>286</v>
      </c>
      <c r="B141" s="2" t="str">
        <f>IFERROR(VLOOKUP(VALUE(MID(A141,1,IF(VALUE(MID(A141,1,3))=898,3,4))),[2]Hoja1!$A$3:$K$222,2,0),"")</f>
        <v>898 Administración del talento humano</v>
      </c>
      <c r="C141" s="2" t="s">
        <v>55</v>
      </c>
      <c r="D141" s="2" t="s">
        <v>56</v>
      </c>
      <c r="E141" s="104">
        <v>80141607</v>
      </c>
      <c r="F141" s="106" t="s">
        <v>287</v>
      </c>
      <c r="G141" s="4">
        <v>1</v>
      </c>
      <c r="H141" s="4">
        <v>1</v>
      </c>
      <c r="I141" s="2">
        <v>10</v>
      </c>
      <c r="J141" s="2">
        <v>1</v>
      </c>
      <c r="K141" s="2" t="s">
        <v>29</v>
      </c>
      <c r="L141" s="2" t="str">
        <f>IF(K141=[3]Hoja3!$B$2,[3]Hoja3!$A$2,IF(K141=[3]Hoja3!$B$3,[3]Hoja3!$A$3,IF(K141=[3]Hoja3!$B$4,[3]Hoja3!$A$4,IF(K141=[3]Hoja3!$B$5,[3]Hoja3!$A$5,IF(K141=[3]Hoja3!$B$6,[3]Hoja3!$A$6,IF(K141=[3]Hoja3!$B$7,[3]Hoja3!$A$7,IF(K141=[3]Hoja3!$B$8,[3]Hoja3!$A$8,IF(K141=[3]Hoja3!$B$9,[3]Hoja3!$A$9,IF(K141=[3]Hoja3!$B$10,[3]Hoja3!$A$10,IF(K141=[3]Hoja3!$B$11,[3]Hoja3!$A$11,IF(K141=[3]Hoja3!$B$12,[3]Hoja3!$A$12,IF(K141=[3]Hoja3!$B$13,[3]Hoja3!$A$13,IF(K141=[3]Hoja3!$B$14,[3]Hoja3!$A$14,"")))))))))))))</f>
        <v>CCE-05</v>
      </c>
      <c r="M141" s="2" t="s">
        <v>30</v>
      </c>
      <c r="N141" s="2">
        <v>0</v>
      </c>
      <c r="O141" s="5">
        <v>31200000</v>
      </c>
      <c r="P141" s="29">
        <f t="shared" si="3"/>
        <v>31200000</v>
      </c>
      <c r="Q141" s="1">
        <v>0</v>
      </c>
      <c r="R141" s="2">
        <v>0</v>
      </c>
      <c r="S141" s="2" t="s">
        <v>31</v>
      </c>
      <c r="T141" s="2" t="s">
        <v>32</v>
      </c>
      <c r="U141" s="2" t="s">
        <v>33</v>
      </c>
      <c r="V141" s="2" t="s">
        <v>34</v>
      </c>
      <c r="W141" s="2" t="s">
        <v>35</v>
      </c>
      <c r="X141" s="2">
        <v>3241000</v>
      </c>
      <c r="Y141" s="3" t="s">
        <v>36</v>
      </c>
    </row>
    <row r="142" spans="1:25" ht="180" x14ac:dyDescent="0.25">
      <c r="A142" s="2" t="s">
        <v>288</v>
      </c>
      <c r="B142" s="2" t="str">
        <f>IFERROR(VLOOKUP(VALUE(MID(A142,1,IF(VALUE(MID(A142,1,3))=898,3,4))),[2]Hoja1!$A$3:$K$222,2,0),"")</f>
        <v>898 Administración del talento humano</v>
      </c>
      <c r="C142" s="2" t="s">
        <v>55</v>
      </c>
      <c r="D142" s="2" t="s">
        <v>56</v>
      </c>
      <c r="E142" s="104">
        <v>80121706</v>
      </c>
      <c r="F142" s="106" t="s">
        <v>289</v>
      </c>
      <c r="G142" s="4">
        <v>1</v>
      </c>
      <c r="H142" s="4">
        <v>1</v>
      </c>
      <c r="I142" s="2">
        <v>10</v>
      </c>
      <c r="J142" s="2">
        <v>1</v>
      </c>
      <c r="K142" s="2" t="s">
        <v>29</v>
      </c>
      <c r="L142" s="2" t="str">
        <f>IF(K142=[4]Hoja3!$B$2,[4]Hoja3!$A$2,IF(K142=[4]Hoja3!$B$3,[4]Hoja3!$A$3,IF(K142=[4]Hoja3!$B$4,[4]Hoja3!$A$4,IF(K142=[4]Hoja3!$B$5,[4]Hoja3!$A$5,IF(K142=[4]Hoja3!$B$6,[4]Hoja3!$A$6,IF(K142=[4]Hoja3!$B$7,[4]Hoja3!$A$7,IF(K142=[4]Hoja3!$B$8,[4]Hoja3!$A$8,IF(K142=[4]Hoja3!$B$9,[4]Hoja3!$A$9,IF(K142=[4]Hoja3!$B$10,[4]Hoja3!$A$10,IF(K142=[4]Hoja3!$B$11,[4]Hoja3!$A$11,IF(K142=[4]Hoja3!$B$12,[4]Hoja3!$A$12,IF(K142=[4]Hoja3!$B$13,[4]Hoja3!$A$13,IF(K142=[4]Hoja3!$B$14,[4]Hoja3!$A$14,"")))))))))))))</f>
        <v>CCE-05</v>
      </c>
      <c r="M142" s="2" t="s">
        <v>58</v>
      </c>
      <c r="N142" s="2">
        <v>0</v>
      </c>
      <c r="O142" s="5">
        <v>69680000</v>
      </c>
      <c r="P142" s="5">
        <v>69680000</v>
      </c>
      <c r="Q142" s="1">
        <v>0</v>
      </c>
      <c r="R142" s="2">
        <v>0</v>
      </c>
      <c r="S142" s="2" t="s">
        <v>31</v>
      </c>
      <c r="T142" s="2" t="s">
        <v>32</v>
      </c>
      <c r="U142" s="2" t="s">
        <v>33</v>
      </c>
      <c r="V142" s="2" t="s">
        <v>34</v>
      </c>
      <c r="W142" s="2" t="s">
        <v>35</v>
      </c>
      <c r="X142" s="2">
        <v>3241000</v>
      </c>
      <c r="Y142" s="3" t="s">
        <v>36</v>
      </c>
    </row>
    <row r="143" spans="1:25" ht="180" x14ac:dyDescent="0.25">
      <c r="A143" s="2" t="s">
        <v>290</v>
      </c>
      <c r="B143" s="2" t="str">
        <f>IFERROR(VLOOKUP(VALUE(MID(A143,1,IF(VALUE(MID(A143,1,3))=898,3,4))),[2]Hoja1!$A$3:$K$222,2,0),"")</f>
        <v>898 Administración del talento humano</v>
      </c>
      <c r="C143" s="2" t="s">
        <v>55</v>
      </c>
      <c r="D143" s="2" t="s">
        <v>56</v>
      </c>
      <c r="E143" s="104">
        <v>80111500</v>
      </c>
      <c r="F143" s="106" t="s">
        <v>291</v>
      </c>
      <c r="G143" s="4">
        <v>1</v>
      </c>
      <c r="H143" s="4">
        <v>1</v>
      </c>
      <c r="I143" s="2">
        <v>8.5</v>
      </c>
      <c r="J143" s="2">
        <v>1</v>
      </c>
      <c r="K143" s="2" t="s">
        <v>29</v>
      </c>
      <c r="L143" s="2" t="str">
        <f>IF(K143=[4]Hoja3!$B$2,[4]Hoja3!$A$2,IF(K143=[4]Hoja3!$B$3,[4]Hoja3!$A$3,IF(K143=[4]Hoja3!$B$4,[4]Hoja3!$A$4,IF(K143=[4]Hoja3!$B$5,[4]Hoja3!$A$5,IF(K143=[4]Hoja3!$B$6,[4]Hoja3!$A$6,IF(K143=[4]Hoja3!$B$7,[4]Hoja3!$A$7,IF(K143=[4]Hoja3!$B$8,[4]Hoja3!$A$8,IF(K143=[4]Hoja3!$B$9,[4]Hoja3!$A$9,IF(K143=[4]Hoja3!$B$10,[4]Hoja3!$A$10,IF(K143=[4]Hoja3!$B$11,[4]Hoja3!$A$11,IF(K143=[4]Hoja3!$B$12,[4]Hoja3!$A$12,IF(K143=[4]Hoja3!$B$13,[4]Hoja3!$A$13,IF(K143=[4]Hoja3!$B$14,[4]Hoja3!$A$14,"")))))))))))))</f>
        <v>CCE-05</v>
      </c>
      <c r="M143" s="2" t="s">
        <v>58</v>
      </c>
      <c r="N143" s="2">
        <v>0</v>
      </c>
      <c r="O143" s="5">
        <v>42500000</v>
      </c>
      <c r="P143" s="5">
        <v>42500000</v>
      </c>
      <c r="Q143" s="1">
        <v>0</v>
      </c>
      <c r="R143" s="2">
        <v>0</v>
      </c>
      <c r="S143" s="2" t="s">
        <v>31</v>
      </c>
      <c r="T143" s="2" t="s">
        <v>32</v>
      </c>
      <c r="U143" s="2" t="s">
        <v>33</v>
      </c>
      <c r="V143" s="2" t="s">
        <v>34</v>
      </c>
      <c r="W143" s="2" t="s">
        <v>35</v>
      </c>
      <c r="X143" s="2">
        <v>3241000</v>
      </c>
      <c r="Y143" s="3" t="s">
        <v>36</v>
      </c>
    </row>
    <row r="144" spans="1:25" ht="180" x14ac:dyDescent="0.25">
      <c r="A144" s="2" t="s">
        <v>292</v>
      </c>
      <c r="B144" s="2" t="str">
        <f>IFERROR(VLOOKUP(VALUE(MID(A144,1,IF(VALUE(MID(A144,1,3))=898,3,4))),[2]Hoja1!$A$3:$K$222,2,0),"")</f>
        <v>898 Administración del talento humano</v>
      </c>
      <c r="C144" s="2" t="s">
        <v>55</v>
      </c>
      <c r="D144" s="2" t="s">
        <v>56</v>
      </c>
      <c r="E144" s="104">
        <v>80101604</v>
      </c>
      <c r="F144" s="106" t="s">
        <v>293</v>
      </c>
      <c r="G144" s="4">
        <v>1</v>
      </c>
      <c r="H144" s="4">
        <v>1</v>
      </c>
      <c r="I144" s="2">
        <v>10</v>
      </c>
      <c r="J144" s="2">
        <v>1</v>
      </c>
      <c r="K144" s="2" t="s">
        <v>29</v>
      </c>
      <c r="L144" s="2" t="str">
        <f>IF(K144=[4]Hoja3!$B$2,[4]Hoja3!$A$2,IF(K144=[4]Hoja3!$B$3,[4]Hoja3!$A$3,IF(K144=[4]Hoja3!$B$4,[4]Hoja3!$A$4,IF(K144=[4]Hoja3!$B$5,[4]Hoja3!$A$5,IF(K144=[4]Hoja3!$B$6,[4]Hoja3!$A$6,IF(K144=[4]Hoja3!$B$7,[4]Hoja3!$A$7,IF(K144=[4]Hoja3!$B$8,[4]Hoja3!$A$8,IF(K144=[4]Hoja3!$B$9,[4]Hoja3!$A$9,IF(K144=[4]Hoja3!$B$10,[4]Hoja3!$A$10,IF(K144=[4]Hoja3!$B$11,[4]Hoja3!$A$11,IF(K144=[4]Hoja3!$B$12,[4]Hoja3!$A$12,IF(K144=[4]Hoja3!$B$13,[4]Hoja3!$A$13,IF(K144=[4]Hoja3!$B$14,[4]Hoja3!$A$14,"")))))))))))))</f>
        <v>CCE-05</v>
      </c>
      <c r="M144" s="2" t="s">
        <v>58</v>
      </c>
      <c r="N144" s="2">
        <v>0</v>
      </c>
      <c r="O144" s="5">
        <v>104000000</v>
      </c>
      <c r="P144" s="5">
        <v>104000000</v>
      </c>
      <c r="Q144" s="1">
        <v>0</v>
      </c>
      <c r="R144" s="2">
        <v>0</v>
      </c>
      <c r="S144" s="2" t="s">
        <v>31</v>
      </c>
      <c r="T144" s="2" t="s">
        <v>32</v>
      </c>
      <c r="U144" s="2" t="s">
        <v>33</v>
      </c>
      <c r="V144" s="2" t="s">
        <v>34</v>
      </c>
      <c r="W144" s="2" t="s">
        <v>35</v>
      </c>
      <c r="X144" s="2">
        <v>3241000</v>
      </c>
      <c r="Y144" s="3" t="s">
        <v>36</v>
      </c>
    </row>
    <row r="145" spans="1:25" ht="180" x14ac:dyDescent="0.25">
      <c r="A145" s="2" t="s">
        <v>294</v>
      </c>
      <c r="B145" s="2" t="str">
        <f>IFERROR(VLOOKUP(VALUE(MID(A145,1,IF(VALUE(MID(A145,1,3))=898,3,4))),[2]Hoja1!$A$3:$K$222,2,0),"")</f>
        <v>898 Administración del talento humano</v>
      </c>
      <c r="C145" s="2" t="s">
        <v>55</v>
      </c>
      <c r="D145" s="2" t="s">
        <v>56</v>
      </c>
      <c r="E145" s="104">
        <v>80121601</v>
      </c>
      <c r="F145" s="106" t="s">
        <v>295</v>
      </c>
      <c r="G145" s="4">
        <v>1</v>
      </c>
      <c r="H145" s="4">
        <v>1</v>
      </c>
      <c r="I145" s="2">
        <v>10</v>
      </c>
      <c r="J145" s="2">
        <v>1</v>
      </c>
      <c r="K145" s="2" t="s">
        <v>29</v>
      </c>
      <c r="L145" s="2" t="str">
        <f>IF(K145=[4]Hoja3!$B$2,[4]Hoja3!$A$2,IF(K145=[4]Hoja3!$B$3,[4]Hoja3!$A$3,IF(K145=[4]Hoja3!$B$4,[4]Hoja3!$A$4,IF(K145=[4]Hoja3!$B$5,[4]Hoja3!$A$5,IF(K145=[4]Hoja3!$B$6,[4]Hoja3!$A$6,IF(K145=[4]Hoja3!$B$7,[4]Hoja3!$A$7,IF(K145=[4]Hoja3!$B$8,[4]Hoja3!$A$8,IF(K145=[4]Hoja3!$B$9,[4]Hoja3!$A$9,IF(K145=[4]Hoja3!$B$10,[4]Hoja3!$A$10,IF(K145=[4]Hoja3!$B$11,[4]Hoja3!$A$11,IF(K145=[4]Hoja3!$B$12,[4]Hoja3!$A$12,IF(K145=[4]Hoja3!$B$13,[4]Hoja3!$A$13,IF(K145=[4]Hoja3!$B$14,[4]Hoja3!$A$14,"")))))))))))))</f>
        <v>CCE-05</v>
      </c>
      <c r="M145" s="2" t="s">
        <v>58</v>
      </c>
      <c r="N145" s="2">
        <v>0</v>
      </c>
      <c r="O145" s="5">
        <v>88400000</v>
      </c>
      <c r="P145" s="5">
        <v>88400000</v>
      </c>
      <c r="Q145" s="1">
        <v>0</v>
      </c>
      <c r="R145" s="2">
        <v>0</v>
      </c>
      <c r="S145" s="2" t="s">
        <v>31</v>
      </c>
      <c r="T145" s="2" t="s">
        <v>32</v>
      </c>
      <c r="U145" s="2" t="s">
        <v>33</v>
      </c>
      <c r="V145" s="2" t="s">
        <v>34</v>
      </c>
      <c r="W145" s="2" t="s">
        <v>35</v>
      </c>
      <c r="X145" s="2">
        <v>3241000</v>
      </c>
      <c r="Y145" s="3" t="s">
        <v>36</v>
      </c>
    </row>
    <row r="146" spans="1:25" ht="180" x14ac:dyDescent="0.25">
      <c r="A146" s="2" t="s">
        <v>296</v>
      </c>
      <c r="B146" s="2" t="str">
        <f>IFERROR(VLOOKUP(VALUE(MID(A146,1,IF(VALUE(MID(A146,1,3))=898,3,4))),[2]Hoja1!$A$3:$K$222,2,0),"")</f>
        <v>898 Administración del talento humano</v>
      </c>
      <c r="C146" s="2" t="s">
        <v>55</v>
      </c>
      <c r="D146" s="2" t="s">
        <v>56</v>
      </c>
      <c r="E146" s="104">
        <v>80121601</v>
      </c>
      <c r="F146" s="106" t="s">
        <v>297</v>
      </c>
      <c r="G146" s="4">
        <v>1</v>
      </c>
      <c r="H146" s="4">
        <v>1</v>
      </c>
      <c r="I146" s="2">
        <v>10</v>
      </c>
      <c r="J146" s="2">
        <v>1</v>
      </c>
      <c r="K146" s="2" t="s">
        <v>29</v>
      </c>
      <c r="L146" s="2" t="str">
        <f>IF(K146=[4]Hoja3!$B$2,[4]Hoja3!$A$2,IF(K146=[4]Hoja3!$B$3,[4]Hoja3!$A$3,IF(K146=[4]Hoja3!$B$4,[4]Hoja3!$A$4,IF(K146=[4]Hoja3!$B$5,[4]Hoja3!$A$5,IF(K146=[4]Hoja3!$B$6,[4]Hoja3!$A$6,IF(K146=[4]Hoja3!$B$7,[4]Hoja3!$A$7,IF(K146=[4]Hoja3!$B$8,[4]Hoja3!$A$8,IF(K146=[4]Hoja3!$B$9,[4]Hoja3!$A$9,IF(K146=[4]Hoja3!$B$10,[4]Hoja3!$A$10,IF(K146=[4]Hoja3!$B$11,[4]Hoja3!$A$11,IF(K146=[4]Hoja3!$B$12,[4]Hoja3!$A$12,IF(K146=[4]Hoja3!$B$13,[4]Hoja3!$A$13,IF(K146=[4]Hoja3!$B$14,[4]Hoja3!$A$14,"")))))))))))))</f>
        <v>CCE-05</v>
      </c>
      <c r="M146" s="2" t="s">
        <v>58</v>
      </c>
      <c r="N146" s="2">
        <v>0</v>
      </c>
      <c r="O146" s="5">
        <v>88400000</v>
      </c>
      <c r="P146" s="5">
        <v>88400000</v>
      </c>
      <c r="Q146" s="1">
        <v>0</v>
      </c>
      <c r="R146" s="2">
        <v>0</v>
      </c>
      <c r="S146" s="2" t="s">
        <v>31</v>
      </c>
      <c r="T146" s="2" t="s">
        <v>32</v>
      </c>
      <c r="U146" s="2" t="s">
        <v>33</v>
      </c>
      <c r="V146" s="2" t="s">
        <v>34</v>
      </c>
      <c r="W146" s="2" t="s">
        <v>35</v>
      </c>
      <c r="X146" s="2">
        <v>3241000</v>
      </c>
      <c r="Y146" s="3" t="s">
        <v>36</v>
      </c>
    </row>
    <row r="147" spans="1:25" ht="180" x14ac:dyDescent="0.25">
      <c r="A147" s="2" t="s">
        <v>298</v>
      </c>
      <c r="B147" s="2" t="str">
        <f>IFERROR(VLOOKUP(VALUE(MID(A147,1,IF(VALUE(MID(A147,1,3))=898,3,4))),[2]Hoja1!$A$3:$K$222,2,0),"")</f>
        <v>898 Administración del talento humano</v>
      </c>
      <c r="C147" s="2" t="s">
        <v>55</v>
      </c>
      <c r="D147" s="2" t="s">
        <v>56</v>
      </c>
      <c r="E147" s="104">
        <v>80121704</v>
      </c>
      <c r="F147" s="106" t="s">
        <v>299</v>
      </c>
      <c r="G147" s="4">
        <v>1</v>
      </c>
      <c r="H147" s="4">
        <v>1</v>
      </c>
      <c r="I147" s="2">
        <v>9.5</v>
      </c>
      <c r="J147" s="2">
        <v>1</v>
      </c>
      <c r="K147" s="2" t="s">
        <v>29</v>
      </c>
      <c r="L147" s="2" t="str">
        <f>IF(K147=[4]Hoja3!$B$2,[4]Hoja3!$A$2,IF(K147=[4]Hoja3!$B$3,[4]Hoja3!$A$3,IF(K147=[4]Hoja3!$B$4,[4]Hoja3!$A$4,IF(K147=[4]Hoja3!$B$5,[4]Hoja3!$A$5,IF(K147=[4]Hoja3!$B$6,[4]Hoja3!$A$6,IF(K147=[4]Hoja3!$B$7,[4]Hoja3!$A$7,IF(K147=[4]Hoja3!$B$8,[4]Hoja3!$A$8,IF(K147=[4]Hoja3!$B$9,[4]Hoja3!$A$9,IF(K147=[4]Hoja3!$B$10,[4]Hoja3!$A$10,IF(K147=[4]Hoja3!$B$11,[4]Hoja3!$A$11,IF(K147=[4]Hoja3!$B$12,[4]Hoja3!$A$12,IF(K147=[4]Hoja3!$B$13,[4]Hoja3!$A$13,IF(K147=[4]Hoja3!$B$14,[4]Hoja3!$A$14,"")))))))))))))</f>
        <v>CCE-05</v>
      </c>
      <c r="M147" s="2" t="s">
        <v>58</v>
      </c>
      <c r="N147" s="2">
        <v>0</v>
      </c>
      <c r="O147" s="5">
        <v>88350000</v>
      </c>
      <c r="P147" s="5">
        <f>+O147</f>
        <v>88350000</v>
      </c>
      <c r="Q147" s="1">
        <v>0</v>
      </c>
      <c r="R147" s="2">
        <v>0</v>
      </c>
      <c r="S147" s="2" t="s">
        <v>31</v>
      </c>
      <c r="T147" s="2" t="s">
        <v>32</v>
      </c>
      <c r="U147" s="2" t="s">
        <v>33</v>
      </c>
      <c r="V147" s="2" t="s">
        <v>34</v>
      </c>
      <c r="W147" s="2" t="s">
        <v>35</v>
      </c>
      <c r="X147" s="2">
        <v>3241000</v>
      </c>
      <c r="Y147" s="3" t="s">
        <v>36</v>
      </c>
    </row>
    <row r="148" spans="1:25" ht="180" x14ac:dyDescent="0.25">
      <c r="A148" s="2" t="s">
        <v>300</v>
      </c>
      <c r="B148" s="2" t="str">
        <f>IFERROR(VLOOKUP(VALUE(MID(A148,1,IF(VALUE(MID(A148,1,3))=898,3,4))),[2]Hoja1!$A$3:$K$222,2,0),"")</f>
        <v>898 Administración del talento humano</v>
      </c>
      <c r="C148" s="2" t="s">
        <v>55</v>
      </c>
      <c r="D148" s="2" t="s">
        <v>56</v>
      </c>
      <c r="E148" s="104">
        <v>80121601</v>
      </c>
      <c r="F148" s="106" t="s">
        <v>301</v>
      </c>
      <c r="G148" s="4">
        <v>1</v>
      </c>
      <c r="H148" s="4">
        <v>1</v>
      </c>
      <c r="I148" s="2">
        <v>9.5</v>
      </c>
      <c r="J148" s="2">
        <v>1</v>
      </c>
      <c r="K148" s="2" t="s">
        <v>29</v>
      </c>
      <c r="L148" s="2" t="str">
        <f>IF(K148=[4]Hoja3!$B$2,[4]Hoja3!$A$2,IF(K148=[4]Hoja3!$B$3,[4]Hoja3!$A$3,IF(K148=[4]Hoja3!$B$4,[4]Hoja3!$A$4,IF(K148=[4]Hoja3!$B$5,[4]Hoja3!$A$5,IF(K148=[4]Hoja3!$B$6,[4]Hoja3!$A$6,IF(K148=[4]Hoja3!$B$7,[4]Hoja3!$A$7,IF(K148=[4]Hoja3!$B$8,[4]Hoja3!$A$8,IF(K148=[4]Hoja3!$B$9,[4]Hoja3!$A$9,IF(K148=[4]Hoja3!$B$10,[4]Hoja3!$A$10,IF(K148=[4]Hoja3!$B$11,[4]Hoja3!$A$11,IF(K148=[4]Hoja3!$B$12,[4]Hoja3!$A$12,IF(K148=[4]Hoja3!$B$13,[4]Hoja3!$A$13,IF(K148=[4]Hoja3!$B$14,[4]Hoja3!$A$14,"")))))))))))))</f>
        <v>CCE-05</v>
      </c>
      <c r="M148" s="2" t="s">
        <v>58</v>
      </c>
      <c r="N148" s="2">
        <v>0</v>
      </c>
      <c r="O148" s="5">
        <v>85500000</v>
      </c>
      <c r="P148" s="5">
        <f>+O148</f>
        <v>85500000</v>
      </c>
      <c r="Q148" s="1">
        <v>0</v>
      </c>
      <c r="R148" s="2">
        <v>0</v>
      </c>
      <c r="S148" s="2" t="s">
        <v>31</v>
      </c>
      <c r="T148" s="2" t="s">
        <v>32</v>
      </c>
      <c r="U148" s="2" t="s">
        <v>33</v>
      </c>
      <c r="V148" s="2" t="s">
        <v>34</v>
      </c>
      <c r="W148" s="2" t="s">
        <v>35</v>
      </c>
      <c r="X148" s="2">
        <v>3241000</v>
      </c>
      <c r="Y148" s="3" t="s">
        <v>36</v>
      </c>
    </row>
    <row r="149" spans="1:25" ht="180" x14ac:dyDescent="0.25">
      <c r="A149" s="2" t="s">
        <v>302</v>
      </c>
      <c r="B149" s="2" t="str">
        <f>IFERROR(VLOOKUP(VALUE(MID(A149,1,IF(VALUE(MID(A149,1,3))=898,3,4))),[2]Hoja1!$A$3:$K$222,2,0),"")</f>
        <v>898 Administración del talento humano</v>
      </c>
      <c r="C149" s="2" t="s">
        <v>55</v>
      </c>
      <c r="D149" s="2" t="s">
        <v>56</v>
      </c>
      <c r="E149" s="104">
        <v>80101600</v>
      </c>
      <c r="F149" s="106" t="s">
        <v>303</v>
      </c>
      <c r="G149" s="4">
        <v>1</v>
      </c>
      <c r="H149" s="4">
        <v>1</v>
      </c>
      <c r="I149" s="2">
        <v>10</v>
      </c>
      <c r="J149" s="2">
        <v>1</v>
      </c>
      <c r="K149" s="2" t="s">
        <v>29</v>
      </c>
      <c r="L149" s="2" t="str">
        <f>IF(K149=[4]Hoja3!$B$2,[4]Hoja3!$A$2,IF(K149=[4]Hoja3!$B$3,[4]Hoja3!$A$3,IF(K149=[4]Hoja3!$B$4,[4]Hoja3!$A$4,IF(K149=[4]Hoja3!$B$5,[4]Hoja3!$A$5,IF(K149=[4]Hoja3!$B$6,[4]Hoja3!$A$6,IF(K149=[4]Hoja3!$B$7,[4]Hoja3!$A$7,IF(K149=[4]Hoja3!$B$8,[4]Hoja3!$A$8,IF(K149=[4]Hoja3!$B$9,[4]Hoja3!$A$9,IF(K149=[4]Hoja3!$B$10,[4]Hoja3!$A$10,IF(K149=[4]Hoja3!$B$11,[4]Hoja3!$A$11,IF(K149=[4]Hoja3!$B$12,[4]Hoja3!$A$12,IF(K149=[4]Hoja3!$B$13,[4]Hoja3!$A$13,IF(K149=[4]Hoja3!$B$14,[4]Hoja3!$A$14,"")))))))))))))</f>
        <v>CCE-05</v>
      </c>
      <c r="M149" s="2" t="s">
        <v>58</v>
      </c>
      <c r="N149" s="2">
        <v>0</v>
      </c>
      <c r="O149" s="5">
        <v>88400000</v>
      </c>
      <c r="P149" s="5">
        <v>88400000</v>
      </c>
      <c r="Q149" s="1">
        <v>0</v>
      </c>
      <c r="R149" s="2">
        <v>0</v>
      </c>
      <c r="S149" s="2" t="s">
        <v>31</v>
      </c>
      <c r="T149" s="2" t="s">
        <v>32</v>
      </c>
      <c r="U149" s="2" t="s">
        <v>33</v>
      </c>
      <c r="V149" s="2" t="s">
        <v>34</v>
      </c>
      <c r="W149" s="2" t="s">
        <v>35</v>
      </c>
      <c r="X149" s="2">
        <v>3241000</v>
      </c>
      <c r="Y149" s="3" t="s">
        <v>36</v>
      </c>
    </row>
    <row r="150" spans="1:25" ht="180" x14ac:dyDescent="0.25">
      <c r="A150" s="2" t="s">
        <v>304</v>
      </c>
      <c r="B150" s="2" t="str">
        <f>IFERROR(VLOOKUP(VALUE(MID(A150,1,IF(VALUE(MID(A150,1,3))=898,3,4))),[2]Hoja1!$A$3:$K$222,2,0),"")</f>
        <v>898 Administración del talento humano</v>
      </c>
      <c r="C150" s="2" t="s">
        <v>55</v>
      </c>
      <c r="D150" s="2" t="s">
        <v>56</v>
      </c>
      <c r="E150" s="104">
        <v>80121706</v>
      </c>
      <c r="F150" s="106" t="s">
        <v>305</v>
      </c>
      <c r="G150" s="4">
        <v>1</v>
      </c>
      <c r="H150" s="4">
        <v>1</v>
      </c>
      <c r="I150" s="2">
        <v>8.5</v>
      </c>
      <c r="J150" s="2">
        <v>1</v>
      </c>
      <c r="K150" s="2" t="s">
        <v>29</v>
      </c>
      <c r="L150" s="2" t="str">
        <f>IF(K150=[4]Hoja3!$B$2,[4]Hoja3!$A$2,IF(K150=[4]Hoja3!$B$3,[4]Hoja3!$A$3,IF(K150=[4]Hoja3!$B$4,[4]Hoja3!$A$4,IF(K150=[4]Hoja3!$B$5,[4]Hoja3!$A$5,IF(K150=[4]Hoja3!$B$6,[4]Hoja3!$A$6,IF(K150=[4]Hoja3!$B$7,[4]Hoja3!$A$7,IF(K150=[4]Hoja3!$B$8,[4]Hoja3!$A$8,IF(K150=[4]Hoja3!$B$9,[4]Hoja3!$A$9,IF(K150=[4]Hoja3!$B$10,[4]Hoja3!$A$10,IF(K150=[4]Hoja3!$B$11,[4]Hoja3!$A$11,IF(K150=[4]Hoja3!$B$12,[4]Hoja3!$A$12,IF(K150=[4]Hoja3!$B$13,[4]Hoja3!$A$13,IF(K150=[4]Hoja3!$B$14,[4]Hoja3!$A$14,"")))))))))))))</f>
        <v>CCE-05</v>
      </c>
      <c r="M150" s="2" t="s">
        <v>58</v>
      </c>
      <c r="N150" s="2">
        <v>0</v>
      </c>
      <c r="O150" s="5">
        <v>131284608</v>
      </c>
      <c r="P150" s="5">
        <f>+O150</f>
        <v>131284608</v>
      </c>
      <c r="Q150" s="1">
        <v>0</v>
      </c>
      <c r="R150" s="2">
        <v>0</v>
      </c>
      <c r="S150" s="2" t="s">
        <v>31</v>
      </c>
      <c r="T150" s="2" t="s">
        <v>32</v>
      </c>
      <c r="U150" s="2" t="s">
        <v>33</v>
      </c>
      <c r="V150" s="2" t="s">
        <v>34</v>
      </c>
      <c r="W150" s="2" t="s">
        <v>35</v>
      </c>
      <c r="X150" s="2">
        <v>3241000</v>
      </c>
      <c r="Y150" s="3" t="s">
        <v>36</v>
      </c>
    </row>
    <row r="151" spans="1:25" ht="180" x14ac:dyDescent="0.25">
      <c r="A151" s="2" t="s">
        <v>306</v>
      </c>
      <c r="B151" s="2" t="str">
        <f>IFERROR(VLOOKUP(VALUE(MID(A151,1,IF(VALUE(MID(A151,1,3))=898,3,4))),[2]Hoja1!$A$3:$K$222,2,0),"")</f>
        <v>898 Administración del talento humano</v>
      </c>
      <c r="C151" s="2" t="s">
        <v>55</v>
      </c>
      <c r="D151" s="2" t="s">
        <v>56</v>
      </c>
      <c r="E151" s="104">
        <v>80111601</v>
      </c>
      <c r="F151" s="106" t="s">
        <v>307</v>
      </c>
      <c r="G151" s="4">
        <v>1</v>
      </c>
      <c r="H151" s="4">
        <v>1</v>
      </c>
      <c r="I151" s="2">
        <v>11</v>
      </c>
      <c r="J151" s="2">
        <v>1</v>
      </c>
      <c r="K151" s="2" t="s">
        <v>29</v>
      </c>
      <c r="L151" s="2" t="str">
        <f>IF(K151=[5]Hoja3!$B$2,[5]Hoja3!$A$2,IF(K151=[5]Hoja3!$B$3,[5]Hoja3!$A$3,IF(K151=[5]Hoja3!$B$4,[5]Hoja3!$A$4,IF(K151=[5]Hoja3!$B$5,[5]Hoja3!$A$5,IF(K151=[5]Hoja3!$B$6,[5]Hoja3!$A$6,IF(K151=[5]Hoja3!$B$7,[5]Hoja3!$A$7,IF(K151=[5]Hoja3!$B$8,[5]Hoja3!$A$8,IF(K151=[5]Hoja3!$B$9,[5]Hoja3!$A$9,IF(K151=[5]Hoja3!$B$10,[5]Hoja3!$A$10,IF(K151=[5]Hoja3!$B$11,[5]Hoja3!$A$11,IF(K151=[5]Hoja3!$B$12,[5]Hoja3!$A$12,IF(K151=[5]Hoja3!$B$13,[5]Hoja3!$A$13,IF(K151=[5]Hoja3!$B$14,[5]Hoja3!$A$14,"")))))))))))))</f>
        <v>CCE-05</v>
      </c>
      <c r="M151" s="2" t="s">
        <v>58</v>
      </c>
      <c r="N151" s="2">
        <v>0</v>
      </c>
      <c r="O151" s="5">
        <v>114213000</v>
      </c>
      <c r="P151" s="5">
        <f t="shared" ref="P151:P182" si="4">+O151</f>
        <v>114213000</v>
      </c>
      <c r="Q151" s="1">
        <v>0</v>
      </c>
      <c r="R151" s="2">
        <v>0</v>
      </c>
      <c r="S151" s="2" t="s">
        <v>31</v>
      </c>
      <c r="T151" s="2" t="s">
        <v>32</v>
      </c>
      <c r="U151" s="2" t="s">
        <v>33</v>
      </c>
      <c r="V151" s="2" t="s">
        <v>34</v>
      </c>
      <c r="W151" s="2" t="s">
        <v>35</v>
      </c>
      <c r="X151" s="2">
        <v>3241000</v>
      </c>
      <c r="Y151" s="3" t="s">
        <v>36</v>
      </c>
    </row>
    <row r="152" spans="1:25" ht="180" x14ac:dyDescent="0.25">
      <c r="A152" s="2" t="s">
        <v>308</v>
      </c>
      <c r="B152" s="2" t="str">
        <f>IFERROR(VLOOKUP(VALUE(MID(A152,1,IF(VALUE(MID(A152,1,3))=898,3,4))),[2]Hoja1!$A$3:$K$222,2,0),"")</f>
        <v>898 Administración del talento humano</v>
      </c>
      <c r="C152" s="2" t="s">
        <v>55</v>
      </c>
      <c r="D152" s="2" t="s">
        <v>56</v>
      </c>
      <c r="E152" s="104">
        <v>80111601</v>
      </c>
      <c r="F152" s="106" t="s">
        <v>309</v>
      </c>
      <c r="G152" s="4">
        <v>1</v>
      </c>
      <c r="H152" s="4">
        <v>1</v>
      </c>
      <c r="I152" s="2">
        <v>11</v>
      </c>
      <c r="J152" s="2">
        <v>1</v>
      </c>
      <c r="K152" s="2" t="s">
        <v>29</v>
      </c>
      <c r="L152" s="2" t="str">
        <f>IF(K152=[5]Hoja3!$B$2,[5]Hoja3!$A$2,IF(K152=[5]Hoja3!$B$3,[5]Hoja3!$A$3,IF(K152=[5]Hoja3!$B$4,[5]Hoja3!$A$4,IF(K152=[5]Hoja3!$B$5,[5]Hoja3!$A$5,IF(K152=[5]Hoja3!$B$6,[5]Hoja3!$A$6,IF(K152=[5]Hoja3!$B$7,[5]Hoja3!$A$7,IF(K152=[5]Hoja3!$B$8,[5]Hoja3!$A$8,IF(K152=[5]Hoja3!$B$9,[5]Hoja3!$A$9,IF(K152=[5]Hoja3!$B$10,[5]Hoja3!$A$10,IF(K152=[5]Hoja3!$B$11,[5]Hoja3!$A$11,IF(K152=[5]Hoja3!$B$12,[5]Hoja3!$A$12,IF(K152=[5]Hoja3!$B$13,[5]Hoja3!$A$13,IF(K152=[5]Hoja3!$B$14,[5]Hoja3!$A$14,"")))))))))))))</f>
        <v>CCE-05</v>
      </c>
      <c r="M152" s="2" t="s">
        <v>58</v>
      </c>
      <c r="N152" s="2">
        <v>0</v>
      </c>
      <c r="O152" s="5">
        <v>62920000</v>
      </c>
      <c r="P152" s="5">
        <f t="shared" si="4"/>
        <v>62920000</v>
      </c>
      <c r="Q152" s="1">
        <v>0</v>
      </c>
      <c r="R152" s="2">
        <v>0</v>
      </c>
      <c r="S152" s="2" t="s">
        <v>31</v>
      </c>
      <c r="T152" s="2" t="s">
        <v>32</v>
      </c>
      <c r="U152" s="2" t="s">
        <v>33</v>
      </c>
      <c r="V152" s="2" t="s">
        <v>34</v>
      </c>
      <c r="W152" s="2" t="s">
        <v>35</v>
      </c>
      <c r="X152" s="2">
        <v>3241000</v>
      </c>
      <c r="Y152" s="3" t="s">
        <v>36</v>
      </c>
    </row>
    <row r="153" spans="1:25" ht="180" x14ac:dyDescent="0.25">
      <c r="A153" s="2" t="s">
        <v>310</v>
      </c>
      <c r="B153" s="2" t="str">
        <f>IFERROR(VLOOKUP(VALUE(MID(A153,1,IF(VALUE(MID(A153,1,3))=898,3,4))),[2]Hoja1!$A$3:$K$222,2,0),"")</f>
        <v>898 Administración del talento humano</v>
      </c>
      <c r="C153" s="2" t="s">
        <v>55</v>
      </c>
      <c r="D153" s="2" t="s">
        <v>56</v>
      </c>
      <c r="E153" s="104">
        <v>84111502</v>
      </c>
      <c r="F153" s="106" t="s">
        <v>311</v>
      </c>
      <c r="G153" s="4">
        <v>1</v>
      </c>
      <c r="H153" s="4">
        <v>1</v>
      </c>
      <c r="I153" s="2">
        <v>11</v>
      </c>
      <c r="J153" s="2">
        <v>1</v>
      </c>
      <c r="K153" s="2" t="s">
        <v>29</v>
      </c>
      <c r="L153" s="2" t="str">
        <f>IF(K153=[5]Hoja3!$B$2,[5]Hoja3!$A$2,IF(K153=[5]Hoja3!$B$3,[5]Hoja3!$A$3,IF(K153=[5]Hoja3!$B$4,[5]Hoja3!$A$4,IF(K153=[5]Hoja3!$B$5,[5]Hoja3!$A$5,IF(K153=[5]Hoja3!$B$6,[5]Hoja3!$A$6,IF(K153=[5]Hoja3!$B$7,[5]Hoja3!$A$7,IF(K153=[5]Hoja3!$B$8,[5]Hoja3!$A$8,IF(K153=[5]Hoja3!$B$9,[5]Hoja3!$A$9,IF(K153=[5]Hoja3!$B$10,[5]Hoja3!$A$10,IF(K153=[5]Hoja3!$B$11,[5]Hoja3!$A$11,IF(K153=[5]Hoja3!$B$12,[5]Hoja3!$A$12,IF(K153=[5]Hoja3!$B$13,[5]Hoja3!$A$13,IF(K153=[5]Hoja3!$B$14,[5]Hoja3!$A$14,"")))))))))))))</f>
        <v>CCE-05</v>
      </c>
      <c r="M153" s="2" t="s">
        <v>58</v>
      </c>
      <c r="N153" s="2">
        <v>0</v>
      </c>
      <c r="O153" s="5">
        <v>107074000</v>
      </c>
      <c r="P153" s="5">
        <f t="shared" si="4"/>
        <v>107074000</v>
      </c>
      <c r="Q153" s="1">
        <v>0</v>
      </c>
      <c r="R153" s="2">
        <v>0</v>
      </c>
      <c r="S153" s="2" t="s">
        <v>31</v>
      </c>
      <c r="T153" s="2" t="s">
        <v>32</v>
      </c>
      <c r="U153" s="2" t="s">
        <v>33</v>
      </c>
      <c r="V153" s="2" t="s">
        <v>34</v>
      </c>
      <c r="W153" s="2" t="s">
        <v>35</v>
      </c>
      <c r="X153" s="2">
        <v>3241000</v>
      </c>
      <c r="Y153" s="3" t="s">
        <v>36</v>
      </c>
    </row>
    <row r="154" spans="1:25" ht="180" x14ac:dyDescent="0.25">
      <c r="A154" s="2" t="s">
        <v>312</v>
      </c>
      <c r="B154" s="2" t="str">
        <f>IFERROR(VLOOKUP(VALUE(MID(A154,1,IF(VALUE(MID(A154,1,3))=898,3,4))),[2]Hoja1!$A$3:$K$222,2,0),"")</f>
        <v>898 Administración del talento humano</v>
      </c>
      <c r="C154" s="2" t="s">
        <v>55</v>
      </c>
      <c r="D154" s="2" t="s">
        <v>56</v>
      </c>
      <c r="E154" s="104">
        <v>84111502</v>
      </c>
      <c r="F154" s="106" t="s">
        <v>313</v>
      </c>
      <c r="G154" s="4">
        <v>1</v>
      </c>
      <c r="H154" s="4">
        <v>1</v>
      </c>
      <c r="I154" s="2">
        <v>11</v>
      </c>
      <c r="J154" s="2">
        <v>1</v>
      </c>
      <c r="K154" s="2" t="s">
        <v>29</v>
      </c>
      <c r="L154" s="2" t="str">
        <f>IF(K154=[5]Hoja3!$B$2,[5]Hoja3!$A$2,IF(K154=[5]Hoja3!$B$3,[5]Hoja3!$A$3,IF(K154=[5]Hoja3!$B$4,[5]Hoja3!$A$4,IF(K154=[5]Hoja3!$B$5,[5]Hoja3!$A$5,IF(K154=[5]Hoja3!$B$6,[5]Hoja3!$A$6,IF(K154=[5]Hoja3!$B$7,[5]Hoja3!$A$7,IF(K154=[5]Hoja3!$B$8,[5]Hoja3!$A$8,IF(K154=[5]Hoja3!$B$9,[5]Hoja3!$A$9,IF(K154=[5]Hoja3!$B$10,[5]Hoja3!$A$10,IF(K154=[5]Hoja3!$B$11,[5]Hoja3!$A$11,IF(K154=[5]Hoja3!$B$12,[5]Hoja3!$A$12,IF(K154=[5]Hoja3!$B$13,[5]Hoja3!$A$13,IF(K154=[5]Hoja3!$B$14,[5]Hoja3!$A$14,"")))))))))))))</f>
        <v>CCE-05</v>
      </c>
      <c r="M154" s="2" t="s">
        <v>58</v>
      </c>
      <c r="N154" s="2">
        <v>0</v>
      </c>
      <c r="O154" s="5">
        <v>86152000</v>
      </c>
      <c r="P154" s="5">
        <f t="shared" si="4"/>
        <v>86152000</v>
      </c>
      <c r="Q154" s="1">
        <v>0</v>
      </c>
      <c r="R154" s="2">
        <v>0</v>
      </c>
      <c r="S154" s="2" t="s">
        <v>31</v>
      </c>
      <c r="T154" s="2" t="s">
        <v>32</v>
      </c>
      <c r="U154" s="2" t="s">
        <v>33</v>
      </c>
      <c r="V154" s="2" t="s">
        <v>34</v>
      </c>
      <c r="W154" s="2" t="s">
        <v>35</v>
      </c>
      <c r="X154" s="2">
        <v>3241000</v>
      </c>
      <c r="Y154" s="3" t="s">
        <v>36</v>
      </c>
    </row>
    <row r="155" spans="1:25" ht="180" x14ac:dyDescent="0.25">
      <c r="A155" s="2" t="s">
        <v>314</v>
      </c>
      <c r="B155" s="2" t="str">
        <f>IFERROR(VLOOKUP(VALUE(MID(A155,1,IF(VALUE(MID(A155,1,3))=898,3,4))),[2]Hoja1!$A$3:$K$222,2,0),"")</f>
        <v>898 Administración del talento humano</v>
      </c>
      <c r="C155" s="2" t="s">
        <v>55</v>
      </c>
      <c r="D155" s="2" t="s">
        <v>56</v>
      </c>
      <c r="E155" s="104">
        <v>84111502</v>
      </c>
      <c r="F155" s="106" t="s">
        <v>315</v>
      </c>
      <c r="G155" s="4">
        <v>1</v>
      </c>
      <c r="H155" s="4">
        <v>1</v>
      </c>
      <c r="I155" s="2">
        <v>11</v>
      </c>
      <c r="J155" s="2">
        <v>1</v>
      </c>
      <c r="K155" s="2" t="s">
        <v>29</v>
      </c>
      <c r="L155" s="2" t="str">
        <f>IF(K155=[5]Hoja3!$B$2,[5]Hoja3!$A$2,IF(K155=[5]Hoja3!$B$3,[5]Hoja3!$A$3,IF(K155=[5]Hoja3!$B$4,[5]Hoja3!$A$4,IF(K155=[5]Hoja3!$B$5,[5]Hoja3!$A$5,IF(K155=[5]Hoja3!$B$6,[5]Hoja3!$A$6,IF(K155=[5]Hoja3!$B$7,[5]Hoja3!$A$7,IF(K155=[5]Hoja3!$B$8,[5]Hoja3!$A$8,IF(K155=[5]Hoja3!$B$9,[5]Hoja3!$A$9,IF(K155=[5]Hoja3!$B$10,[5]Hoja3!$A$10,IF(K155=[5]Hoja3!$B$11,[5]Hoja3!$A$11,IF(K155=[5]Hoja3!$B$12,[5]Hoja3!$A$12,IF(K155=[5]Hoja3!$B$13,[5]Hoja3!$A$13,IF(K155=[5]Hoja3!$B$14,[5]Hoja3!$A$14,"")))))))))))))</f>
        <v>CCE-05</v>
      </c>
      <c r="M155" s="2" t="s">
        <v>58</v>
      </c>
      <c r="N155" s="2">
        <v>0</v>
      </c>
      <c r="O155" s="5">
        <v>47586000</v>
      </c>
      <c r="P155" s="5">
        <f t="shared" si="4"/>
        <v>47586000</v>
      </c>
      <c r="Q155" s="1">
        <v>0</v>
      </c>
      <c r="R155" s="2">
        <v>0</v>
      </c>
      <c r="S155" s="2" t="s">
        <v>31</v>
      </c>
      <c r="T155" s="2" t="s">
        <v>32</v>
      </c>
      <c r="U155" s="2" t="s">
        <v>33</v>
      </c>
      <c r="V155" s="2" t="s">
        <v>34</v>
      </c>
      <c r="W155" s="2" t="s">
        <v>35</v>
      </c>
      <c r="X155" s="2">
        <v>3241000</v>
      </c>
      <c r="Y155" s="3" t="s">
        <v>36</v>
      </c>
    </row>
    <row r="156" spans="1:25" ht="180" x14ac:dyDescent="0.25">
      <c r="A156" s="2" t="s">
        <v>316</v>
      </c>
      <c r="B156" s="2" t="str">
        <f>IFERROR(VLOOKUP(VALUE(MID(A156,1,IF(VALUE(MID(A156,1,3))=898,3,4))),[2]Hoja1!$A$3:$K$222,2,0),"")</f>
        <v>898 Administración del talento humano</v>
      </c>
      <c r="C156" s="2" t="s">
        <v>55</v>
      </c>
      <c r="D156" s="2" t="s">
        <v>56</v>
      </c>
      <c r="E156" s="104">
        <v>84111502</v>
      </c>
      <c r="F156" s="106" t="s">
        <v>317</v>
      </c>
      <c r="G156" s="4">
        <v>1</v>
      </c>
      <c r="H156" s="4">
        <v>1</v>
      </c>
      <c r="I156" s="2">
        <v>11</v>
      </c>
      <c r="J156" s="2">
        <v>1</v>
      </c>
      <c r="K156" s="2" t="s">
        <v>29</v>
      </c>
      <c r="L156" s="2" t="str">
        <f>IF(K156=[5]Hoja3!$B$2,[5]Hoja3!$A$2,IF(K156=[5]Hoja3!$B$3,[5]Hoja3!$A$3,IF(K156=[5]Hoja3!$B$4,[5]Hoja3!$A$4,IF(K156=[5]Hoja3!$B$5,[5]Hoja3!$A$5,IF(K156=[5]Hoja3!$B$6,[5]Hoja3!$A$6,IF(K156=[5]Hoja3!$B$7,[5]Hoja3!$A$7,IF(K156=[5]Hoja3!$B$8,[5]Hoja3!$A$8,IF(K156=[5]Hoja3!$B$9,[5]Hoja3!$A$9,IF(K156=[5]Hoja3!$B$10,[5]Hoja3!$A$10,IF(K156=[5]Hoja3!$B$11,[5]Hoja3!$A$11,IF(K156=[5]Hoja3!$B$12,[5]Hoja3!$A$12,IF(K156=[5]Hoja3!$B$13,[5]Hoja3!$A$13,IF(K156=[5]Hoja3!$B$14,[5]Hoja3!$A$14,"")))))))))))))</f>
        <v>CCE-05</v>
      </c>
      <c r="M156" s="2" t="s">
        <v>58</v>
      </c>
      <c r="N156" s="2">
        <v>0</v>
      </c>
      <c r="O156" s="5">
        <v>62524000</v>
      </c>
      <c r="P156" s="5">
        <f t="shared" si="4"/>
        <v>62524000</v>
      </c>
      <c r="Q156" s="1">
        <v>0</v>
      </c>
      <c r="R156" s="2">
        <v>0</v>
      </c>
      <c r="S156" s="2" t="s">
        <v>31</v>
      </c>
      <c r="T156" s="2" t="s">
        <v>32</v>
      </c>
      <c r="U156" s="2" t="s">
        <v>33</v>
      </c>
      <c r="V156" s="2" t="s">
        <v>34</v>
      </c>
      <c r="W156" s="2" t="s">
        <v>35</v>
      </c>
      <c r="X156" s="2">
        <v>3241000</v>
      </c>
      <c r="Y156" s="3" t="s">
        <v>36</v>
      </c>
    </row>
    <row r="157" spans="1:25" ht="180" x14ac:dyDescent="0.25">
      <c r="A157" s="2" t="s">
        <v>318</v>
      </c>
      <c r="B157" s="2" t="str">
        <f>IFERROR(VLOOKUP(VALUE(MID(A157,1,IF(VALUE(MID(A157,1,3))=898,3,4))),[2]Hoja1!$A$3:$K$222,2,0),"")</f>
        <v>898 Administración del talento humano</v>
      </c>
      <c r="C157" s="2" t="s">
        <v>55</v>
      </c>
      <c r="D157" s="2" t="s">
        <v>56</v>
      </c>
      <c r="E157" s="104">
        <v>84111502</v>
      </c>
      <c r="F157" s="106" t="s">
        <v>319</v>
      </c>
      <c r="G157" s="4">
        <v>1</v>
      </c>
      <c r="H157" s="4">
        <v>1</v>
      </c>
      <c r="I157" s="2">
        <v>11</v>
      </c>
      <c r="J157" s="2">
        <v>1</v>
      </c>
      <c r="K157" s="2" t="s">
        <v>29</v>
      </c>
      <c r="L157" s="2" t="str">
        <f>IF(K157=[5]Hoja3!$B$2,[5]Hoja3!$A$2,IF(K157=[5]Hoja3!$B$3,[5]Hoja3!$A$3,IF(K157=[5]Hoja3!$B$4,[5]Hoja3!$A$4,IF(K157=[5]Hoja3!$B$5,[5]Hoja3!$A$5,IF(K157=[5]Hoja3!$B$6,[5]Hoja3!$A$6,IF(K157=[5]Hoja3!$B$7,[5]Hoja3!$A$7,IF(K157=[5]Hoja3!$B$8,[5]Hoja3!$A$8,IF(K157=[5]Hoja3!$B$9,[5]Hoja3!$A$9,IF(K157=[5]Hoja3!$B$10,[5]Hoja3!$A$10,IF(K157=[5]Hoja3!$B$11,[5]Hoja3!$A$11,IF(K157=[5]Hoja3!$B$12,[5]Hoja3!$A$12,IF(K157=[5]Hoja3!$B$13,[5]Hoja3!$A$13,IF(K157=[5]Hoja3!$B$14,[5]Hoja3!$A$14,"")))))))))))))</f>
        <v>CCE-05</v>
      </c>
      <c r="M157" s="2" t="s">
        <v>58</v>
      </c>
      <c r="N157" s="2">
        <v>0</v>
      </c>
      <c r="O157" s="5">
        <v>50479000</v>
      </c>
      <c r="P157" s="5">
        <f t="shared" si="4"/>
        <v>50479000</v>
      </c>
      <c r="Q157" s="1">
        <v>0</v>
      </c>
      <c r="R157" s="2">
        <v>0</v>
      </c>
      <c r="S157" s="2" t="s">
        <v>31</v>
      </c>
      <c r="T157" s="2" t="s">
        <v>32</v>
      </c>
      <c r="U157" s="2" t="s">
        <v>33</v>
      </c>
      <c r="V157" s="2" t="s">
        <v>34</v>
      </c>
      <c r="W157" s="2" t="s">
        <v>35</v>
      </c>
      <c r="X157" s="2">
        <v>3241000</v>
      </c>
      <c r="Y157" s="3" t="s">
        <v>36</v>
      </c>
    </row>
    <row r="158" spans="1:25" ht="180" x14ac:dyDescent="0.25">
      <c r="A158" s="2" t="s">
        <v>320</v>
      </c>
      <c r="B158" s="2" t="str">
        <f>IFERROR(VLOOKUP(VALUE(MID(A158,1,IF(VALUE(MID(A158,1,3))=898,3,4))),[2]Hoja1!$A$3:$K$222,2,0),"")</f>
        <v>898 Administración del talento humano</v>
      </c>
      <c r="C158" s="2" t="s">
        <v>55</v>
      </c>
      <c r="D158" s="2" t="s">
        <v>56</v>
      </c>
      <c r="E158" s="104">
        <v>84111502</v>
      </c>
      <c r="F158" s="106" t="s">
        <v>319</v>
      </c>
      <c r="G158" s="4">
        <v>1</v>
      </c>
      <c r="H158" s="4">
        <v>1</v>
      </c>
      <c r="I158" s="2">
        <v>11</v>
      </c>
      <c r="J158" s="2">
        <v>1</v>
      </c>
      <c r="K158" s="2" t="s">
        <v>29</v>
      </c>
      <c r="L158" s="2" t="str">
        <f>IF(K158=[5]Hoja3!$B$2,[5]Hoja3!$A$2,IF(K158=[5]Hoja3!$B$3,[5]Hoja3!$A$3,IF(K158=[5]Hoja3!$B$4,[5]Hoja3!$A$4,IF(K158=[5]Hoja3!$B$5,[5]Hoja3!$A$5,IF(K158=[5]Hoja3!$B$6,[5]Hoja3!$A$6,IF(K158=[5]Hoja3!$B$7,[5]Hoja3!$A$7,IF(K158=[5]Hoja3!$B$8,[5]Hoja3!$A$8,IF(K158=[5]Hoja3!$B$9,[5]Hoja3!$A$9,IF(K158=[5]Hoja3!$B$10,[5]Hoja3!$A$10,IF(K158=[5]Hoja3!$B$11,[5]Hoja3!$A$11,IF(K158=[5]Hoja3!$B$12,[5]Hoja3!$A$12,IF(K158=[5]Hoja3!$B$13,[5]Hoja3!$A$13,IF(K158=[5]Hoja3!$B$14,[5]Hoja3!$A$14,"")))))))))))))</f>
        <v>CCE-05</v>
      </c>
      <c r="M158" s="2" t="s">
        <v>58</v>
      </c>
      <c r="N158" s="2">
        <v>0</v>
      </c>
      <c r="O158" s="5">
        <f>+O157</f>
        <v>50479000</v>
      </c>
      <c r="P158" s="5">
        <f t="shared" si="4"/>
        <v>50479000</v>
      </c>
      <c r="Q158" s="1">
        <v>0</v>
      </c>
      <c r="R158" s="2">
        <v>0</v>
      </c>
      <c r="S158" s="2" t="s">
        <v>31</v>
      </c>
      <c r="T158" s="2" t="s">
        <v>32</v>
      </c>
      <c r="U158" s="2" t="s">
        <v>33</v>
      </c>
      <c r="V158" s="2" t="s">
        <v>34</v>
      </c>
      <c r="W158" s="2" t="s">
        <v>35</v>
      </c>
      <c r="X158" s="2">
        <v>3241000</v>
      </c>
      <c r="Y158" s="3" t="s">
        <v>36</v>
      </c>
    </row>
    <row r="159" spans="1:25" ht="180" x14ac:dyDescent="0.25">
      <c r="A159" s="2" t="s">
        <v>321</v>
      </c>
      <c r="B159" s="2" t="str">
        <f>IFERROR(VLOOKUP(VALUE(MID(A159,1,IF(VALUE(MID(A159,1,3))=898,3,4))),[2]Hoja1!$A$3:$K$222,2,0),"")</f>
        <v>898 Administración del talento humano</v>
      </c>
      <c r="C159" s="2" t="s">
        <v>55</v>
      </c>
      <c r="D159" s="2" t="s">
        <v>56</v>
      </c>
      <c r="E159" s="104">
        <v>84111502</v>
      </c>
      <c r="F159" s="106" t="s">
        <v>322</v>
      </c>
      <c r="G159" s="4">
        <v>1</v>
      </c>
      <c r="H159" s="4">
        <v>1</v>
      </c>
      <c r="I159" s="2">
        <v>11</v>
      </c>
      <c r="J159" s="2">
        <v>1</v>
      </c>
      <c r="K159" s="2" t="s">
        <v>29</v>
      </c>
      <c r="L159" s="2" t="str">
        <f>IF(K159=[5]Hoja3!$B$2,[5]Hoja3!$A$2,IF(K159=[5]Hoja3!$B$3,[5]Hoja3!$A$3,IF(K159=[5]Hoja3!$B$4,[5]Hoja3!$A$4,IF(K159=[5]Hoja3!$B$5,[5]Hoja3!$A$5,IF(K159=[5]Hoja3!$B$6,[5]Hoja3!$A$6,IF(K159=[5]Hoja3!$B$7,[5]Hoja3!$A$7,IF(K159=[5]Hoja3!$B$8,[5]Hoja3!$A$8,IF(K159=[5]Hoja3!$B$9,[5]Hoja3!$A$9,IF(K159=[5]Hoja3!$B$10,[5]Hoja3!$A$10,IF(K159=[5]Hoja3!$B$11,[5]Hoja3!$A$11,IF(K159=[5]Hoja3!$B$12,[5]Hoja3!$A$12,IF(K159=[5]Hoja3!$B$13,[5]Hoja3!$A$13,IF(K159=[5]Hoja3!$B$14,[5]Hoja3!$A$14,"")))))))))))))</f>
        <v>CCE-05</v>
      </c>
      <c r="M159" s="2" t="s">
        <v>58</v>
      </c>
      <c r="N159" s="2">
        <v>0</v>
      </c>
      <c r="O159" s="5">
        <v>67397000</v>
      </c>
      <c r="P159" s="5">
        <f t="shared" si="4"/>
        <v>67397000</v>
      </c>
      <c r="Q159" s="1">
        <v>0</v>
      </c>
      <c r="R159" s="2">
        <v>0</v>
      </c>
      <c r="S159" s="2" t="s">
        <v>31</v>
      </c>
      <c r="T159" s="2" t="s">
        <v>32</v>
      </c>
      <c r="U159" s="2" t="s">
        <v>33</v>
      </c>
      <c r="V159" s="2" t="s">
        <v>34</v>
      </c>
      <c r="W159" s="2" t="s">
        <v>35</v>
      </c>
      <c r="X159" s="2">
        <v>3241000</v>
      </c>
      <c r="Y159" s="3" t="s">
        <v>36</v>
      </c>
    </row>
    <row r="160" spans="1:25" ht="180" x14ac:dyDescent="0.25">
      <c r="A160" s="2" t="s">
        <v>323</v>
      </c>
      <c r="B160" s="2" t="str">
        <f>IFERROR(VLOOKUP(VALUE(MID(A160,1,IF(VALUE(MID(A160,1,3))=898,3,4))),[2]Hoja1!$A$3:$K$222,2,0),"")</f>
        <v>898 Administración del talento humano</v>
      </c>
      <c r="C160" s="2" t="s">
        <v>55</v>
      </c>
      <c r="D160" s="2" t="s">
        <v>56</v>
      </c>
      <c r="E160" s="104">
        <v>84111502</v>
      </c>
      <c r="F160" s="106" t="s">
        <v>324</v>
      </c>
      <c r="G160" s="4">
        <v>1</v>
      </c>
      <c r="H160" s="4">
        <v>1</v>
      </c>
      <c r="I160" s="2">
        <v>11</v>
      </c>
      <c r="J160" s="2">
        <v>1</v>
      </c>
      <c r="K160" s="2" t="s">
        <v>29</v>
      </c>
      <c r="L160" s="2" t="str">
        <f>IF(K160=[5]Hoja3!$B$2,[5]Hoja3!$A$2,IF(K160=[5]Hoja3!$B$3,[5]Hoja3!$A$3,IF(K160=[5]Hoja3!$B$4,[5]Hoja3!$A$4,IF(K160=[5]Hoja3!$B$5,[5]Hoja3!$A$5,IF(K160=[5]Hoja3!$B$6,[5]Hoja3!$A$6,IF(K160=[5]Hoja3!$B$7,[5]Hoja3!$A$7,IF(K160=[5]Hoja3!$B$8,[5]Hoja3!$A$8,IF(K160=[5]Hoja3!$B$9,[5]Hoja3!$A$9,IF(K160=[5]Hoja3!$B$10,[5]Hoja3!$A$10,IF(K160=[5]Hoja3!$B$11,[5]Hoja3!$A$11,IF(K160=[5]Hoja3!$B$12,[5]Hoja3!$A$12,IF(K160=[5]Hoja3!$B$13,[5]Hoja3!$A$13,IF(K160=[5]Hoja3!$B$14,[5]Hoja3!$A$14,"")))))))))))))</f>
        <v>CCE-05</v>
      </c>
      <c r="M160" s="2" t="s">
        <v>58</v>
      </c>
      <c r="N160" s="2">
        <v>0</v>
      </c>
      <c r="O160" s="5">
        <v>25234000</v>
      </c>
      <c r="P160" s="5">
        <f t="shared" si="4"/>
        <v>25234000</v>
      </c>
      <c r="Q160" s="1">
        <v>0</v>
      </c>
      <c r="R160" s="2">
        <v>0</v>
      </c>
      <c r="S160" s="2" t="s">
        <v>31</v>
      </c>
      <c r="T160" s="2" t="s">
        <v>32</v>
      </c>
      <c r="U160" s="2" t="s">
        <v>33</v>
      </c>
      <c r="V160" s="2" t="s">
        <v>34</v>
      </c>
      <c r="W160" s="2" t="s">
        <v>35</v>
      </c>
      <c r="X160" s="2">
        <v>3241000</v>
      </c>
      <c r="Y160" s="3" t="s">
        <v>36</v>
      </c>
    </row>
    <row r="161" spans="1:25" ht="180" x14ac:dyDescent="0.25">
      <c r="A161" s="2" t="s">
        <v>325</v>
      </c>
      <c r="B161" s="2" t="str">
        <f>IFERROR(VLOOKUP(VALUE(MID(A161,1,IF(VALUE(MID(A161,1,3))=898,3,4))),[2]Hoja1!$A$3:$K$222,2,0),"")</f>
        <v>898 Administración del talento humano</v>
      </c>
      <c r="C161" s="2" t="s">
        <v>55</v>
      </c>
      <c r="D161" s="2" t="s">
        <v>56</v>
      </c>
      <c r="E161" s="104">
        <v>84111502</v>
      </c>
      <c r="F161" s="106" t="s">
        <v>326</v>
      </c>
      <c r="G161" s="4">
        <v>1</v>
      </c>
      <c r="H161" s="4">
        <v>1</v>
      </c>
      <c r="I161" s="2">
        <v>11</v>
      </c>
      <c r="J161" s="2">
        <v>1</v>
      </c>
      <c r="K161" s="2" t="s">
        <v>29</v>
      </c>
      <c r="L161" s="2" t="str">
        <f>IF(K161=[5]Hoja3!$B$2,[5]Hoja3!$A$2,IF(K161=[5]Hoja3!$B$3,[5]Hoja3!$A$3,IF(K161=[5]Hoja3!$B$4,[5]Hoja3!$A$4,IF(K161=[5]Hoja3!$B$5,[5]Hoja3!$A$5,IF(K161=[5]Hoja3!$B$6,[5]Hoja3!$A$6,IF(K161=[5]Hoja3!$B$7,[5]Hoja3!$A$7,IF(K161=[5]Hoja3!$B$8,[5]Hoja3!$A$8,IF(K161=[5]Hoja3!$B$9,[5]Hoja3!$A$9,IF(K161=[5]Hoja3!$B$10,[5]Hoja3!$A$10,IF(K161=[5]Hoja3!$B$11,[5]Hoja3!$A$11,IF(K161=[5]Hoja3!$B$12,[5]Hoja3!$A$12,IF(K161=[5]Hoja3!$B$13,[5]Hoja3!$A$13,IF(K161=[5]Hoja3!$B$14,[5]Hoja3!$A$14,"")))))))))))))</f>
        <v>CCE-05</v>
      </c>
      <c r="M161" s="2" t="s">
        <v>58</v>
      </c>
      <c r="N161" s="2">
        <v>0</v>
      </c>
      <c r="O161" s="5">
        <v>56793000</v>
      </c>
      <c r="P161" s="5">
        <f t="shared" si="4"/>
        <v>56793000</v>
      </c>
      <c r="Q161" s="1">
        <v>0</v>
      </c>
      <c r="R161" s="2">
        <v>0</v>
      </c>
      <c r="S161" s="2" t="s">
        <v>31</v>
      </c>
      <c r="T161" s="2" t="s">
        <v>32</v>
      </c>
      <c r="U161" s="2" t="s">
        <v>33</v>
      </c>
      <c r="V161" s="2" t="s">
        <v>34</v>
      </c>
      <c r="W161" s="2" t="s">
        <v>35</v>
      </c>
      <c r="X161" s="2">
        <v>3241000</v>
      </c>
      <c r="Y161" s="3" t="s">
        <v>36</v>
      </c>
    </row>
    <row r="162" spans="1:25" ht="180" x14ac:dyDescent="0.25">
      <c r="A162" s="2" t="s">
        <v>327</v>
      </c>
      <c r="B162" s="2" t="str">
        <f>IFERROR(VLOOKUP(VALUE(MID(A162,1,IF(VALUE(MID(A162,1,3))=898,3,4))),[2]Hoja1!$A$3:$K$222,2,0),"")</f>
        <v>898 Administración del talento humano</v>
      </c>
      <c r="C162" s="2" t="s">
        <v>55</v>
      </c>
      <c r="D162" s="2" t="s">
        <v>56</v>
      </c>
      <c r="E162" s="104">
        <v>80111601</v>
      </c>
      <c r="F162" s="106" t="s">
        <v>328</v>
      </c>
      <c r="G162" s="4">
        <v>1</v>
      </c>
      <c r="H162" s="4">
        <v>1</v>
      </c>
      <c r="I162" s="2">
        <v>11</v>
      </c>
      <c r="J162" s="2">
        <v>1</v>
      </c>
      <c r="K162" s="2" t="s">
        <v>29</v>
      </c>
      <c r="L162" s="2" t="str">
        <f>IF(K162=[5]Hoja3!$B$2,[5]Hoja3!$A$2,IF(K162=[5]Hoja3!$B$3,[5]Hoja3!$A$3,IF(K162=[5]Hoja3!$B$4,[5]Hoja3!$A$4,IF(K162=[5]Hoja3!$B$5,[5]Hoja3!$A$5,IF(K162=[5]Hoja3!$B$6,[5]Hoja3!$A$6,IF(K162=[5]Hoja3!$B$7,[5]Hoja3!$A$7,IF(K162=[5]Hoja3!$B$8,[5]Hoja3!$A$8,IF(K162=[5]Hoja3!$B$9,[5]Hoja3!$A$9,IF(K162=[5]Hoja3!$B$10,[5]Hoja3!$A$10,IF(K162=[5]Hoja3!$B$11,[5]Hoja3!$A$11,IF(K162=[5]Hoja3!$B$12,[5]Hoja3!$A$12,IF(K162=[5]Hoja3!$B$13,[5]Hoja3!$A$13,IF(K162=[5]Hoja3!$B$14,[5]Hoja3!$A$14,"")))))))))))))</f>
        <v>CCE-05</v>
      </c>
      <c r="M162" s="2" t="s">
        <v>58</v>
      </c>
      <c r="N162" s="2">
        <v>0</v>
      </c>
      <c r="O162" s="5">
        <v>34320000</v>
      </c>
      <c r="P162" s="5">
        <f t="shared" si="4"/>
        <v>34320000</v>
      </c>
      <c r="Q162" s="1">
        <v>0</v>
      </c>
      <c r="R162" s="2">
        <v>0</v>
      </c>
      <c r="S162" s="2" t="s">
        <v>31</v>
      </c>
      <c r="T162" s="2" t="s">
        <v>32</v>
      </c>
      <c r="U162" s="2" t="s">
        <v>33</v>
      </c>
      <c r="V162" s="2" t="s">
        <v>34</v>
      </c>
      <c r="W162" s="2" t="s">
        <v>35</v>
      </c>
      <c r="X162" s="2">
        <v>3241000</v>
      </c>
      <c r="Y162" s="3" t="s">
        <v>36</v>
      </c>
    </row>
    <row r="163" spans="1:25" ht="180" x14ac:dyDescent="0.25">
      <c r="A163" s="2" t="s">
        <v>329</v>
      </c>
      <c r="B163" s="2" t="str">
        <f>IFERROR(VLOOKUP(VALUE(MID(A163,1,IF(VALUE(MID(A163,1,3))=898,3,4))),[2]Hoja1!$A$3:$K$222,2,0),"")</f>
        <v>898 Administración del talento humano</v>
      </c>
      <c r="C163" s="2" t="s">
        <v>55</v>
      </c>
      <c r="D163" s="2" t="s">
        <v>56</v>
      </c>
      <c r="E163" s="104">
        <v>80121503</v>
      </c>
      <c r="F163" s="106" t="s">
        <v>330</v>
      </c>
      <c r="G163" s="4">
        <v>1</v>
      </c>
      <c r="H163" s="4">
        <v>1</v>
      </c>
      <c r="I163" s="2">
        <v>11.5</v>
      </c>
      <c r="J163" s="2">
        <v>1</v>
      </c>
      <c r="K163" s="2" t="s">
        <v>29</v>
      </c>
      <c r="L163" s="2" t="str">
        <f>IF(K163=[6]Hoja3!$B$2,[6]Hoja3!$A$2,IF(K163=[6]Hoja3!$B$3,[6]Hoja3!$A$3,IF(K163=[6]Hoja3!$B$4,[6]Hoja3!$A$4,IF(K163=[6]Hoja3!$B$5,[6]Hoja3!$A$5,IF(K163=[6]Hoja3!$B$6,[6]Hoja3!$A$6,IF(K163=[6]Hoja3!$B$7,[6]Hoja3!$A$7,IF(K163=[6]Hoja3!$B$8,[6]Hoja3!$A$8,IF(K163=[6]Hoja3!$B$9,[6]Hoja3!$A$9,IF(K163=[6]Hoja3!$B$10,[6]Hoja3!$A$10,IF(K163=[6]Hoja3!$B$11,[6]Hoja3!$A$11,IF(K163=[6]Hoja3!$B$12,[6]Hoja3!$A$12,IF(K163=[6]Hoja3!$B$13,[6]Hoja3!$A$13,IF(K163=[6]Hoja3!$B$14,[6]Hoja3!$A$14,"")))))))))))))</f>
        <v>CCE-05</v>
      </c>
      <c r="M163" s="2" t="s">
        <v>58</v>
      </c>
      <c r="N163" s="2">
        <v>0</v>
      </c>
      <c r="O163" s="5">
        <f>(40000*400)*I163</f>
        <v>184000000</v>
      </c>
      <c r="P163" s="5">
        <f t="shared" si="4"/>
        <v>184000000</v>
      </c>
      <c r="Q163" s="1">
        <v>0</v>
      </c>
      <c r="R163" s="2">
        <v>0</v>
      </c>
      <c r="S163" s="2" t="s">
        <v>31</v>
      </c>
      <c r="T163" s="2" t="s">
        <v>32</v>
      </c>
      <c r="U163" s="2" t="s">
        <v>33</v>
      </c>
      <c r="V163" s="2" t="s">
        <v>34</v>
      </c>
      <c r="W163" s="2" t="s">
        <v>35</v>
      </c>
      <c r="X163" s="2">
        <v>3241000</v>
      </c>
      <c r="Y163" s="3" t="s">
        <v>36</v>
      </c>
    </row>
    <row r="164" spans="1:25" ht="180" x14ac:dyDescent="0.25">
      <c r="A164" s="2" t="s">
        <v>331</v>
      </c>
      <c r="B164" s="2" t="str">
        <f>IFERROR(VLOOKUP(VALUE(MID(A164,1,IF(VALUE(MID(A164,1,3))=898,3,4))),[2]Hoja1!$A$3:$K$222,2,0),"")</f>
        <v>898 Administración del talento humano</v>
      </c>
      <c r="C164" s="2" t="s">
        <v>55</v>
      </c>
      <c r="D164" s="2" t="s">
        <v>56</v>
      </c>
      <c r="E164" s="104">
        <v>80121503</v>
      </c>
      <c r="F164" s="106" t="s">
        <v>330</v>
      </c>
      <c r="G164" s="4">
        <v>1</v>
      </c>
      <c r="H164" s="4">
        <v>1</v>
      </c>
      <c r="I164" s="2">
        <v>11.5</v>
      </c>
      <c r="J164" s="2">
        <v>1</v>
      </c>
      <c r="K164" s="2" t="s">
        <v>29</v>
      </c>
      <c r="L164" s="2" t="str">
        <f>IF(K164=[6]Hoja3!$B$2,[6]Hoja3!$A$2,IF(K164=[6]Hoja3!$B$3,[6]Hoja3!$A$3,IF(K164=[6]Hoja3!$B$4,[6]Hoja3!$A$4,IF(K164=[6]Hoja3!$B$5,[6]Hoja3!$A$5,IF(K164=[6]Hoja3!$B$6,[6]Hoja3!$A$6,IF(K164=[6]Hoja3!$B$7,[6]Hoja3!$A$7,IF(K164=[6]Hoja3!$B$8,[6]Hoja3!$A$8,IF(K164=[6]Hoja3!$B$9,[6]Hoja3!$A$9,IF(K164=[6]Hoja3!$B$10,[6]Hoja3!$A$10,IF(K164=[6]Hoja3!$B$11,[6]Hoja3!$A$11,IF(K164=[6]Hoja3!$B$12,[6]Hoja3!$A$12,IF(K164=[6]Hoja3!$B$13,[6]Hoja3!$A$13,IF(K164=[6]Hoja3!$B$14,[6]Hoja3!$A$14,"")))))))))))))</f>
        <v>CCE-05</v>
      </c>
      <c r="M164" s="2" t="s">
        <v>58</v>
      </c>
      <c r="N164" s="2">
        <v>0</v>
      </c>
      <c r="O164" s="5">
        <f>(40000*400)*I164</f>
        <v>184000000</v>
      </c>
      <c r="P164" s="5">
        <f t="shared" si="4"/>
        <v>184000000</v>
      </c>
      <c r="Q164" s="1">
        <v>0</v>
      </c>
      <c r="R164" s="2">
        <v>0</v>
      </c>
      <c r="S164" s="2" t="s">
        <v>31</v>
      </c>
      <c r="T164" s="2" t="s">
        <v>32</v>
      </c>
      <c r="U164" s="2" t="s">
        <v>33</v>
      </c>
      <c r="V164" s="2" t="s">
        <v>34</v>
      </c>
      <c r="W164" s="2" t="s">
        <v>35</v>
      </c>
      <c r="X164" s="2">
        <v>3241000</v>
      </c>
      <c r="Y164" s="3" t="s">
        <v>36</v>
      </c>
    </row>
    <row r="165" spans="1:25" ht="180" x14ac:dyDescent="0.25">
      <c r="A165" s="2" t="s">
        <v>332</v>
      </c>
      <c r="B165" s="2" t="str">
        <f>IFERROR(VLOOKUP(VALUE(MID(A165,1,IF(VALUE(MID(A165,1,3))=898,3,4))),[2]Hoja1!$A$3:$K$222,2,0),"")</f>
        <v>898 Administración del talento humano</v>
      </c>
      <c r="C165" s="2" t="s">
        <v>55</v>
      </c>
      <c r="D165" s="2" t="s">
        <v>56</v>
      </c>
      <c r="E165" s="104">
        <v>80121503</v>
      </c>
      <c r="F165" s="106" t="s">
        <v>333</v>
      </c>
      <c r="G165" s="4">
        <v>1</v>
      </c>
      <c r="H165" s="4">
        <v>1</v>
      </c>
      <c r="I165" s="2">
        <v>11.5</v>
      </c>
      <c r="J165" s="2">
        <v>1</v>
      </c>
      <c r="K165" s="2" t="s">
        <v>29</v>
      </c>
      <c r="L165" s="2" t="str">
        <f>IF(K165=[6]Hoja3!$B$2,[6]Hoja3!$A$2,IF(K165=[6]Hoja3!$B$3,[6]Hoja3!$A$3,IF(K165=[6]Hoja3!$B$4,[6]Hoja3!$A$4,IF(K165=[6]Hoja3!$B$5,[6]Hoja3!$A$5,IF(K165=[6]Hoja3!$B$6,[6]Hoja3!$A$6,IF(K165=[6]Hoja3!$B$7,[6]Hoja3!$A$7,IF(K165=[6]Hoja3!$B$8,[6]Hoja3!$A$8,IF(K165=[6]Hoja3!$B$9,[6]Hoja3!$A$9,IF(K165=[6]Hoja3!$B$10,[6]Hoja3!$A$10,IF(K165=[6]Hoja3!$B$11,[6]Hoja3!$A$11,IF(K165=[6]Hoja3!$B$12,[6]Hoja3!$A$12,IF(K165=[6]Hoja3!$B$13,[6]Hoja3!$A$13,IF(K165=[6]Hoja3!$B$14,[6]Hoja3!$A$14,"")))))))))))))</f>
        <v>CCE-05</v>
      </c>
      <c r="M165" s="2" t="s">
        <v>58</v>
      </c>
      <c r="N165" s="2">
        <v>0</v>
      </c>
      <c r="O165" s="5">
        <f>(8330000*1.04)*I165</f>
        <v>99626800</v>
      </c>
      <c r="P165" s="5">
        <f t="shared" si="4"/>
        <v>99626800</v>
      </c>
      <c r="Q165" s="1">
        <v>0</v>
      </c>
      <c r="R165" s="2">
        <v>0</v>
      </c>
      <c r="S165" s="2" t="s">
        <v>31</v>
      </c>
      <c r="T165" s="2" t="s">
        <v>32</v>
      </c>
      <c r="U165" s="2" t="s">
        <v>33</v>
      </c>
      <c r="V165" s="2" t="s">
        <v>34</v>
      </c>
      <c r="W165" s="2" t="s">
        <v>35</v>
      </c>
      <c r="X165" s="2">
        <v>3241000</v>
      </c>
      <c r="Y165" s="3" t="s">
        <v>36</v>
      </c>
    </row>
    <row r="166" spans="1:25" ht="180" x14ac:dyDescent="0.25">
      <c r="A166" s="2" t="s">
        <v>334</v>
      </c>
      <c r="B166" s="2" t="str">
        <f>IFERROR(VLOOKUP(VALUE(MID(A166,1,IF(VALUE(MID(A166,1,3))=898,3,4))),[2]Hoja1!$A$3:$K$222,2,0),"")</f>
        <v>898 Administración del talento humano</v>
      </c>
      <c r="C166" s="2" t="s">
        <v>55</v>
      </c>
      <c r="D166" s="2" t="s">
        <v>56</v>
      </c>
      <c r="E166" s="104">
        <v>80121503</v>
      </c>
      <c r="F166" s="106" t="s">
        <v>335</v>
      </c>
      <c r="G166" s="4">
        <v>1</v>
      </c>
      <c r="H166" s="4">
        <v>1</v>
      </c>
      <c r="I166" s="2">
        <v>11.5</v>
      </c>
      <c r="J166" s="2">
        <v>1</v>
      </c>
      <c r="K166" s="2" t="s">
        <v>29</v>
      </c>
      <c r="L166" s="2" t="str">
        <f>IF(K166=[6]Hoja3!$B$2,[6]Hoja3!$A$2,IF(K166=[6]Hoja3!$B$3,[6]Hoja3!$A$3,IF(K166=[6]Hoja3!$B$4,[6]Hoja3!$A$4,IF(K166=[6]Hoja3!$B$5,[6]Hoja3!$A$5,IF(K166=[6]Hoja3!$B$6,[6]Hoja3!$A$6,IF(K166=[6]Hoja3!$B$7,[6]Hoja3!$A$7,IF(K166=[6]Hoja3!$B$8,[6]Hoja3!$A$8,IF(K166=[6]Hoja3!$B$9,[6]Hoja3!$A$9,IF(K166=[6]Hoja3!$B$10,[6]Hoja3!$A$10,IF(K166=[6]Hoja3!$B$11,[6]Hoja3!$A$11,IF(K166=[6]Hoja3!$B$12,[6]Hoja3!$A$12,IF(K166=[6]Hoja3!$B$13,[6]Hoja3!$A$13,IF(K166=[6]Hoja3!$B$14,[6]Hoja3!$A$14,"")))))))))))))</f>
        <v>CCE-05</v>
      </c>
      <c r="M166" s="2" t="s">
        <v>30</v>
      </c>
      <c r="N166" s="2">
        <v>0</v>
      </c>
      <c r="O166" s="5">
        <v>190684000</v>
      </c>
      <c r="P166" s="5">
        <f t="shared" si="4"/>
        <v>190684000</v>
      </c>
      <c r="Q166" s="1">
        <v>0</v>
      </c>
      <c r="R166" s="2">
        <v>0</v>
      </c>
      <c r="S166" s="2" t="s">
        <v>31</v>
      </c>
      <c r="T166" s="2" t="s">
        <v>32</v>
      </c>
      <c r="U166" s="2" t="s">
        <v>33</v>
      </c>
      <c r="V166" s="2" t="s">
        <v>34</v>
      </c>
      <c r="W166" s="2" t="s">
        <v>35</v>
      </c>
      <c r="X166" s="2">
        <v>3241000</v>
      </c>
      <c r="Y166" s="3" t="s">
        <v>36</v>
      </c>
    </row>
    <row r="167" spans="1:25" ht="180" x14ac:dyDescent="0.25">
      <c r="A167" s="2" t="s">
        <v>336</v>
      </c>
      <c r="B167" s="2" t="str">
        <f>IFERROR(VLOOKUP(VALUE(MID(A167,1,IF(VALUE(MID(A167,1,3))=898,3,4))),[2]Hoja1!$A$3:$K$222,2,0),"")</f>
        <v>898 Administración del talento humano</v>
      </c>
      <c r="C167" s="2" t="s">
        <v>55</v>
      </c>
      <c r="D167" s="2" t="s">
        <v>56</v>
      </c>
      <c r="E167" s="104">
        <v>80121609</v>
      </c>
      <c r="F167" s="106" t="s">
        <v>337</v>
      </c>
      <c r="G167" s="4">
        <v>1</v>
      </c>
      <c r="H167" s="4">
        <v>1</v>
      </c>
      <c r="I167" s="2">
        <v>11.5</v>
      </c>
      <c r="J167" s="2">
        <v>1</v>
      </c>
      <c r="K167" s="2" t="s">
        <v>29</v>
      </c>
      <c r="L167" s="2" t="str">
        <f>IF(K167=[6]Hoja3!$B$2,[6]Hoja3!$A$2,IF(K167=[6]Hoja3!$B$3,[6]Hoja3!$A$3,IF(K167=[6]Hoja3!$B$4,[6]Hoja3!$A$4,IF(K167=[6]Hoja3!$B$5,[6]Hoja3!$A$5,IF(K167=[6]Hoja3!$B$6,[6]Hoja3!$A$6,IF(K167=[6]Hoja3!$B$7,[6]Hoja3!$A$7,IF(K167=[6]Hoja3!$B$8,[6]Hoja3!$A$8,IF(K167=[6]Hoja3!$B$9,[6]Hoja3!$A$9,IF(K167=[6]Hoja3!$B$10,[6]Hoja3!$A$10,IF(K167=[6]Hoja3!$B$11,[6]Hoja3!$A$11,IF(K167=[6]Hoja3!$B$12,[6]Hoja3!$A$12,IF(K167=[6]Hoja3!$B$13,[6]Hoja3!$A$13,IF(K167=[6]Hoja3!$B$14,[6]Hoja3!$A$14,"")))))))))))))</f>
        <v>CCE-05</v>
      </c>
      <c r="M167" s="2" t="s">
        <v>58</v>
      </c>
      <c r="N167" s="2">
        <v>0</v>
      </c>
      <c r="O167" s="5">
        <f>+(7723751*1.04)*I167</f>
        <v>92376061.959999993</v>
      </c>
      <c r="P167" s="5">
        <f>+O167</f>
        <v>92376061.959999993</v>
      </c>
      <c r="Q167" s="1">
        <v>0</v>
      </c>
      <c r="R167" s="2">
        <v>0</v>
      </c>
      <c r="S167" s="2" t="s">
        <v>31</v>
      </c>
      <c r="T167" s="2" t="s">
        <v>32</v>
      </c>
      <c r="U167" s="2" t="s">
        <v>33</v>
      </c>
      <c r="V167" s="2" t="s">
        <v>34</v>
      </c>
      <c r="W167" s="2" t="s">
        <v>35</v>
      </c>
      <c r="X167" s="2">
        <v>3241000</v>
      </c>
      <c r="Y167" s="3" t="s">
        <v>36</v>
      </c>
    </row>
    <row r="168" spans="1:25" ht="180" x14ac:dyDescent="0.25">
      <c r="A168" s="2" t="s">
        <v>338</v>
      </c>
      <c r="B168" s="2" t="str">
        <f>IFERROR(VLOOKUP(VALUE(MID(A168,1,IF(VALUE(MID(A168,1,3))=898,3,4))),[2]Hoja1!$A$3:$K$222,2,0),"")</f>
        <v>898 Administración del talento humano</v>
      </c>
      <c r="C168" s="2" t="s">
        <v>55</v>
      </c>
      <c r="D168" s="2" t="s">
        <v>56</v>
      </c>
      <c r="E168" s="104">
        <v>80121609</v>
      </c>
      <c r="F168" s="106" t="s">
        <v>339</v>
      </c>
      <c r="G168" s="4">
        <v>1</v>
      </c>
      <c r="H168" s="4">
        <v>1</v>
      </c>
      <c r="I168" s="2">
        <v>11.5</v>
      </c>
      <c r="J168" s="2">
        <v>1</v>
      </c>
      <c r="K168" s="2" t="s">
        <v>29</v>
      </c>
      <c r="L168" s="2" t="str">
        <f>IF(K168=[6]Hoja3!$B$2,[6]Hoja3!$A$2,IF(K168=[6]Hoja3!$B$3,[6]Hoja3!$A$3,IF(K168=[6]Hoja3!$B$4,[6]Hoja3!$A$4,IF(K168=[6]Hoja3!$B$5,[6]Hoja3!$A$5,IF(K168=[6]Hoja3!$B$6,[6]Hoja3!$A$6,IF(K168=[6]Hoja3!$B$7,[6]Hoja3!$A$7,IF(K168=[6]Hoja3!$B$8,[6]Hoja3!$A$8,IF(K168=[6]Hoja3!$B$9,[6]Hoja3!$A$9,IF(K168=[6]Hoja3!$B$10,[6]Hoja3!$A$10,IF(K168=[6]Hoja3!$B$11,[6]Hoja3!$A$11,IF(K168=[6]Hoja3!$B$12,[6]Hoja3!$A$12,IF(K168=[6]Hoja3!$B$13,[6]Hoja3!$A$13,IF(K168=[6]Hoja3!$B$14,[6]Hoja3!$A$14,"")))))))))))))</f>
        <v>CCE-05</v>
      </c>
      <c r="M168" s="2" t="s">
        <v>58</v>
      </c>
      <c r="N168" s="2">
        <v>0</v>
      </c>
      <c r="O168" s="5">
        <f>+(7723751*1.04)*I168</f>
        <v>92376061.959999993</v>
      </c>
      <c r="P168" s="5">
        <f>+O168</f>
        <v>92376061.959999993</v>
      </c>
      <c r="Q168" s="1">
        <v>0</v>
      </c>
      <c r="R168" s="2">
        <v>0</v>
      </c>
      <c r="S168" s="2" t="s">
        <v>31</v>
      </c>
      <c r="T168" s="2" t="s">
        <v>32</v>
      </c>
      <c r="U168" s="2" t="s">
        <v>33</v>
      </c>
      <c r="V168" s="2" t="s">
        <v>34</v>
      </c>
      <c r="W168" s="2" t="s">
        <v>35</v>
      </c>
      <c r="X168" s="2">
        <v>3241000</v>
      </c>
      <c r="Y168" s="3" t="s">
        <v>36</v>
      </c>
    </row>
    <row r="169" spans="1:25" ht="180" x14ac:dyDescent="0.25">
      <c r="A169" s="2" t="s">
        <v>340</v>
      </c>
      <c r="B169" s="2" t="str">
        <f>IFERROR(VLOOKUP(VALUE(MID(A169,1,IF(VALUE(MID(A169,1,3))=898,3,4))),[2]Hoja1!$A$3:$K$222,2,0),"")</f>
        <v>898 Administración del talento humano</v>
      </c>
      <c r="C169" s="2" t="s">
        <v>55</v>
      </c>
      <c r="D169" s="2" t="s">
        <v>56</v>
      </c>
      <c r="E169" s="104">
        <v>80121609</v>
      </c>
      <c r="F169" s="106" t="s">
        <v>341</v>
      </c>
      <c r="G169" s="4">
        <v>1</v>
      </c>
      <c r="H169" s="4">
        <v>1</v>
      </c>
      <c r="I169" s="2">
        <v>11.5</v>
      </c>
      <c r="J169" s="2">
        <v>1</v>
      </c>
      <c r="K169" s="2" t="s">
        <v>29</v>
      </c>
      <c r="L169" s="2" t="str">
        <f>IF(K169=[6]Hoja3!$B$2,[6]Hoja3!$A$2,IF(K169=[6]Hoja3!$B$3,[6]Hoja3!$A$3,IF(K169=[6]Hoja3!$B$4,[6]Hoja3!$A$4,IF(K169=[6]Hoja3!$B$5,[6]Hoja3!$A$5,IF(K169=[6]Hoja3!$B$6,[6]Hoja3!$A$6,IF(K169=[6]Hoja3!$B$7,[6]Hoja3!$A$7,IF(K169=[6]Hoja3!$B$8,[6]Hoja3!$A$8,IF(K169=[6]Hoja3!$B$9,[6]Hoja3!$A$9,IF(K169=[6]Hoja3!$B$10,[6]Hoja3!$A$10,IF(K169=[6]Hoja3!$B$11,[6]Hoja3!$A$11,IF(K169=[6]Hoja3!$B$12,[6]Hoja3!$A$12,IF(K169=[6]Hoja3!$B$13,[6]Hoja3!$A$13,IF(K169=[6]Hoja3!$B$14,[6]Hoja3!$A$14,"")))))))))))))</f>
        <v>CCE-05</v>
      </c>
      <c r="M169" s="2" t="s">
        <v>58</v>
      </c>
      <c r="N169" s="2">
        <v>0</v>
      </c>
      <c r="O169" s="5">
        <f>(7498400*1.04)*I169</f>
        <v>89680864</v>
      </c>
      <c r="P169" s="5">
        <f t="shared" si="4"/>
        <v>89680864</v>
      </c>
      <c r="Q169" s="1">
        <v>0</v>
      </c>
      <c r="R169" s="2">
        <v>0</v>
      </c>
      <c r="S169" s="2" t="s">
        <v>31</v>
      </c>
      <c r="T169" s="2" t="s">
        <v>32</v>
      </c>
      <c r="U169" s="2" t="s">
        <v>33</v>
      </c>
      <c r="V169" s="2" t="s">
        <v>34</v>
      </c>
      <c r="W169" s="2" t="s">
        <v>35</v>
      </c>
      <c r="X169" s="2">
        <v>3241000</v>
      </c>
      <c r="Y169" s="3" t="s">
        <v>36</v>
      </c>
    </row>
    <row r="170" spans="1:25" ht="180" x14ac:dyDescent="0.25">
      <c r="A170" s="2" t="s">
        <v>342</v>
      </c>
      <c r="B170" s="2" t="str">
        <f>IFERROR(VLOOKUP(VALUE(MID(A170,1,IF(VALUE(MID(A170,1,3))=898,3,4))),[2]Hoja1!$A$3:$K$222,2,0),"")</f>
        <v>898 Administración del talento humano</v>
      </c>
      <c r="C170" s="2" t="s">
        <v>55</v>
      </c>
      <c r="D170" s="2" t="s">
        <v>56</v>
      </c>
      <c r="E170" s="104">
        <v>80121609</v>
      </c>
      <c r="F170" s="106" t="s">
        <v>341</v>
      </c>
      <c r="G170" s="4">
        <v>1</v>
      </c>
      <c r="H170" s="4">
        <v>1</v>
      </c>
      <c r="I170" s="2">
        <v>11.5</v>
      </c>
      <c r="J170" s="2">
        <v>1</v>
      </c>
      <c r="K170" s="2" t="s">
        <v>29</v>
      </c>
      <c r="L170" s="2" t="str">
        <f>IF(K170=[6]Hoja3!$B$2,[6]Hoja3!$A$2,IF(K170=[6]Hoja3!$B$3,[6]Hoja3!$A$3,IF(K170=[6]Hoja3!$B$4,[6]Hoja3!$A$4,IF(K170=[6]Hoja3!$B$5,[6]Hoja3!$A$5,IF(K170=[6]Hoja3!$B$6,[6]Hoja3!$A$6,IF(K170=[6]Hoja3!$B$7,[6]Hoja3!$A$7,IF(K170=[6]Hoja3!$B$8,[6]Hoja3!$A$8,IF(K170=[6]Hoja3!$B$9,[6]Hoja3!$A$9,IF(K170=[6]Hoja3!$B$10,[6]Hoja3!$A$10,IF(K170=[6]Hoja3!$B$11,[6]Hoja3!$A$11,IF(K170=[6]Hoja3!$B$12,[6]Hoja3!$A$12,IF(K170=[6]Hoja3!$B$13,[6]Hoja3!$A$13,IF(K170=[6]Hoja3!$B$14,[6]Hoja3!$A$14,"")))))))))))))</f>
        <v>CCE-05</v>
      </c>
      <c r="M170" s="2" t="s">
        <v>58</v>
      </c>
      <c r="N170" s="2">
        <v>0</v>
      </c>
      <c r="O170" s="5">
        <f>(7498400*1.04)*I170</f>
        <v>89680864</v>
      </c>
      <c r="P170" s="5">
        <f t="shared" si="4"/>
        <v>89680864</v>
      </c>
      <c r="Q170" s="1">
        <v>0</v>
      </c>
      <c r="R170" s="2">
        <v>0</v>
      </c>
      <c r="S170" s="2" t="s">
        <v>31</v>
      </c>
      <c r="T170" s="2" t="s">
        <v>32</v>
      </c>
      <c r="U170" s="2" t="s">
        <v>33</v>
      </c>
      <c r="V170" s="2" t="s">
        <v>34</v>
      </c>
      <c r="W170" s="2" t="s">
        <v>35</v>
      </c>
      <c r="X170" s="2">
        <v>3241000</v>
      </c>
      <c r="Y170" s="3" t="s">
        <v>36</v>
      </c>
    </row>
    <row r="171" spans="1:25" ht="180" x14ac:dyDescent="0.25">
      <c r="A171" s="2" t="s">
        <v>343</v>
      </c>
      <c r="B171" s="2" t="str">
        <f>IFERROR(VLOOKUP(VALUE(MID(A171,1,IF(VALUE(MID(A171,1,3))=898,3,4))),[2]Hoja1!$A$3:$K$222,2,0),"")</f>
        <v>898 Administración del talento humano</v>
      </c>
      <c r="C171" s="2" t="s">
        <v>55</v>
      </c>
      <c r="D171" s="2" t="s">
        <v>56</v>
      </c>
      <c r="E171" s="104">
        <v>80121702</v>
      </c>
      <c r="F171" s="106" t="s">
        <v>344</v>
      </c>
      <c r="G171" s="4">
        <v>1</v>
      </c>
      <c r="H171" s="4">
        <v>1</v>
      </c>
      <c r="I171" s="2">
        <v>11.5</v>
      </c>
      <c r="J171" s="2">
        <v>1</v>
      </c>
      <c r="K171" s="2" t="s">
        <v>29</v>
      </c>
      <c r="L171" s="2" t="str">
        <f>IF(K171=[6]Hoja3!$B$2,[6]Hoja3!$A$2,IF(K171=[6]Hoja3!$B$3,[6]Hoja3!$A$3,IF(K171=[6]Hoja3!$B$4,[6]Hoja3!$A$4,IF(K171=[6]Hoja3!$B$5,[6]Hoja3!$A$5,IF(K171=[6]Hoja3!$B$6,[6]Hoja3!$A$6,IF(K171=[6]Hoja3!$B$7,[6]Hoja3!$A$7,IF(K171=[6]Hoja3!$B$8,[6]Hoja3!$A$8,IF(K171=[6]Hoja3!$B$9,[6]Hoja3!$A$9,IF(K171=[6]Hoja3!$B$10,[6]Hoja3!$A$10,IF(K171=[6]Hoja3!$B$11,[6]Hoja3!$A$11,IF(K171=[6]Hoja3!$B$12,[6]Hoja3!$A$12,IF(K171=[6]Hoja3!$B$13,[6]Hoja3!$A$13,IF(K171=[6]Hoja3!$B$14,[6]Hoja3!$A$14,"")))))))))))))</f>
        <v>CCE-05</v>
      </c>
      <c r="M171" s="2" t="s">
        <v>58</v>
      </c>
      <c r="N171" s="2">
        <v>0</v>
      </c>
      <c r="O171" s="5">
        <f>(7498400*1.04)*I171</f>
        <v>89680864</v>
      </c>
      <c r="P171" s="5">
        <f t="shared" si="4"/>
        <v>89680864</v>
      </c>
      <c r="Q171" s="1">
        <v>0</v>
      </c>
      <c r="R171" s="2">
        <v>0</v>
      </c>
      <c r="S171" s="2" t="s">
        <v>31</v>
      </c>
      <c r="T171" s="2" t="s">
        <v>32</v>
      </c>
      <c r="U171" s="2" t="s">
        <v>33</v>
      </c>
      <c r="V171" s="2" t="s">
        <v>34</v>
      </c>
      <c r="W171" s="2" t="s">
        <v>35</v>
      </c>
      <c r="X171" s="2">
        <v>3241000</v>
      </c>
      <c r="Y171" s="3" t="s">
        <v>36</v>
      </c>
    </row>
    <row r="172" spans="1:25" ht="180" x14ac:dyDescent="0.25">
      <c r="A172" s="2" t="s">
        <v>345</v>
      </c>
      <c r="B172" s="2" t="str">
        <f>IFERROR(VLOOKUP(VALUE(MID(A172,1,IF(VALUE(MID(A172,1,3))=898,3,4))),[2]Hoja1!$A$3:$K$222,2,0),"")</f>
        <v>898 Administración del talento humano</v>
      </c>
      <c r="C172" s="2" t="s">
        <v>55</v>
      </c>
      <c r="D172" s="2" t="s">
        <v>56</v>
      </c>
      <c r="E172" s="104">
        <v>93151500</v>
      </c>
      <c r="F172" s="106" t="s">
        <v>346</v>
      </c>
      <c r="G172" s="4">
        <v>1</v>
      </c>
      <c r="H172" s="4">
        <v>1</v>
      </c>
      <c r="I172" s="2">
        <v>11.5</v>
      </c>
      <c r="J172" s="2">
        <v>1</v>
      </c>
      <c r="K172" s="2" t="s">
        <v>29</v>
      </c>
      <c r="L172" s="2" t="str">
        <f>IF(K172=[6]Hoja3!$B$2,[6]Hoja3!$A$2,IF(K172=[6]Hoja3!$B$3,[6]Hoja3!$A$3,IF(K172=[6]Hoja3!$B$4,[6]Hoja3!$A$4,IF(K172=[6]Hoja3!$B$5,[6]Hoja3!$A$5,IF(K172=[6]Hoja3!$B$6,[6]Hoja3!$A$6,IF(K172=[6]Hoja3!$B$7,[6]Hoja3!$A$7,IF(K172=[6]Hoja3!$B$8,[6]Hoja3!$A$8,IF(K172=[6]Hoja3!$B$9,[6]Hoja3!$A$9,IF(K172=[6]Hoja3!$B$10,[6]Hoja3!$A$10,IF(K172=[6]Hoja3!$B$11,[6]Hoja3!$A$11,IF(K172=[6]Hoja3!$B$12,[6]Hoja3!$A$12,IF(K172=[6]Hoja3!$B$13,[6]Hoja3!$A$13,IF(K172=[6]Hoja3!$B$14,[6]Hoja3!$A$14,"")))))))))))))</f>
        <v>CCE-05</v>
      </c>
      <c r="M172" s="2" t="s">
        <v>58</v>
      </c>
      <c r="N172" s="2">
        <v>0</v>
      </c>
      <c r="O172" s="5">
        <f>+(6260950)*I172</f>
        <v>72000925</v>
      </c>
      <c r="P172" s="5">
        <f t="shared" si="4"/>
        <v>72000925</v>
      </c>
      <c r="Q172" s="1">
        <v>0</v>
      </c>
      <c r="R172" s="2">
        <v>0</v>
      </c>
      <c r="S172" s="2" t="s">
        <v>31</v>
      </c>
      <c r="T172" s="2" t="s">
        <v>32</v>
      </c>
      <c r="U172" s="2" t="s">
        <v>33</v>
      </c>
      <c r="V172" s="2" t="s">
        <v>34</v>
      </c>
      <c r="W172" s="2" t="s">
        <v>35</v>
      </c>
      <c r="X172" s="2">
        <v>3241000</v>
      </c>
      <c r="Y172" s="3" t="s">
        <v>36</v>
      </c>
    </row>
    <row r="173" spans="1:25" ht="180" x14ac:dyDescent="0.25">
      <c r="A173" s="2" t="s">
        <v>347</v>
      </c>
      <c r="B173" s="2" t="str">
        <f>IFERROR(VLOOKUP(VALUE(MID(A173,1,IF(VALUE(MID(A173,1,3))=898,3,4))),[2]Hoja1!$A$3:$K$222,2,0),"")</f>
        <v>898 Administración del talento humano</v>
      </c>
      <c r="C173" s="2" t="s">
        <v>55</v>
      </c>
      <c r="D173" s="2" t="s">
        <v>56</v>
      </c>
      <c r="E173" s="104">
        <v>80121503</v>
      </c>
      <c r="F173" s="106" t="s">
        <v>348</v>
      </c>
      <c r="G173" s="4">
        <v>1</v>
      </c>
      <c r="H173" s="4">
        <v>1</v>
      </c>
      <c r="I173" s="2">
        <v>11.5</v>
      </c>
      <c r="J173" s="2">
        <v>1</v>
      </c>
      <c r="K173" s="2" t="s">
        <v>29</v>
      </c>
      <c r="L173" s="2" t="str">
        <f>IF(K173=[6]Hoja3!$B$2,[6]Hoja3!$A$2,IF(K173=[6]Hoja3!$B$3,[6]Hoja3!$A$3,IF(K173=[6]Hoja3!$B$4,[6]Hoja3!$A$4,IF(K173=[6]Hoja3!$B$5,[6]Hoja3!$A$5,IF(K173=[6]Hoja3!$B$6,[6]Hoja3!$A$6,IF(K173=[6]Hoja3!$B$7,[6]Hoja3!$A$7,IF(K173=[6]Hoja3!$B$8,[6]Hoja3!$A$8,IF(K173=[6]Hoja3!$B$9,[6]Hoja3!$A$9,IF(K173=[6]Hoja3!$B$10,[6]Hoja3!$A$10,IF(K173=[6]Hoja3!$B$11,[6]Hoja3!$A$11,IF(K173=[6]Hoja3!$B$12,[6]Hoja3!$A$12,IF(K173=[6]Hoja3!$B$13,[6]Hoja3!$A$13,IF(K173=[6]Hoja3!$B$14,[6]Hoja3!$A$14,"")))))))))))))</f>
        <v>CCE-05</v>
      </c>
      <c r="M173" s="2" t="s">
        <v>58</v>
      </c>
      <c r="N173" s="2">
        <v>0</v>
      </c>
      <c r="O173" s="5">
        <f>+(6280000*1.04)*I173</f>
        <v>75108800</v>
      </c>
      <c r="P173" s="5">
        <f t="shared" si="4"/>
        <v>75108800</v>
      </c>
      <c r="Q173" s="1">
        <v>0</v>
      </c>
      <c r="R173" s="2">
        <v>0</v>
      </c>
      <c r="S173" s="2" t="s">
        <v>31</v>
      </c>
      <c r="T173" s="2" t="s">
        <v>32</v>
      </c>
      <c r="U173" s="2" t="s">
        <v>33</v>
      </c>
      <c r="V173" s="2" t="s">
        <v>34</v>
      </c>
      <c r="W173" s="2" t="s">
        <v>35</v>
      </c>
      <c r="X173" s="2">
        <v>3241000</v>
      </c>
      <c r="Y173" s="3" t="s">
        <v>36</v>
      </c>
    </row>
    <row r="174" spans="1:25" ht="180" x14ac:dyDescent="0.25">
      <c r="A174" s="2" t="s">
        <v>349</v>
      </c>
      <c r="B174" s="2" t="str">
        <f>IFERROR(VLOOKUP(VALUE(MID(A174,1,IF(VALUE(MID(A174,1,3))=898,3,4))),[2]Hoja1!$A$3:$K$222,2,0),"")</f>
        <v>898 Administración del talento humano</v>
      </c>
      <c r="C174" s="2" t="s">
        <v>55</v>
      </c>
      <c r="D174" s="2" t="s">
        <v>56</v>
      </c>
      <c r="E174" s="104">
        <v>80121610</v>
      </c>
      <c r="F174" s="106" t="s">
        <v>350</v>
      </c>
      <c r="G174" s="4">
        <v>1</v>
      </c>
      <c r="H174" s="4">
        <v>1</v>
      </c>
      <c r="I174" s="2">
        <v>11.5</v>
      </c>
      <c r="J174" s="2">
        <v>1</v>
      </c>
      <c r="K174" s="2" t="s">
        <v>29</v>
      </c>
      <c r="L174" s="2" t="str">
        <f>IF(K174=[6]Hoja3!$B$2,[6]Hoja3!$A$2,IF(K174=[6]Hoja3!$B$3,[6]Hoja3!$A$3,IF(K174=[6]Hoja3!$B$4,[6]Hoja3!$A$4,IF(K174=[6]Hoja3!$B$5,[6]Hoja3!$A$5,IF(K174=[6]Hoja3!$B$6,[6]Hoja3!$A$6,IF(K174=[6]Hoja3!$B$7,[6]Hoja3!$A$7,IF(K174=[6]Hoja3!$B$8,[6]Hoja3!$A$8,IF(K174=[6]Hoja3!$B$9,[6]Hoja3!$A$9,IF(K174=[6]Hoja3!$B$10,[6]Hoja3!$A$10,IF(K174=[6]Hoja3!$B$11,[6]Hoja3!$A$11,IF(K174=[6]Hoja3!$B$12,[6]Hoja3!$A$12,IF(K174=[6]Hoja3!$B$13,[6]Hoja3!$A$13,IF(K174=[6]Hoja3!$B$14,[6]Hoja3!$A$14,"")))))))))))))</f>
        <v>CCE-05</v>
      </c>
      <c r="M174" s="2" t="s">
        <v>58</v>
      </c>
      <c r="N174" s="2">
        <v>0</v>
      </c>
      <c r="O174" s="5">
        <f>+(5000000*1.04)*I174</f>
        <v>59800000</v>
      </c>
      <c r="P174" s="5">
        <f t="shared" si="4"/>
        <v>59800000</v>
      </c>
      <c r="Q174" s="1">
        <v>0</v>
      </c>
      <c r="R174" s="2">
        <v>0</v>
      </c>
      <c r="S174" s="2" t="s">
        <v>31</v>
      </c>
      <c r="T174" s="2" t="s">
        <v>32</v>
      </c>
      <c r="U174" s="2" t="s">
        <v>33</v>
      </c>
      <c r="V174" s="2" t="s">
        <v>34</v>
      </c>
      <c r="W174" s="2" t="s">
        <v>35</v>
      </c>
      <c r="X174" s="2">
        <v>3241000</v>
      </c>
      <c r="Y174" s="3" t="s">
        <v>36</v>
      </c>
    </row>
    <row r="175" spans="1:25" ht="180" x14ac:dyDescent="0.25">
      <c r="A175" s="2" t="s">
        <v>351</v>
      </c>
      <c r="B175" s="2" t="str">
        <f>IFERROR(VLOOKUP(VALUE(MID(A175,1,IF(VALUE(MID(A175,1,3))=898,3,4))),[2]Hoja1!$A$3:$K$222,2,0),"")</f>
        <v>898 Administración del talento humano</v>
      </c>
      <c r="C175" s="2" t="s">
        <v>55</v>
      </c>
      <c r="D175" s="2" t="s">
        <v>56</v>
      </c>
      <c r="E175" s="104">
        <v>80121503</v>
      </c>
      <c r="F175" s="106" t="s">
        <v>352</v>
      </c>
      <c r="G175" s="4">
        <v>1</v>
      </c>
      <c r="H175" s="4">
        <v>1</v>
      </c>
      <c r="I175" s="2">
        <v>11.5</v>
      </c>
      <c r="J175" s="2">
        <v>1</v>
      </c>
      <c r="K175" s="2" t="s">
        <v>29</v>
      </c>
      <c r="L175" s="2" t="str">
        <f>IF(K175=[6]Hoja3!$B$2,[6]Hoja3!$A$2,IF(K175=[6]Hoja3!$B$3,[6]Hoja3!$A$3,IF(K175=[6]Hoja3!$B$4,[6]Hoja3!$A$4,IF(K175=[6]Hoja3!$B$5,[6]Hoja3!$A$5,IF(K175=[6]Hoja3!$B$6,[6]Hoja3!$A$6,IF(K175=[6]Hoja3!$B$7,[6]Hoja3!$A$7,IF(K175=[6]Hoja3!$B$8,[6]Hoja3!$A$8,IF(K175=[6]Hoja3!$B$9,[6]Hoja3!$A$9,IF(K175=[6]Hoja3!$B$10,[6]Hoja3!$A$10,IF(K175=[6]Hoja3!$B$11,[6]Hoja3!$A$11,IF(K175=[6]Hoja3!$B$12,[6]Hoja3!$A$12,IF(K175=[6]Hoja3!$B$13,[6]Hoja3!$A$13,IF(K175=[6]Hoja3!$B$14,[6]Hoja3!$A$14,"")))))))))))))</f>
        <v>CCE-05</v>
      </c>
      <c r="M175" s="2" t="s">
        <v>58</v>
      </c>
      <c r="N175" s="2">
        <v>0</v>
      </c>
      <c r="O175" s="5">
        <f>+(4576000*1.04)*I175</f>
        <v>54728960</v>
      </c>
      <c r="P175" s="5">
        <f t="shared" si="4"/>
        <v>54728960</v>
      </c>
      <c r="Q175" s="1">
        <v>0</v>
      </c>
      <c r="R175" s="2">
        <v>0</v>
      </c>
      <c r="S175" s="2" t="s">
        <v>31</v>
      </c>
      <c r="T175" s="2" t="s">
        <v>32</v>
      </c>
      <c r="U175" s="2" t="s">
        <v>33</v>
      </c>
      <c r="V175" s="2" t="s">
        <v>34</v>
      </c>
      <c r="W175" s="2" t="s">
        <v>35</v>
      </c>
      <c r="X175" s="2">
        <v>3241000</v>
      </c>
      <c r="Y175" s="3" t="s">
        <v>36</v>
      </c>
    </row>
    <row r="176" spans="1:25" ht="180" x14ac:dyDescent="0.25">
      <c r="A176" s="2" t="s">
        <v>353</v>
      </c>
      <c r="B176" s="2" t="str">
        <f>IFERROR(VLOOKUP(VALUE(MID(A176,1,IF(VALUE(MID(A176,1,3))=898,3,4))),[2]Hoja1!$A$3:$K$222,2,0),"")</f>
        <v>898 Administración del talento humano</v>
      </c>
      <c r="C176" s="2" t="s">
        <v>55</v>
      </c>
      <c r="D176" s="2" t="s">
        <v>56</v>
      </c>
      <c r="E176" s="104">
        <v>80121503</v>
      </c>
      <c r="F176" s="106" t="s">
        <v>354</v>
      </c>
      <c r="G176" s="4">
        <v>1</v>
      </c>
      <c r="H176" s="4">
        <v>1</v>
      </c>
      <c r="I176" s="2">
        <v>11.5</v>
      </c>
      <c r="J176" s="2">
        <v>1</v>
      </c>
      <c r="K176" s="2" t="s">
        <v>29</v>
      </c>
      <c r="L176" s="2" t="str">
        <f>IF(K176=[6]Hoja3!$B$2,[6]Hoja3!$A$2,IF(K176=[6]Hoja3!$B$3,[6]Hoja3!$A$3,IF(K176=[6]Hoja3!$B$4,[6]Hoja3!$A$4,IF(K176=[6]Hoja3!$B$5,[6]Hoja3!$A$5,IF(K176=[6]Hoja3!$B$6,[6]Hoja3!$A$6,IF(K176=[6]Hoja3!$B$7,[6]Hoja3!$A$7,IF(K176=[6]Hoja3!$B$8,[6]Hoja3!$A$8,IF(K176=[6]Hoja3!$B$9,[6]Hoja3!$A$9,IF(K176=[6]Hoja3!$B$10,[6]Hoja3!$A$10,IF(K176=[6]Hoja3!$B$11,[6]Hoja3!$A$11,IF(K176=[6]Hoja3!$B$12,[6]Hoja3!$A$12,IF(K176=[6]Hoja3!$B$13,[6]Hoja3!$A$13,IF(K176=[6]Hoja3!$B$14,[6]Hoja3!$A$14,"")))))))))))))</f>
        <v>CCE-05</v>
      </c>
      <c r="M176" s="2" t="s">
        <v>58</v>
      </c>
      <c r="N176" s="2">
        <v>0</v>
      </c>
      <c r="O176" s="5">
        <f>+(4819371)*I176</f>
        <v>55422766.5</v>
      </c>
      <c r="P176" s="5">
        <f t="shared" si="4"/>
        <v>55422766.5</v>
      </c>
      <c r="Q176" s="1">
        <v>0</v>
      </c>
      <c r="R176" s="2">
        <v>0</v>
      </c>
      <c r="S176" s="2" t="s">
        <v>31</v>
      </c>
      <c r="T176" s="2" t="s">
        <v>32</v>
      </c>
      <c r="U176" s="2" t="s">
        <v>33</v>
      </c>
      <c r="V176" s="2" t="s">
        <v>34</v>
      </c>
      <c r="W176" s="2" t="s">
        <v>35</v>
      </c>
      <c r="X176" s="2">
        <v>3241000</v>
      </c>
      <c r="Y176" s="3" t="s">
        <v>36</v>
      </c>
    </row>
    <row r="177" spans="1:25" ht="180" x14ac:dyDescent="0.25">
      <c r="A177" s="2" t="s">
        <v>355</v>
      </c>
      <c r="B177" s="2" t="str">
        <f>IFERROR(VLOOKUP(VALUE(MID(A177,1,IF(VALUE(MID(A177,1,3))=898,3,4))),[2]Hoja1!$A$3:$K$222,2,0),"")</f>
        <v>898 Administración del talento humano</v>
      </c>
      <c r="C177" s="2" t="s">
        <v>55</v>
      </c>
      <c r="D177" s="2" t="s">
        <v>56</v>
      </c>
      <c r="E177" s="104">
        <v>80121503</v>
      </c>
      <c r="F177" s="106" t="s">
        <v>356</v>
      </c>
      <c r="G177" s="4">
        <v>1</v>
      </c>
      <c r="H177" s="4">
        <v>1</v>
      </c>
      <c r="I177" s="2">
        <v>11.5</v>
      </c>
      <c r="J177" s="2">
        <v>1</v>
      </c>
      <c r="K177" s="2" t="s">
        <v>29</v>
      </c>
      <c r="L177" s="2" t="str">
        <f>IF(K177=[6]Hoja3!$B$2,[6]Hoja3!$A$2,IF(K177=[6]Hoja3!$B$3,[6]Hoja3!$A$3,IF(K177=[6]Hoja3!$B$4,[6]Hoja3!$A$4,IF(K177=[6]Hoja3!$B$5,[6]Hoja3!$A$5,IF(K177=[6]Hoja3!$B$6,[6]Hoja3!$A$6,IF(K177=[6]Hoja3!$B$7,[6]Hoja3!$A$7,IF(K177=[6]Hoja3!$B$8,[6]Hoja3!$A$8,IF(K177=[6]Hoja3!$B$9,[6]Hoja3!$A$9,IF(K177=[6]Hoja3!$B$10,[6]Hoja3!$A$10,IF(K177=[6]Hoja3!$B$11,[6]Hoja3!$A$11,IF(K177=[6]Hoja3!$B$12,[6]Hoja3!$A$12,IF(K177=[6]Hoja3!$B$13,[6]Hoja3!$A$13,IF(K177=[6]Hoja3!$B$14,[6]Hoja3!$A$14,"")))))))))))))</f>
        <v>CCE-05</v>
      </c>
      <c r="M177" s="2" t="s">
        <v>58</v>
      </c>
      <c r="N177" s="2">
        <v>0</v>
      </c>
      <c r="O177" s="5">
        <f>+(4819371)*I177</f>
        <v>55422766.5</v>
      </c>
      <c r="P177" s="5">
        <f t="shared" si="4"/>
        <v>55422766.5</v>
      </c>
      <c r="Q177" s="1">
        <v>0</v>
      </c>
      <c r="R177" s="2">
        <v>0</v>
      </c>
      <c r="S177" s="2" t="s">
        <v>31</v>
      </c>
      <c r="T177" s="2" t="s">
        <v>32</v>
      </c>
      <c r="U177" s="2" t="s">
        <v>33</v>
      </c>
      <c r="V177" s="2" t="s">
        <v>34</v>
      </c>
      <c r="W177" s="2" t="s">
        <v>35</v>
      </c>
      <c r="X177" s="2">
        <v>3241000</v>
      </c>
      <c r="Y177" s="3" t="s">
        <v>36</v>
      </c>
    </row>
    <row r="178" spans="1:25" ht="180" x14ac:dyDescent="0.25">
      <c r="A178" s="2" t="s">
        <v>357</v>
      </c>
      <c r="B178" s="2" t="str">
        <f>IFERROR(VLOOKUP(VALUE(MID(A178,1,IF(VALUE(MID(A178,1,3))=898,3,4))),[2]Hoja1!$A$3:$K$222,2,0),"")</f>
        <v>898 Administración del talento humano</v>
      </c>
      <c r="C178" s="2" t="s">
        <v>55</v>
      </c>
      <c r="D178" s="2" t="s">
        <v>56</v>
      </c>
      <c r="E178" s="104">
        <v>80161506</v>
      </c>
      <c r="F178" s="106" t="s">
        <v>358</v>
      </c>
      <c r="G178" s="4">
        <v>1</v>
      </c>
      <c r="H178" s="4">
        <v>1</v>
      </c>
      <c r="I178" s="2">
        <v>11.5</v>
      </c>
      <c r="J178" s="2">
        <v>1</v>
      </c>
      <c r="K178" s="2" t="s">
        <v>29</v>
      </c>
      <c r="L178" s="2" t="str">
        <f>IF(K178=[6]Hoja3!$B$2,[6]Hoja3!$A$2,IF(K178=[6]Hoja3!$B$3,[6]Hoja3!$A$3,IF(K178=[6]Hoja3!$B$4,[6]Hoja3!$A$4,IF(K178=[6]Hoja3!$B$5,[6]Hoja3!$A$5,IF(K178=[6]Hoja3!$B$6,[6]Hoja3!$A$6,IF(K178=[6]Hoja3!$B$7,[6]Hoja3!$A$7,IF(K178=[6]Hoja3!$B$8,[6]Hoja3!$A$8,IF(K178=[6]Hoja3!$B$9,[6]Hoja3!$A$9,IF(K178=[6]Hoja3!$B$10,[6]Hoja3!$A$10,IF(K178=[6]Hoja3!$B$11,[6]Hoja3!$A$11,IF(K178=[6]Hoja3!$B$12,[6]Hoja3!$A$12,IF(K178=[6]Hoja3!$B$13,[6]Hoja3!$A$13,IF(K178=[6]Hoja3!$B$14,[6]Hoja3!$A$14,"")))))))))))))</f>
        <v>CCE-05</v>
      </c>
      <c r="M178" s="2" t="s">
        <v>58</v>
      </c>
      <c r="N178" s="2">
        <v>0</v>
      </c>
      <c r="O178" s="5">
        <f>+(3740308*1.04)*I178</f>
        <v>44734083.680000007</v>
      </c>
      <c r="P178" s="5">
        <f t="shared" si="4"/>
        <v>44734083.680000007</v>
      </c>
      <c r="Q178" s="1">
        <v>0</v>
      </c>
      <c r="R178" s="2">
        <v>0</v>
      </c>
      <c r="S178" s="2" t="s">
        <v>31</v>
      </c>
      <c r="T178" s="2" t="s">
        <v>32</v>
      </c>
      <c r="U178" s="2" t="s">
        <v>33</v>
      </c>
      <c r="V178" s="2" t="s">
        <v>34</v>
      </c>
      <c r="W178" s="2" t="s">
        <v>35</v>
      </c>
      <c r="X178" s="2">
        <v>3241000</v>
      </c>
      <c r="Y178" s="3" t="s">
        <v>36</v>
      </c>
    </row>
    <row r="179" spans="1:25" ht="180" x14ac:dyDescent="0.25">
      <c r="A179" s="2" t="s">
        <v>359</v>
      </c>
      <c r="B179" s="2" t="str">
        <f>IFERROR(VLOOKUP(VALUE(MID(A179,1,IF(VALUE(MID(A179,1,3))=898,3,4))),[2]Hoja1!$A$3:$K$222,2,0),"")</f>
        <v>898 Administración del talento humano</v>
      </c>
      <c r="C179" s="2" t="s">
        <v>55</v>
      </c>
      <c r="D179" s="2" t="s">
        <v>56</v>
      </c>
      <c r="E179" s="104">
        <v>80161501</v>
      </c>
      <c r="F179" s="106" t="s">
        <v>360</v>
      </c>
      <c r="G179" s="4">
        <v>1</v>
      </c>
      <c r="H179" s="4">
        <v>1</v>
      </c>
      <c r="I179" s="2">
        <v>11.5</v>
      </c>
      <c r="J179" s="2">
        <v>1</v>
      </c>
      <c r="K179" s="2" t="s">
        <v>29</v>
      </c>
      <c r="L179" s="2" t="str">
        <f>IF(K179=[6]Hoja3!$B$2,[6]Hoja3!$A$2,IF(K179=[6]Hoja3!$B$3,[6]Hoja3!$A$3,IF(K179=[6]Hoja3!$B$4,[6]Hoja3!$A$4,IF(K179=[6]Hoja3!$B$5,[6]Hoja3!$A$5,IF(K179=[6]Hoja3!$B$6,[6]Hoja3!$A$6,IF(K179=[6]Hoja3!$B$7,[6]Hoja3!$A$7,IF(K179=[6]Hoja3!$B$8,[6]Hoja3!$A$8,IF(K179=[6]Hoja3!$B$9,[6]Hoja3!$A$9,IF(K179=[6]Hoja3!$B$10,[6]Hoja3!$A$10,IF(K179=[6]Hoja3!$B$11,[6]Hoja3!$A$11,IF(K179=[6]Hoja3!$B$12,[6]Hoja3!$A$12,IF(K179=[6]Hoja3!$B$13,[6]Hoja3!$A$13,IF(K179=[6]Hoja3!$B$14,[6]Hoja3!$A$14,"")))))))))))))</f>
        <v>CCE-05</v>
      </c>
      <c r="M179" s="2" t="s">
        <v>30</v>
      </c>
      <c r="N179" s="2">
        <v>0</v>
      </c>
      <c r="O179" s="5">
        <f>+(3144500*1.04)*I179</f>
        <v>37608220</v>
      </c>
      <c r="P179" s="5">
        <f t="shared" si="4"/>
        <v>37608220</v>
      </c>
      <c r="Q179" s="1">
        <v>0</v>
      </c>
      <c r="R179" s="2">
        <v>0</v>
      </c>
      <c r="S179" s="2" t="s">
        <v>31</v>
      </c>
      <c r="T179" s="2" t="s">
        <v>32</v>
      </c>
      <c r="U179" s="2" t="s">
        <v>33</v>
      </c>
      <c r="V179" s="2" t="s">
        <v>34</v>
      </c>
      <c r="W179" s="2" t="s">
        <v>35</v>
      </c>
      <c r="X179" s="2">
        <v>3241000</v>
      </c>
      <c r="Y179" s="3" t="s">
        <v>36</v>
      </c>
    </row>
    <row r="180" spans="1:25" ht="180" x14ac:dyDescent="0.25">
      <c r="A180" s="2" t="s">
        <v>361</v>
      </c>
      <c r="B180" s="2" t="str">
        <f>IFERROR(VLOOKUP(VALUE(MID(A180,1,IF(VALUE(MID(A180,1,3))=898,3,4))),[2]Hoja1!$A$3:$K$222,2,0),"")</f>
        <v>898 Administración del talento humano</v>
      </c>
      <c r="C180" s="2" t="s">
        <v>55</v>
      </c>
      <c r="D180" s="2" t="s">
        <v>56</v>
      </c>
      <c r="E180" s="104">
        <v>80161501</v>
      </c>
      <c r="F180" s="106" t="s">
        <v>362</v>
      </c>
      <c r="G180" s="4">
        <v>1</v>
      </c>
      <c r="H180" s="4">
        <v>1</v>
      </c>
      <c r="I180" s="2">
        <v>11.5</v>
      </c>
      <c r="J180" s="2">
        <v>1</v>
      </c>
      <c r="K180" s="2" t="s">
        <v>29</v>
      </c>
      <c r="L180" s="2" t="str">
        <f>IF(K180=[6]Hoja3!$B$2,[6]Hoja3!$A$2,IF(K180=[6]Hoja3!$B$3,[6]Hoja3!$A$3,IF(K180=[6]Hoja3!$B$4,[6]Hoja3!$A$4,IF(K180=[6]Hoja3!$B$5,[6]Hoja3!$A$5,IF(K180=[6]Hoja3!$B$6,[6]Hoja3!$A$6,IF(K180=[6]Hoja3!$B$7,[6]Hoja3!$A$7,IF(K180=[6]Hoja3!$B$8,[6]Hoja3!$A$8,IF(K180=[6]Hoja3!$B$9,[6]Hoja3!$A$9,IF(K180=[6]Hoja3!$B$10,[6]Hoja3!$A$10,IF(K180=[6]Hoja3!$B$11,[6]Hoja3!$A$11,IF(K180=[6]Hoja3!$B$12,[6]Hoja3!$A$12,IF(K180=[6]Hoja3!$B$13,[6]Hoja3!$A$13,IF(K180=[6]Hoja3!$B$14,[6]Hoja3!$A$14,"")))))))))))))</f>
        <v>CCE-05</v>
      </c>
      <c r="M180" s="2" t="s">
        <v>30</v>
      </c>
      <c r="N180" s="2">
        <v>0</v>
      </c>
      <c r="O180" s="5">
        <f>+(2142400*1.04)*I180</f>
        <v>25623104</v>
      </c>
      <c r="P180" s="5">
        <f t="shared" si="4"/>
        <v>25623104</v>
      </c>
      <c r="Q180" s="1">
        <v>0</v>
      </c>
      <c r="R180" s="2">
        <v>0</v>
      </c>
      <c r="S180" s="2" t="s">
        <v>31</v>
      </c>
      <c r="T180" s="2" t="s">
        <v>32</v>
      </c>
      <c r="U180" s="2" t="s">
        <v>33</v>
      </c>
      <c r="V180" s="2" t="s">
        <v>34</v>
      </c>
      <c r="W180" s="2" t="s">
        <v>35</v>
      </c>
      <c r="X180" s="2">
        <v>3241000</v>
      </c>
      <c r="Y180" s="3" t="s">
        <v>36</v>
      </c>
    </row>
    <row r="181" spans="1:25" ht="180" x14ac:dyDescent="0.25">
      <c r="A181" s="2" t="s">
        <v>363</v>
      </c>
      <c r="B181" s="2" t="str">
        <f>IFERROR(VLOOKUP(VALUE(MID(A181,1,IF(VALUE(MID(A181,1,3))=898,3,4))),[2]Hoja1!$A$3:$K$222,2,0),"")</f>
        <v>898 Administración del talento humano</v>
      </c>
      <c r="C181" s="2" t="s">
        <v>55</v>
      </c>
      <c r="D181" s="2" t="s">
        <v>56</v>
      </c>
      <c r="E181" s="104">
        <v>80161501</v>
      </c>
      <c r="F181" s="106" t="s">
        <v>362</v>
      </c>
      <c r="G181" s="4">
        <v>1</v>
      </c>
      <c r="H181" s="4">
        <v>1</v>
      </c>
      <c r="I181" s="2">
        <v>11.5</v>
      </c>
      <c r="J181" s="2">
        <v>1</v>
      </c>
      <c r="K181" s="2" t="s">
        <v>29</v>
      </c>
      <c r="L181" s="2" t="str">
        <f>IF(K181=[6]Hoja3!$B$2,[6]Hoja3!$A$2,IF(K181=[6]Hoja3!$B$3,[6]Hoja3!$A$3,IF(K181=[6]Hoja3!$B$4,[6]Hoja3!$A$4,IF(K181=[6]Hoja3!$B$5,[6]Hoja3!$A$5,IF(K181=[6]Hoja3!$B$6,[6]Hoja3!$A$6,IF(K181=[6]Hoja3!$B$7,[6]Hoja3!$A$7,IF(K181=[6]Hoja3!$B$8,[6]Hoja3!$A$8,IF(K181=[6]Hoja3!$B$9,[6]Hoja3!$A$9,IF(K181=[6]Hoja3!$B$10,[6]Hoja3!$A$10,IF(K181=[6]Hoja3!$B$11,[6]Hoja3!$A$11,IF(K181=[6]Hoja3!$B$12,[6]Hoja3!$A$12,IF(K181=[6]Hoja3!$B$13,[6]Hoja3!$A$13,IF(K181=[6]Hoja3!$B$14,[6]Hoja3!$A$14,"")))))))))))))</f>
        <v>CCE-05</v>
      </c>
      <c r="M181" s="2" t="s">
        <v>30</v>
      </c>
      <c r="N181" s="2">
        <v>0</v>
      </c>
      <c r="O181" s="5">
        <f>+(2142400*1.04)*I181</f>
        <v>25623104</v>
      </c>
      <c r="P181" s="5">
        <f>+O181</f>
        <v>25623104</v>
      </c>
      <c r="Q181" s="1">
        <v>0</v>
      </c>
      <c r="R181" s="2">
        <v>0</v>
      </c>
      <c r="S181" s="2" t="s">
        <v>31</v>
      </c>
      <c r="T181" s="2" t="s">
        <v>32</v>
      </c>
      <c r="U181" s="2" t="s">
        <v>33</v>
      </c>
      <c r="V181" s="2" t="s">
        <v>34</v>
      </c>
      <c r="W181" s="2" t="s">
        <v>35</v>
      </c>
      <c r="X181" s="2">
        <v>3241000</v>
      </c>
      <c r="Y181" s="3" t="s">
        <v>36</v>
      </c>
    </row>
    <row r="182" spans="1:25" ht="180" x14ac:dyDescent="0.25">
      <c r="A182" s="2" t="s">
        <v>364</v>
      </c>
      <c r="B182" s="2" t="str">
        <f>IFERROR(VLOOKUP(VALUE(MID(A182,1,IF(VALUE(MID(A182,1,3))=898,3,4))),[2]Hoja1!$A$3:$K$222,2,0),"")</f>
        <v>898 Administración del talento humano</v>
      </c>
      <c r="C182" s="2" t="s">
        <v>55</v>
      </c>
      <c r="D182" s="2" t="s">
        <v>56</v>
      </c>
      <c r="E182" s="104">
        <v>80161501</v>
      </c>
      <c r="F182" s="106" t="s">
        <v>365</v>
      </c>
      <c r="G182" s="4">
        <v>1</v>
      </c>
      <c r="H182" s="4">
        <v>1</v>
      </c>
      <c r="I182" s="2">
        <v>11.5</v>
      </c>
      <c r="J182" s="2">
        <v>1</v>
      </c>
      <c r="K182" s="2" t="s">
        <v>29</v>
      </c>
      <c r="L182" s="2" t="str">
        <f>IF(K182=[6]Hoja3!$B$2,[6]Hoja3!$A$2,IF(K182=[6]Hoja3!$B$3,[6]Hoja3!$A$3,IF(K182=[6]Hoja3!$B$4,[6]Hoja3!$A$4,IF(K182=[6]Hoja3!$B$5,[6]Hoja3!$A$5,IF(K182=[6]Hoja3!$B$6,[6]Hoja3!$A$6,IF(K182=[6]Hoja3!$B$7,[6]Hoja3!$A$7,IF(K182=[6]Hoja3!$B$8,[6]Hoja3!$A$8,IF(K182=[6]Hoja3!$B$9,[6]Hoja3!$A$9,IF(K182=[6]Hoja3!$B$10,[6]Hoja3!$A$10,IF(K182=[6]Hoja3!$B$11,[6]Hoja3!$A$11,IF(K182=[6]Hoja3!$B$12,[6]Hoja3!$A$12,IF(K182=[6]Hoja3!$B$13,[6]Hoja3!$A$13,IF(K182=[6]Hoja3!$B$14,[6]Hoja3!$A$14,"")))))))))))))</f>
        <v>CCE-05</v>
      </c>
      <c r="M182" s="2" t="s">
        <v>30</v>
      </c>
      <c r="N182" s="2">
        <v>0</v>
      </c>
      <c r="O182" s="5">
        <f>+(2142400*1.04)*I182</f>
        <v>25623104</v>
      </c>
      <c r="P182" s="5">
        <f t="shared" si="4"/>
        <v>25623104</v>
      </c>
      <c r="Q182" s="1">
        <v>0</v>
      </c>
      <c r="R182" s="2">
        <v>0</v>
      </c>
      <c r="S182" s="2" t="s">
        <v>31</v>
      </c>
      <c r="T182" s="2" t="s">
        <v>32</v>
      </c>
      <c r="U182" s="2" t="s">
        <v>33</v>
      </c>
      <c r="V182" s="2" t="s">
        <v>34</v>
      </c>
      <c r="W182" s="2" t="s">
        <v>35</v>
      </c>
      <c r="X182" s="2">
        <v>3241000</v>
      </c>
      <c r="Y182" s="3" t="s">
        <v>36</v>
      </c>
    </row>
    <row r="183" spans="1:25" ht="180" x14ac:dyDescent="0.25">
      <c r="A183" s="2" t="s">
        <v>366</v>
      </c>
      <c r="B183" s="2" t="str">
        <f>IFERROR(VLOOKUP(VALUE(MID(A183,1,IF(VALUE(MID(A183,1,3))=898,3,4))),[2]Hoja1!$A$3:$K$222,2,0),"")</f>
        <v>898 Administración del talento humano</v>
      </c>
      <c r="C183" s="2" t="s">
        <v>55</v>
      </c>
      <c r="D183" s="2" t="s">
        <v>56</v>
      </c>
      <c r="E183" s="104">
        <v>80121610</v>
      </c>
      <c r="F183" s="106" t="s">
        <v>367</v>
      </c>
      <c r="G183" s="4">
        <v>1</v>
      </c>
      <c r="H183" s="4">
        <v>1</v>
      </c>
      <c r="I183" s="2">
        <v>11</v>
      </c>
      <c r="J183" s="2">
        <v>1</v>
      </c>
      <c r="K183" s="2" t="s">
        <v>29</v>
      </c>
      <c r="L183" s="2" t="str">
        <f>IF(K183=[7]Hoja3!$B$2,[7]Hoja3!$A$2,IF(K183=[7]Hoja3!$B$3,[7]Hoja3!$A$3,IF(K183=[7]Hoja3!$B$4,[7]Hoja3!$A$4,IF(K183=[7]Hoja3!$B$5,[7]Hoja3!$A$5,IF(K183=[7]Hoja3!$B$6,[7]Hoja3!$A$6,IF(K183=[7]Hoja3!$B$7,[7]Hoja3!$A$7,IF(K183=[7]Hoja3!$B$8,[7]Hoja3!$A$8,IF(K183=[7]Hoja3!$B$9,[7]Hoja3!$A$9,IF(K183=[7]Hoja3!$B$10,[7]Hoja3!$A$10,IF(K183=[7]Hoja3!$B$11,[7]Hoja3!$A$11,IF(K183=[7]Hoja3!$B$12,[7]Hoja3!$A$12,IF(K183=[7]Hoja3!$B$13,[7]Hoja3!$A$13,IF(K183=[7]Hoja3!$B$14,[7]Hoja3!$A$14,"")))))))))))))</f>
        <v>CCE-05</v>
      </c>
      <c r="M183" s="2" t="s">
        <v>58</v>
      </c>
      <c r="N183" s="2">
        <v>0</v>
      </c>
      <c r="O183" s="5">
        <v>102960000</v>
      </c>
      <c r="P183" s="5">
        <v>102960000</v>
      </c>
      <c r="Q183" s="1">
        <v>0</v>
      </c>
      <c r="R183" s="2">
        <v>0</v>
      </c>
      <c r="S183" s="2" t="s">
        <v>31</v>
      </c>
      <c r="T183" s="2" t="s">
        <v>32</v>
      </c>
      <c r="U183" s="2" t="s">
        <v>33</v>
      </c>
      <c r="V183" s="2" t="s">
        <v>34</v>
      </c>
      <c r="W183" s="2" t="s">
        <v>35</v>
      </c>
      <c r="X183" s="2">
        <v>3241000</v>
      </c>
      <c r="Y183" s="3" t="s">
        <v>36</v>
      </c>
    </row>
    <row r="184" spans="1:25" ht="180" x14ac:dyDescent="0.25">
      <c r="A184" s="2" t="s">
        <v>368</v>
      </c>
      <c r="B184" s="2" t="str">
        <f>IFERROR(VLOOKUP(VALUE(MID(A184,1,IF(VALUE(MID(A184,1,3))=898,3,4))),[2]Hoja1!$A$3:$K$222,2,0),"")</f>
        <v>898 Administración del talento humano</v>
      </c>
      <c r="C184" s="2" t="s">
        <v>55</v>
      </c>
      <c r="D184" s="2" t="s">
        <v>56</v>
      </c>
      <c r="E184" s="104">
        <v>80121610</v>
      </c>
      <c r="F184" s="106" t="s">
        <v>369</v>
      </c>
      <c r="G184" s="4">
        <v>1</v>
      </c>
      <c r="H184" s="4">
        <v>1</v>
      </c>
      <c r="I184" s="2">
        <v>11</v>
      </c>
      <c r="J184" s="2">
        <v>1</v>
      </c>
      <c r="K184" s="2" t="s">
        <v>29</v>
      </c>
      <c r="L184" s="2" t="str">
        <f>IF(K184=[7]Hoja3!$B$2,[7]Hoja3!$A$2,IF(K184=[7]Hoja3!$B$3,[7]Hoja3!$A$3,IF(K184=[7]Hoja3!$B$4,[7]Hoja3!$A$4,IF(K184=[7]Hoja3!$B$5,[7]Hoja3!$A$5,IF(K184=[7]Hoja3!$B$6,[7]Hoja3!$A$6,IF(K184=[7]Hoja3!$B$7,[7]Hoja3!$A$7,IF(K184=[7]Hoja3!$B$8,[7]Hoja3!$A$8,IF(K184=[7]Hoja3!$B$9,[7]Hoja3!$A$9,IF(K184=[7]Hoja3!$B$10,[7]Hoja3!$A$10,IF(K184=[7]Hoja3!$B$11,[7]Hoja3!$A$11,IF(K184=[7]Hoja3!$B$12,[7]Hoja3!$A$12,IF(K184=[7]Hoja3!$B$13,[7]Hoja3!$A$13,IF(K184=[7]Hoja3!$B$14,[7]Hoja3!$A$14,"")))))))))))))</f>
        <v>CCE-05</v>
      </c>
      <c r="M184" s="2" t="s">
        <v>58</v>
      </c>
      <c r="N184" s="2">
        <v>0</v>
      </c>
      <c r="O184" s="5">
        <v>40040000</v>
      </c>
      <c r="P184" s="5">
        <f>+O184</f>
        <v>40040000</v>
      </c>
      <c r="Q184" s="1">
        <v>0</v>
      </c>
      <c r="R184" s="2">
        <v>0</v>
      </c>
      <c r="S184" s="2" t="s">
        <v>31</v>
      </c>
      <c r="T184" s="2" t="s">
        <v>32</v>
      </c>
      <c r="U184" s="2" t="s">
        <v>33</v>
      </c>
      <c r="V184" s="2" t="s">
        <v>34</v>
      </c>
      <c r="W184" s="2" t="s">
        <v>35</v>
      </c>
      <c r="X184" s="2">
        <v>3241000</v>
      </c>
      <c r="Y184" s="3" t="s">
        <v>36</v>
      </c>
    </row>
    <row r="185" spans="1:25" ht="180" x14ac:dyDescent="0.25">
      <c r="A185" s="2" t="s">
        <v>370</v>
      </c>
      <c r="B185" s="2" t="str">
        <f>IFERROR(VLOOKUP(VALUE(MID(A185,1,IF(VALUE(MID(A185,1,3))=898,3,4))),[2]Hoja1!$A$3:$K$222,2,0),"")</f>
        <v>898 Administración del talento humano</v>
      </c>
      <c r="C185" s="2" t="s">
        <v>55</v>
      </c>
      <c r="D185" s="2" t="s">
        <v>56</v>
      </c>
      <c r="E185" s="104">
        <v>80121610</v>
      </c>
      <c r="F185" s="106" t="s">
        <v>371</v>
      </c>
      <c r="G185" s="4">
        <v>1</v>
      </c>
      <c r="H185" s="4">
        <v>1</v>
      </c>
      <c r="I185" s="2">
        <v>11</v>
      </c>
      <c r="J185" s="2">
        <v>1</v>
      </c>
      <c r="K185" s="2" t="s">
        <v>29</v>
      </c>
      <c r="L185" s="2" t="str">
        <f>IF(K185=[7]Hoja3!$B$2,[7]Hoja3!$A$2,IF(K185=[7]Hoja3!$B$3,[7]Hoja3!$A$3,IF(K185=[7]Hoja3!$B$4,[7]Hoja3!$A$4,IF(K185=[7]Hoja3!$B$5,[7]Hoja3!$A$5,IF(K185=[7]Hoja3!$B$6,[7]Hoja3!$A$6,IF(K185=[7]Hoja3!$B$7,[7]Hoja3!$A$7,IF(K185=[7]Hoja3!$B$8,[7]Hoja3!$A$8,IF(K185=[7]Hoja3!$B$9,[7]Hoja3!$A$9,IF(K185=[7]Hoja3!$B$10,[7]Hoja3!$A$10,IF(K185=[7]Hoja3!$B$11,[7]Hoja3!$A$11,IF(K185=[7]Hoja3!$B$12,[7]Hoja3!$A$12,IF(K185=[7]Hoja3!$B$13,[7]Hoja3!$A$13,IF(K185=[7]Hoja3!$B$14,[7]Hoja3!$A$14,"")))))))))))))</f>
        <v>CCE-05</v>
      </c>
      <c r="M185" s="2" t="s">
        <v>58</v>
      </c>
      <c r="N185" s="2">
        <v>0</v>
      </c>
      <c r="O185" s="5">
        <v>76995182</v>
      </c>
      <c r="P185" s="5">
        <v>76995182</v>
      </c>
      <c r="Q185" s="1">
        <v>0</v>
      </c>
      <c r="R185" s="2">
        <v>0</v>
      </c>
      <c r="S185" s="2" t="s">
        <v>31</v>
      </c>
      <c r="T185" s="2" t="s">
        <v>32</v>
      </c>
      <c r="U185" s="2" t="s">
        <v>33</v>
      </c>
      <c r="V185" s="2" t="s">
        <v>34</v>
      </c>
      <c r="W185" s="2" t="s">
        <v>35</v>
      </c>
      <c r="X185" s="2">
        <v>3241000</v>
      </c>
      <c r="Y185" s="3" t="s">
        <v>36</v>
      </c>
    </row>
    <row r="186" spans="1:25" ht="180" x14ac:dyDescent="0.25">
      <c r="A186" s="2" t="s">
        <v>372</v>
      </c>
      <c r="B186" s="2" t="str">
        <f>IFERROR(VLOOKUP(VALUE(MID(A186,1,IF(VALUE(MID(A186,1,3))=898,3,4))),[2]Hoja1!$A$3:$K$222,2,0),"")</f>
        <v>898 Administración del talento humano</v>
      </c>
      <c r="C186" s="2" t="s">
        <v>55</v>
      </c>
      <c r="D186" s="2" t="s">
        <v>56</v>
      </c>
      <c r="E186" s="104">
        <v>80121610</v>
      </c>
      <c r="F186" s="106" t="s">
        <v>373</v>
      </c>
      <c r="G186" s="4">
        <v>1</v>
      </c>
      <c r="H186" s="4">
        <v>1</v>
      </c>
      <c r="I186" s="2">
        <v>11</v>
      </c>
      <c r="J186" s="2">
        <v>1</v>
      </c>
      <c r="K186" s="2" t="s">
        <v>29</v>
      </c>
      <c r="L186" s="2" t="str">
        <f>IF(K186=[7]Hoja3!$B$2,[7]Hoja3!$A$2,IF(K186=[7]Hoja3!$B$3,[7]Hoja3!$A$3,IF(K186=[7]Hoja3!$B$4,[7]Hoja3!$A$4,IF(K186=[7]Hoja3!$B$5,[7]Hoja3!$A$5,IF(K186=[7]Hoja3!$B$6,[7]Hoja3!$A$6,IF(K186=[7]Hoja3!$B$7,[7]Hoja3!$A$7,IF(K186=[7]Hoja3!$B$8,[7]Hoja3!$A$8,IF(K186=[7]Hoja3!$B$9,[7]Hoja3!$A$9,IF(K186=[7]Hoja3!$B$10,[7]Hoja3!$A$10,IF(K186=[7]Hoja3!$B$11,[7]Hoja3!$A$11,IF(K186=[7]Hoja3!$B$12,[7]Hoja3!$A$12,IF(K186=[7]Hoja3!$B$13,[7]Hoja3!$A$13,IF(K186=[7]Hoja3!$B$14,[7]Hoja3!$A$14,"")))))))))))))</f>
        <v>CCE-05</v>
      </c>
      <c r="M186" s="2" t="s">
        <v>58</v>
      </c>
      <c r="N186" s="2">
        <v>0</v>
      </c>
      <c r="O186" s="5">
        <v>22880000</v>
      </c>
      <c r="P186" s="5">
        <v>22880000</v>
      </c>
      <c r="Q186" s="1">
        <v>0</v>
      </c>
      <c r="R186" s="2">
        <v>0</v>
      </c>
      <c r="S186" s="2" t="s">
        <v>31</v>
      </c>
      <c r="T186" s="2" t="s">
        <v>32</v>
      </c>
      <c r="U186" s="2" t="s">
        <v>33</v>
      </c>
      <c r="V186" s="2" t="s">
        <v>34</v>
      </c>
      <c r="W186" s="2" t="s">
        <v>35</v>
      </c>
      <c r="X186" s="2">
        <v>3241000</v>
      </c>
      <c r="Y186" s="3" t="s">
        <v>36</v>
      </c>
    </row>
    <row r="187" spans="1:25" ht="180" x14ac:dyDescent="0.25">
      <c r="A187" s="2" t="s">
        <v>374</v>
      </c>
      <c r="B187" s="2" t="str">
        <f>IFERROR(VLOOKUP(VALUE(MID(A187,1,IF(VALUE(MID(A187,1,3))=898,3,4))),[2]Hoja1!$A$3:$K$222,2,0),"")</f>
        <v>898 Administración del talento humano</v>
      </c>
      <c r="C187" s="2" t="s">
        <v>55</v>
      </c>
      <c r="D187" s="2" t="s">
        <v>56</v>
      </c>
      <c r="E187" s="104">
        <v>80121610</v>
      </c>
      <c r="F187" s="106" t="s">
        <v>375</v>
      </c>
      <c r="G187" s="4">
        <v>1</v>
      </c>
      <c r="H187" s="4">
        <v>1</v>
      </c>
      <c r="I187" s="2">
        <v>11</v>
      </c>
      <c r="J187" s="2">
        <v>1</v>
      </c>
      <c r="K187" s="2" t="s">
        <v>29</v>
      </c>
      <c r="L187" s="2" t="str">
        <f>IF(K187=[7]Hoja3!$B$2,[7]Hoja3!$A$2,IF(K187=[7]Hoja3!$B$3,[7]Hoja3!$A$3,IF(K187=[7]Hoja3!$B$4,[7]Hoja3!$A$4,IF(K187=[7]Hoja3!$B$5,[7]Hoja3!$A$5,IF(K187=[7]Hoja3!$B$6,[7]Hoja3!$A$6,IF(K187=[7]Hoja3!$B$7,[7]Hoja3!$A$7,IF(K187=[7]Hoja3!$B$8,[7]Hoja3!$A$8,IF(K187=[7]Hoja3!$B$9,[7]Hoja3!$A$9,IF(K187=[7]Hoja3!$B$10,[7]Hoja3!$A$10,IF(K187=[7]Hoja3!$B$11,[7]Hoja3!$A$11,IF(K187=[7]Hoja3!$B$12,[7]Hoja3!$A$12,IF(K187=[7]Hoja3!$B$13,[7]Hoja3!$A$13,IF(K187=[7]Hoja3!$B$14,[7]Hoja3!$A$14,"")))))))))))))</f>
        <v>CCE-05</v>
      </c>
      <c r="M187" s="2" t="s">
        <v>58</v>
      </c>
      <c r="N187" s="2">
        <v>0</v>
      </c>
      <c r="O187" s="5">
        <v>108680000</v>
      </c>
      <c r="P187" s="5">
        <v>108680000</v>
      </c>
      <c r="Q187" s="1">
        <v>0</v>
      </c>
      <c r="R187" s="2">
        <v>0</v>
      </c>
      <c r="S187" s="2" t="s">
        <v>31</v>
      </c>
      <c r="T187" s="2" t="s">
        <v>32</v>
      </c>
      <c r="U187" s="2" t="s">
        <v>33</v>
      </c>
      <c r="V187" s="2" t="s">
        <v>34</v>
      </c>
      <c r="W187" s="2" t="s">
        <v>35</v>
      </c>
      <c r="X187" s="2">
        <v>3241000</v>
      </c>
      <c r="Y187" s="3" t="s">
        <v>36</v>
      </c>
    </row>
    <row r="188" spans="1:25" ht="180" x14ac:dyDescent="0.25">
      <c r="A188" s="2" t="s">
        <v>376</v>
      </c>
      <c r="B188" s="2" t="str">
        <f>IFERROR(VLOOKUP(VALUE(MID(A188,1,IF(VALUE(MID(A188,1,3))=898,3,4))),[2]Hoja1!$A$3:$K$222,2,0),"")</f>
        <v>898 Administración del talento humano</v>
      </c>
      <c r="C188" s="2" t="s">
        <v>55</v>
      </c>
      <c r="D188" s="2" t="s">
        <v>56</v>
      </c>
      <c r="E188" s="104">
        <v>80121610</v>
      </c>
      <c r="F188" s="106" t="s">
        <v>377</v>
      </c>
      <c r="G188" s="4">
        <v>1</v>
      </c>
      <c r="H188" s="4">
        <v>1</v>
      </c>
      <c r="I188" s="2">
        <v>8</v>
      </c>
      <c r="J188" s="2">
        <v>1</v>
      </c>
      <c r="K188" s="2" t="s">
        <v>29</v>
      </c>
      <c r="L188" s="2" t="str">
        <f>IF(K188=[7]Hoja3!$B$2,[7]Hoja3!$A$2,IF(K188=[7]Hoja3!$B$3,[7]Hoja3!$A$3,IF(K188=[7]Hoja3!$B$4,[7]Hoja3!$A$4,IF(K188=[7]Hoja3!$B$5,[7]Hoja3!$A$5,IF(K188=[7]Hoja3!$B$6,[7]Hoja3!$A$6,IF(K188=[7]Hoja3!$B$7,[7]Hoja3!$A$7,IF(K188=[7]Hoja3!$B$8,[7]Hoja3!$A$8,IF(K188=[7]Hoja3!$B$9,[7]Hoja3!$A$9,IF(K188=[7]Hoja3!$B$10,[7]Hoja3!$A$10,IF(K188=[7]Hoja3!$B$11,[7]Hoja3!$A$11,IF(K188=[7]Hoja3!$B$12,[7]Hoja3!$A$12,IF(K188=[7]Hoja3!$B$13,[7]Hoja3!$A$13,IF(K188=[7]Hoja3!$B$14,[7]Hoja3!$A$14,"")))))))))))))</f>
        <v>CCE-05</v>
      </c>
      <c r="M188" s="2" t="s">
        <v>58</v>
      </c>
      <c r="N188" s="2">
        <v>0</v>
      </c>
      <c r="O188" s="5">
        <v>44062808</v>
      </c>
      <c r="P188" s="5">
        <v>44062808</v>
      </c>
      <c r="Q188" s="1">
        <v>0</v>
      </c>
      <c r="R188" s="2">
        <v>0</v>
      </c>
      <c r="S188" s="2" t="s">
        <v>31</v>
      </c>
      <c r="T188" s="2" t="s">
        <v>32</v>
      </c>
      <c r="U188" s="2" t="s">
        <v>33</v>
      </c>
      <c r="V188" s="2" t="s">
        <v>34</v>
      </c>
      <c r="W188" s="2" t="s">
        <v>35</v>
      </c>
      <c r="X188" s="2">
        <v>3241000</v>
      </c>
      <c r="Y188" s="3" t="s">
        <v>36</v>
      </c>
    </row>
    <row r="189" spans="1:25" ht="180" x14ac:dyDescent="0.25">
      <c r="A189" s="2" t="s">
        <v>378</v>
      </c>
      <c r="B189" s="2" t="str">
        <f>IFERROR(VLOOKUP(VALUE(MID(A189,1,IF(VALUE(MID(A189,1,3))=898,3,4))),[2]Hoja1!$A$3:$K$222,2,0),"")</f>
        <v>898 Administración del talento humano</v>
      </c>
      <c r="C189" s="2" t="s">
        <v>55</v>
      </c>
      <c r="D189" s="2" t="s">
        <v>56</v>
      </c>
      <c r="E189" s="104">
        <v>80121610</v>
      </c>
      <c r="F189" s="106" t="s">
        <v>379</v>
      </c>
      <c r="G189" s="4">
        <v>1</v>
      </c>
      <c r="H189" s="4">
        <v>1</v>
      </c>
      <c r="I189" s="2">
        <v>11</v>
      </c>
      <c r="J189" s="2">
        <v>1</v>
      </c>
      <c r="K189" s="2" t="s">
        <v>29</v>
      </c>
      <c r="L189" s="2" t="str">
        <f>IF(K189=[7]Hoja3!$B$2,[7]Hoja3!$A$2,IF(K189=[7]Hoja3!$B$3,[7]Hoja3!$A$3,IF(K189=[7]Hoja3!$B$4,[7]Hoja3!$A$4,IF(K189=[7]Hoja3!$B$5,[7]Hoja3!$A$5,IF(K189=[7]Hoja3!$B$6,[7]Hoja3!$A$6,IF(K189=[7]Hoja3!$B$7,[7]Hoja3!$A$7,IF(K189=[7]Hoja3!$B$8,[7]Hoja3!$A$8,IF(K189=[7]Hoja3!$B$9,[7]Hoja3!$A$9,IF(K189=[7]Hoja3!$B$10,[7]Hoja3!$A$10,IF(K189=[7]Hoja3!$B$11,[7]Hoja3!$A$11,IF(K189=[7]Hoja3!$B$12,[7]Hoja3!$A$12,IF(K189=[7]Hoja3!$B$13,[7]Hoja3!$A$13,IF(K189=[7]Hoja3!$B$14,[7]Hoja3!$A$14,"")))))))))))))</f>
        <v>CCE-05</v>
      </c>
      <c r="M189" s="2" t="s">
        <v>58</v>
      </c>
      <c r="N189" s="2">
        <v>0</v>
      </c>
      <c r="O189" s="5">
        <v>76991200</v>
      </c>
      <c r="P189" s="5">
        <v>76991200</v>
      </c>
      <c r="Q189" s="1">
        <v>0</v>
      </c>
      <c r="R189" s="2">
        <v>0</v>
      </c>
      <c r="S189" s="2" t="s">
        <v>31</v>
      </c>
      <c r="T189" s="2" t="s">
        <v>32</v>
      </c>
      <c r="U189" s="2" t="s">
        <v>33</v>
      </c>
      <c r="V189" s="2" t="s">
        <v>34</v>
      </c>
      <c r="W189" s="2" t="s">
        <v>35</v>
      </c>
      <c r="X189" s="2">
        <v>3241000</v>
      </c>
      <c r="Y189" s="3" t="s">
        <v>36</v>
      </c>
    </row>
    <row r="190" spans="1:25" ht="180" x14ac:dyDescent="0.25">
      <c r="A190" s="2" t="s">
        <v>380</v>
      </c>
      <c r="B190" s="2" t="str">
        <f>IFERROR(VLOOKUP(VALUE(MID(A190,1,IF(VALUE(MID(A190,1,3))=898,3,4))),[2]Hoja1!$A$3:$K$222,2,0),"")</f>
        <v>898 Administración del talento humano</v>
      </c>
      <c r="C190" s="2" t="s">
        <v>55</v>
      </c>
      <c r="D190" s="2" t="s">
        <v>56</v>
      </c>
      <c r="E190" s="104">
        <v>80121610</v>
      </c>
      <c r="F190" s="106" t="s">
        <v>381</v>
      </c>
      <c r="G190" s="4">
        <v>1</v>
      </c>
      <c r="H190" s="4">
        <v>1</v>
      </c>
      <c r="I190" s="2">
        <v>11</v>
      </c>
      <c r="J190" s="2">
        <v>1</v>
      </c>
      <c r="K190" s="2" t="s">
        <v>29</v>
      </c>
      <c r="L190" s="2" t="str">
        <f>IF(K190=[7]Hoja3!$B$2,[7]Hoja3!$A$2,IF(K190=[7]Hoja3!$B$3,[7]Hoja3!$A$3,IF(K190=[7]Hoja3!$B$4,[7]Hoja3!$A$4,IF(K190=[7]Hoja3!$B$5,[7]Hoja3!$A$5,IF(K190=[7]Hoja3!$B$6,[7]Hoja3!$A$6,IF(K190=[7]Hoja3!$B$7,[7]Hoja3!$A$7,IF(K190=[7]Hoja3!$B$8,[7]Hoja3!$A$8,IF(K190=[7]Hoja3!$B$9,[7]Hoja3!$A$9,IF(K190=[7]Hoja3!$B$10,[7]Hoja3!$A$10,IF(K190=[7]Hoja3!$B$11,[7]Hoja3!$A$11,IF(K190=[7]Hoja3!$B$12,[7]Hoja3!$A$12,IF(K190=[7]Hoja3!$B$13,[7]Hoja3!$A$13,IF(K190=[7]Hoja3!$B$14,[7]Hoja3!$A$14,"")))))))))))))</f>
        <v>CCE-05</v>
      </c>
      <c r="M190" s="2"/>
      <c r="N190" s="2">
        <v>0</v>
      </c>
      <c r="O190" s="5">
        <v>55724032</v>
      </c>
      <c r="P190" s="5">
        <v>55724032</v>
      </c>
      <c r="Q190" s="1">
        <v>0</v>
      </c>
      <c r="R190" s="2">
        <v>0</v>
      </c>
      <c r="S190" s="2" t="s">
        <v>31</v>
      </c>
      <c r="T190" s="2" t="s">
        <v>32</v>
      </c>
      <c r="U190" s="2" t="s">
        <v>33</v>
      </c>
      <c r="V190" s="2" t="s">
        <v>34</v>
      </c>
      <c r="W190" s="2" t="s">
        <v>35</v>
      </c>
      <c r="X190" s="2">
        <v>3241000</v>
      </c>
      <c r="Y190" s="3" t="s">
        <v>36</v>
      </c>
    </row>
    <row r="191" spans="1:25" ht="180" x14ac:dyDescent="0.25">
      <c r="A191" s="2" t="s">
        <v>382</v>
      </c>
      <c r="B191" s="2" t="str">
        <f>IFERROR(VLOOKUP(VALUE(MID(A191,1,IF(VALUE(MID(A191,1,3))=898,3,4))),[2]Hoja1!$A$3:$K$222,2,0),"")</f>
        <v>898 Administración del talento humano</v>
      </c>
      <c r="C191" s="2" t="s">
        <v>55</v>
      </c>
      <c r="D191" s="2" t="s">
        <v>56</v>
      </c>
      <c r="E191" s="104">
        <v>80121704</v>
      </c>
      <c r="F191" s="106" t="s">
        <v>383</v>
      </c>
      <c r="G191" s="4">
        <v>1</v>
      </c>
      <c r="H191" s="4">
        <v>1</v>
      </c>
      <c r="I191" s="2">
        <v>10.5</v>
      </c>
      <c r="J191" s="2">
        <v>1</v>
      </c>
      <c r="K191" s="2" t="s">
        <v>29</v>
      </c>
      <c r="L191" s="2" t="str">
        <f>IF(K191=[8]Hoja3!$B$2,[8]Hoja3!$A$2,IF(K191=[8]Hoja3!$B$3,[8]Hoja3!$A$3,IF(K191=[8]Hoja3!$B$4,[8]Hoja3!$A$4,IF(K191=[8]Hoja3!$B$5,[8]Hoja3!$A$5,IF(K191=[8]Hoja3!$B$6,[8]Hoja3!$A$6,IF(K191=[8]Hoja3!$B$7,[8]Hoja3!$A$7,IF(K191=[8]Hoja3!$B$8,[8]Hoja3!$A$8,IF(K191=[8]Hoja3!$B$9,[8]Hoja3!$A$9,IF(K191=[8]Hoja3!$B$10,[8]Hoja3!$A$10,IF(K191=[8]Hoja3!$B$11,[8]Hoja3!$A$11,IF(K191=[8]Hoja3!$B$12,[8]Hoja3!$A$12,IF(K191=[8]Hoja3!$B$13,[8]Hoja3!$A$13,IF(K191=[8]Hoja3!$B$14,[8]Hoja3!$A$14,"")))))))))))))</f>
        <v>CCE-05</v>
      </c>
      <c r="M191" s="2" t="s">
        <v>58</v>
      </c>
      <c r="N191" s="2">
        <v>0</v>
      </c>
      <c r="O191" s="5">
        <v>81900000</v>
      </c>
      <c r="P191" s="5">
        <v>81900000</v>
      </c>
      <c r="Q191" s="1">
        <v>0</v>
      </c>
      <c r="R191" s="2">
        <v>0</v>
      </c>
      <c r="S191" s="2" t="s">
        <v>31</v>
      </c>
      <c r="T191" s="2" t="s">
        <v>32</v>
      </c>
      <c r="U191" s="2" t="s">
        <v>33</v>
      </c>
      <c r="V191" s="2" t="s">
        <v>34</v>
      </c>
      <c r="W191" s="2" t="s">
        <v>35</v>
      </c>
      <c r="X191" s="2">
        <v>3241000</v>
      </c>
      <c r="Y191" s="3" t="s">
        <v>36</v>
      </c>
    </row>
    <row r="192" spans="1:25" ht="180" x14ac:dyDescent="0.25">
      <c r="A192" s="2" t="s">
        <v>384</v>
      </c>
      <c r="B192" s="2" t="str">
        <f>IFERROR(VLOOKUP(VALUE(MID(A192,1,IF(VALUE(MID(A192,1,3))=898,3,4))),[2]Hoja1!$A$3:$K$222,2,0),"")</f>
        <v>898 Administración del talento humano</v>
      </c>
      <c r="C192" s="2" t="s">
        <v>55</v>
      </c>
      <c r="D192" s="2" t="s">
        <v>56</v>
      </c>
      <c r="E192" s="104">
        <v>80121704</v>
      </c>
      <c r="F192" s="106" t="s">
        <v>383</v>
      </c>
      <c r="G192" s="4">
        <v>1</v>
      </c>
      <c r="H192" s="4">
        <v>1</v>
      </c>
      <c r="I192" s="2">
        <v>10.5</v>
      </c>
      <c r="J192" s="2">
        <v>1</v>
      </c>
      <c r="K192" s="2" t="s">
        <v>29</v>
      </c>
      <c r="L192" s="2" t="str">
        <f>IF(K192=[8]Hoja3!$B$2,[8]Hoja3!$A$2,IF(K192=[8]Hoja3!$B$3,[8]Hoja3!$A$3,IF(K192=[8]Hoja3!$B$4,[8]Hoja3!$A$4,IF(K192=[8]Hoja3!$B$5,[8]Hoja3!$A$5,IF(K192=[8]Hoja3!$B$6,[8]Hoja3!$A$6,IF(K192=[8]Hoja3!$B$7,[8]Hoja3!$A$7,IF(K192=[8]Hoja3!$B$8,[8]Hoja3!$A$8,IF(K192=[8]Hoja3!$B$9,[8]Hoja3!$A$9,IF(K192=[8]Hoja3!$B$10,[8]Hoja3!$A$10,IF(K192=[8]Hoja3!$B$11,[8]Hoja3!$A$11,IF(K192=[8]Hoja3!$B$12,[8]Hoja3!$A$12,IF(K192=[8]Hoja3!$B$13,[8]Hoja3!$A$13,IF(K192=[8]Hoja3!$B$14,[8]Hoja3!$A$14,"")))))))))))))</f>
        <v>CCE-05</v>
      </c>
      <c r="M192" s="2" t="s">
        <v>58</v>
      </c>
      <c r="N192" s="2">
        <v>0</v>
      </c>
      <c r="O192" s="5">
        <v>85176000</v>
      </c>
      <c r="P192" s="5">
        <v>85176000</v>
      </c>
      <c r="Q192" s="1">
        <v>0</v>
      </c>
      <c r="R192" s="2">
        <v>0</v>
      </c>
      <c r="S192" s="2" t="s">
        <v>31</v>
      </c>
      <c r="T192" s="2" t="s">
        <v>32</v>
      </c>
      <c r="U192" s="2" t="s">
        <v>33</v>
      </c>
      <c r="V192" s="2" t="s">
        <v>34</v>
      </c>
      <c r="W192" s="2" t="s">
        <v>35</v>
      </c>
      <c r="X192" s="2">
        <v>3241000</v>
      </c>
      <c r="Y192" s="3" t="s">
        <v>36</v>
      </c>
    </row>
    <row r="193" spans="1:25" ht="180" x14ac:dyDescent="0.25">
      <c r="A193" s="2" t="s">
        <v>385</v>
      </c>
      <c r="B193" s="2" t="str">
        <f>IFERROR(VLOOKUP(VALUE(MID(A193,1,IF(VALUE(MID(A193,1,3))=898,3,4))),[2]Hoja1!$A$3:$K$222,2,0),"")</f>
        <v>898 Administración del talento humano</v>
      </c>
      <c r="C193" s="2" t="s">
        <v>55</v>
      </c>
      <c r="D193" s="2" t="s">
        <v>56</v>
      </c>
      <c r="E193" s="104">
        <v>80121704</v>
      </c>
      <c r="F193" s="106" t="s">
        <v>383</v>
      </c>
      <c r="G193" s="4">
        <v>1</v>
      </c>
      <c r="H193" s="4">
        <v>1</v>
      </c>
      <c r="I193" s="2">
        <v>10.5</v>
      </c>
      <c r="J193" s="2">
        <v>1</v>
      </c>
      <c r="K193" s="2" t="s">
        <v>29</v>
      </c>
      <c r="L193" s="2" t="str">
        <f>IF(K193=[8]Hoja3!$B$2,[8]Hoja3!$A$2,IF(K193=[8]Hoja3!$B$3,[8]Hoja3!$A$3,IF(K193=[8]Hoja3!$B$4,[8]Hoja3!$A$4,IF(K193=[8]Hoja3!$B$5,[8]Hoja3!$A$5,IF(K193=[8]Hoja3!$B$6,[8]Hoja3!$A$6,IF(K193=[8]Hoja3!$B$7,[8]Hoja3!$A$7,IF(K193=[8]Hoja3!$B$8,[8]Hoja3!$A$8,IF(K193=[8]Hoja3!$B$9,[8]Hoja3!$A$9,IF(K193=[8]Hoja3!$B$10,[8]Hoja3!$A$10,IF(K193=[8]Hoja3!$B$11,[8]Hoja3!$A$11,IF(K193=[8]Hoja3!$B$12,[8]Hoja3!$A$12,IF(K193=[8]Hoja3!$B$13,[8]Hoja3!$A$13,IF(K193=[8]Hoja3!$B$14,[8]Hoja3!$A$14,"")))))))))))))</f>
        <v>CCE-05</v>
      </c>
      <c r="M193" s="2" t="s">
        <v>58</v>
      </c>
      <c r="N193" s="2">
        <v>0</v>
      </c>
      <c r="O193" s="5">
        <v>81900000</v>
      </c>
      <c r="P193" s="5">
        <v>81900000</v>
      </c>
      <c r="Q193" s="1">
        <v>0</v>
      </c>
      <c r="R193" s="2">
        <v>0</v>
      </c>
      <c r="S193" s="2" t="s">
        <v>31</v>
      </c>
      <c r="T193" s="2" t="s">
        <v>32</v>
      </c>
      <c r="U193" s="2" t="s">
        <v>33</v>
      </c>
      <c r="V193" s="2" t="s">
        <v>34</v>
      </c>
      <c r="W193" s="2" t="s">
        <v>35</v>
      </c>
      <c r="X193" s="2">
        <v>3241000</v>
      </c>
      <c r="Y193" s="3" t="s">
        <v>36</v>
      </c>
    </row>
    <row r="194" spans="1:25" ht="180" x14ac:dyDescent="0.25">
      <c r="A194" s="2" t="s">
        <v>386</v>
      </c>
      <c r="B194" s="2" t="str">
        <f>IFERROR(VLOOKUP(VALUE(MID(A194,1,IF(VALUE(MID(A194,1,3))=898,3,4))),[2]Hoja1!$A$3:$K$222,2,0),"")</f>
        <v>898 Administración del talento humano</v>
      </c>
      <c r="C194" s="2" t="s">
        <v>55</v>
      </c>
      <c r="D194" s="2" t="s">
        <v>56</v>
      </c>
      <c r="E194" s="104">
        <v>80121704</v>
      </c>
      <c r="F194" s="106" t="s">
        <v>383</v>
      </c>
      <c r="G194" s="4">
        <v>1</v>
      </c>
      <c r="H194" s="4">
        <v>1</v>
      </c>
      <c r="I194" s="2">
        <v>10.5</v>
      </c>
      <c r="J194" s="2">
        <v>1</v>
      </c>
      <c r="K194" s="2" t="s">
        <v>29</v>
      </c>
      <c r="L194" s="2" t="str">
        <f>IF(K194=[8]Hoja3!$B$2,[8]Hoja3!$A$2,IF(K194=[8]Hoja3!$B$3,[8]Hoja3!$A$3,IF(K194=[8]Hoja3!$B$4,[8]Hoja3!$A$4,IF(K194=[8]Hoja3!$B$5,[8]Hoja3!$A$5,IF(K194=[8]Hoja3!$B$6,[8]Hoja3!$A$6,IF(K194=[8]Hoja3!$B$7,[8]Hoja3!$A$7,IF(K194=[8]Hoja3!$B$8,[8]Hoja3!$A$8,IF(K194=[8]Hoja3!$B$9,[8]Hoja3!$A$9,IF(K194=[8]Hoja3!$B$10,[8]Hoja3!$A$10,IF(K194=[8]Hoja3!$B$11,[8]Hoja3!$A$11,IF(K194=[8]Hoja3!$B$12,[8]Hoja3!$A$12,IF(K194=[8]Hoja3!$B$13,[8]Hoja3!$A$13,IF(K194=[8]Hoja3!$B$14,[8]Hoja3!$A$14,"")))))))))))))</f>
        <v>CCE-05</v>
      </c>
      <c r="M194" s="2" t="s">
        <v>58</v>
      </c>
      <c r="N194" s="2">
        <v>0</v>
      </c>
      <c r="O194" s="5">
        <v>51324000</v>
      </c>
      <c r="P194" s="5">
        <v>51324000</v>
      </c>
      <c r="Q194" s="1">
        <v>0</v>
      </c>
      <c r="R194" s="2">
        <v>0</v>
      </c>
      <c r="S194" s="2" t="s">
        <v>31</v>
      </c>
      <c r="T194" s="2" t="s">
        <v>32</v>
      </c>
      <c r="U194" s="2" t="s">
        <v>33</v>
      </c>
      <c r="V194" s="2" t="s">
        <v>34</v>
      </c>
      <c r="W194" s="2" t="s">
        <v>35</v>
      </c>
      <c r="X194" s="2">
        <v>3241000</v>
      </c>
      <c r="Y194" s="3" t="s">
        <v>36</v>
      </c>
    </row>
    <row r="195" spans="1:25" ht="180" x14ac:dyDescent="0.25">
      <c r="A195" s="2" t="s">
        <v>387</v>
      </c>
      <c r="B195" s="2" t="str">
        <f>IFERROR(VLOOKUP(VALUE(MID(A195,1,IF(VALUE(MID(A195,1,3))=898,3,4))),[2]Hoja1!$A$3:$K$222,2,0),"")</f>
        <v>898 Administración del talento humano</v>
      </c>
      <c r="C195" s="2" t="s">
        <v>55</v>
      </c>
      <c r="D195" s="2" t="s">
        <v>56</v>
      </c>
      <c r="E195" s="104">
        <v>80121704</v>
      </c>
      <c r="F195" s="106" t="s">
        <v>383</v>
      </c>
      <c r="G195" s="4">
        <v>1</v>
      </c>
      <c r="H195" s="4">
        <v>1</v>
      </c>
      <c r="I195" s="2">
        <v>10.5</v>
      </c>
      <c r="J195" s="2">
        <v>1</v>
      </c>
      <c r="K195" s="2" t="s">
        <v>29</v>
      </c>
      <c r="L195" s="2" t="str">
        <f>IF(K195=[8]Hoja3!$B$2,[8]Hoja3!$A$2,IF(K195=[8]Hoja3!$B$3,[8]Hoja3!$A$3,IF(K195=[8]Hoja3!$B$4,[8]Hoja3!$A$4,IF(K195=[8]Hoja3!$B$5,[8]Hoja3!$A$5,IF(K195=[8]Hoja3!$B$6,[8]Hoja3!$A$6,IF(K195=[8]Hoja3!$B$7,[8]Hoja3!$A$7,IF(K195=[8]Hoja3!$B$8,[8]Hoja3!$A$8,IF(K195=[8]Hoja3!$B$9,[8]Hoja3!$A$9,IF(K195=[8]Hoja3!$B$10,[8]Hoja3!$A$10,IF(K195=[8]Hoja3!$B$11,[8]Hoja3!$A$11,IF(K195=[8]Hoja3!$B$12,[8]Hoja3!$A$12,IF(K195=[8]Hoja3!$B$13,[8]Hoja3!$A$13,IF(K195=[8]Hoja3!$B$14,[8]Hoja3!$A$14,"")))))))))))))</f>
        <v>CCE-05</v>
      </c>
      <c r="M195" s="2" t="s">
        <v>58</v>
      </c>
      <c r="N195" s="2">
        <v>0</v>
      </c>
      <c r="O195" s="5">
        <v>56784000</v>
      </c>
      <c r="P195" s="5">
        <v>56784000</v>
      </c>
      <c r="Q195" s="1">
        <v>0</v>
      </c>
      <c r="R195" s="2">
        <v>0</v>
      </c>
      <c r="S195" s="2" t="s">
        <v>31</v>
      </c>
      <c r="T195" s="2" t="s">
        <v>32</v>
      </c>
      <c r="U195" s="2" t="s">
        <v>33</v>
      </c>
      <c r="V195" s="2" t="s">
        <v>34</v>
      </c>
      <c r="W195" s="2" t="s">
        <v>35</v>
      </c>
      <c r="X195" s="2">
        <v>3241000</v>
      </c>
      <c r="Y195" s="3" t="s">
        <v>36</v>
      </c>
    </row>
    <row r="196" spans="1:25" ht="180" x14ac:dyDescent="0.25">
      <c r="A196" s="2" t="s">
        <v>388</v>
      </c>
      <c r="B196" s="2" t="str">
        <f>IFERROR(VLOOKUP(VALUE(MID(A196,1,IF(VALUE(MID(A196,1,3))=898,3,4))),[2]Hoja1!$A$3:$K$222,2,0),"")</f>
        <v>898 Administración del talento humano</v>
      </c>
      <c r="C196" s="2" t="s">
        <v>55</v>
      </c>
      <c r="D196" s="2" t="s">
        <v>56</v>
      </c>
      <c r="E196" s="2">
        <v>80101703</v>
      </c>
      <c r="F196" s="106" t="s">
        <v>389</v>
      </c>
      <c r="G196" s="4">
        <v>1</v>
      </c>
      <c r="H196" s="4">
        <v>1</v>
      </c>
      <c r="I196" s="2">
        <v>10.5</v>
      </c>
      <c r="J196" s="2">
        <v>1</v>
      </c>
      <c r="K196" s="2" t="s">
        <v>29</v>
      </c>
      <c r="L196" s="2" t="str">
        <f>IF(K196=[8]Hoja3!$B$2,[8]Hoja3!$A$2,IF(K196=[8]Hoja3!$B$3,[8]Hoja3!$A$3,IF(K196=[8]Hoja3!$B$4,[8]Hoja3!$A$4,IF(K196=[8]Hoja3!$B$5,[8]Hoja3!$A$5,IF(K196=[8]Hoja3!$B$6,[8]Hoja3!$A$6,IF(K196=[8]Hoja3!$B$7,[8]Hoja3!$A$7,IF(K196=[8]Hoja3!$B$8,[8]Hoja3!$A$8,IF(K196=[8]Hoja3!$B$9,[8]Hoja3!$A$9,IF(K196=[8]Hoja3!$B$10,[8]Hoja3!$A$10,IF(K196=[8]Hoja3!$B$11,[8]Hoja3!$A$11,IF(K196=[8]Hoja3!$B$12,[8]Hoja3!$A$12,IF(K196=[8]Hoja3!$B$13,[8]Hoja3!$A$13,IF(K196=[8]Hoja3!$B$14,[8]Hoja3!$A$14,"")))))))))))))</f>
        <v>CCE-05</v>
      </c>
      <c r="M196" s="2" t="s">
        <v>58</v>
      </c>
      <c r="N196" s="2">
        <v>0</v>
      </c>
      <c r="O196" s="5">
        <v>73500000</v>
      </c>
      <c r="P196" s="5">
        <v>73500000</v>
      </c>
      <c r="Q196" s="1">
        <v>0</v>
      </c>
      <c r="R196" s="2">
        <v>0</v>
      </c>
      <c r="S196" s="2" t="s">
        <v>31</v>
      </c>
      <c r="T196" s="2" t="s">
        <v>32</v>
      </c>
      <c r="U196" s="2" t="s">
        <v>33</v>
      </c>
      <c r="V196" s="2" t="s">
        <v>34</v>
      </c>
      <c r="W196" s="2" t="s">
        <v>35</v>
      </c>
      <c r="X196" s="2">
        <v>3241000</v>
      </c>
      <c r="Y196" s="3" t="s">
        <v>36</v>
      </c>
    </row>
    <row r="197" spans="1:25" ht="180" x14ac:dyDescent="0.25">
      <c r="A197" s="2" t="s">
        <v>390</v>
      </c>
      <c r="B197" s="2" t="str">
        <f>IFERROR(VLOOKUP(VALUE(MID(A197,1,IF(VALUE(MID(A197,1,3))=898,3,4))),[2]Hoja1!$A$3:$K$222,2,0),"")</f>
        <v>898 Administración del talento humano</v>
      </c>
      <c r="C197" s="2" t="s">
        <v>55</v>
      </c>
      <c r="D197" s="2" t="s">
        <v>56</v>
      </c>
      <c r="E197" s="2">
        <v>80161504</v>
      </c>
      <c r="F197" s="106" t="s">
        <v>391</v>
      </c>
      <c r="G197" s="4">
        <v>1</v>
      </c>
      <c r="H197" s="4">
        <v>1</v>
      </c>
      <c r="I197" s="2">
        <v>10.5</v>
      </c>
      <c r="J197" s="2">
        <v>1</v>
      </c>
      <c r="K197" s="2" t="s">
        <v>29</v>
      </c>
      <c r="L197" s="2" t="str">
        <f>IF(K197=[8]Hoja3!$B$2,[8]Hoja3!$A$2,IF(K197=[8]Hoja3!$B$3,[8]Hoja3!$A$3,IF(K197=[8]Hoja3!$B$4,[8]Hoja3!$A$4,IF(K197=[8]Hoja3!$B$5,[8]Hoja3!$A$5,IF(K197=[8]Hoja3!$B$6,[8]Hoja3!$A$6,IF(K197=[8]Hoja3!$B$7,[8]Hoja3!$A$7,IF(K197=[8]Hoja3!$B$8,[8]Hoja3!$A$8,IF(K197=[8]Hoja3!$B$9,[8]Hoja3!$A$9,IF(K197=[8]Hoja3!$B$10,[8]Hoja3!$A$10,IF(K197=[8]Hoja3!$B$11,[8]Hoja3!$A$11,IF(K197=[8]Hoja3!$B$12,[8]Hoja3!$A$12,IF(K197=[8]Hoja3!$B$13,[8]Hoja3!$A$13,IF(K197=[8]Hoja3!$B$14,[8]Hoja3!$A$14,"")))))))))))))</f>
        <v>CCE-05</v>
      </c>
      <c r="M197" s="2" t="s">
        <v>30</v>
      </c>
      <c r="N197" s="2">
        <v>0</v>
      </c>
      <c r="O197" s="5">
        <v>32760000</v>
      </c>
      <c r="P197" s="5">
        <v>32760000</v>
      </c>
      <c r="Q197" s="1">
        <v>0</v>
      </c>
      <c r="R197" s="2">
        <v>0</v>
      </c>
      <c r="S197" s="2" t="s">
        <v>31</v>
      </c>
      <c r="T197" s="2" t="s">
        <v>32</v>
      </c>
      <c r="U197" s="2" t="s">
        <v>33</v>
      </c>
      <c r="V197" s="2" t="s">
        <v>34</v>
      </c>
      <c r="W197" s="2" t="s">
        <v>35</v>
      </c>
      <c r="X197" s="2">
        <v>3241000</v>
      </c>
      <c r="Y197" s="3" t="s">
        <v>36</v>
      </c>
    </row>
    <row r="198" spans="1:25" ht="180" x14ac:dyDescent="0.25">
      <c r="A198" s="2" t="s">
        <v>392</v>
      </c>
      <c r="B198" s="2" t="str">
        <f>IFERROR(VLOOKUP(VALUE(MID(A198,1,IF(VALUE(MID(A198,1,3))=898,3,4))),[2]Hoja1!$A$3:$K$222,2,0),"")</f>
        <v>898 Administración del talento humano</v>
      </c>
      <c r="C198" s="2" t="s">
        <v>55</v>
      </c>
      <c r="D198" s="2" t="s">
        <v>56</v>
      </c>
      <c r="E198" s="2">
        <v>80121704</v>
      </c>
      <c r="F198" s="106" t="s">
        <v>383</v>
      </c>
      <c r="G198" s="4">
        <v>1</v>
      </c>
      <c r="H198" s="4">
        <v>1</v>
      </c>
      <c r="I198" s="2">
        <v>10.5</v>
      </c>
      <c r="J198" s="2">
        <v>1</v>
      </c>
      <c r="K198" s="2" t="s">
        <v>29</v>
      </c>
      <c r="L198" s="2" t="str">
        <f>IF(K198=[8]Hoja3!$B$2,[8]Hoja3!$A$2,IF(K198=[8]Hoja3!$B$3,[8]Hoja3!$A$3,IF(K198=[8]Hoja3!$B$4,[8]Hoja3!$A$4,IF(K198=[8]Hoja3!$B$5,[8]Hoja3!$A$5,IF(K198=[8]Hoja3!$B$6,[8]Hoja3!$A$6,IF(K198=[8]Hoja3!$B$7,[8]Hoja3!$A$7,IF(K198=[8]Hoja3!$B$8,[8]Hoja3!$A$8,IF(K198=[8]Hoja3!$B$9,[8]Hoja3!$A$9,IF(K198=[8]Hoja3!$B$10,[8]Hoja3!$A$10,IF(K198=[8]Hoja3!$B$11,[8]Hoja3!$A$11,IF(K198=[8]Hoja3!$B$12,[8]Hoja3!$A$12,IF(K198=[8]Hoja3!$B$13,[8]Hoja3!$A$13,IF(K198=[8]Hoja3!$B$14,[8]Hoja3!$A$14,"")))))))))))))</f>
        <v>CCE-05</v>
      </c>
      <c r="M198" s="2" t="s">
        <v>58</v>
      </c>
      <c r="N198" s="2">
        <v>0</v>
      </c>
      <c r="O198" s="5">
        <v>76440000</v>
      </c>
      <c r="P198" s="5">
        <v>76440000</v>
      </c>
      <c r="Q198" s="1">
        <v>0</v>
      </c>
      <c r="R198" s="2">
        <v>0</v>
      </c>
      <c r="S198" s="2" t="s">
        <v>31</v>
      </c>
      <c r="T198" s="2" t="s">
        <v>32</v>
      </c>
      <c r="U198" s="2" t="s">
        <v>33</v>
      </c>
      <c r="V198" s="2" t="s">
        <v>34</v>
      </c>
      <c r="W198" s="2" t="s">
        <v>35</v>
      </c>
      <c r="X198" s="2">
        <v>3241000</v>
      </c>
      <c r="Y198" s="3" t="s">
        <v>36</v>
      </c>
    </row>
    <row r="199" spans="1:25" ht="180" x14ac:dyDescent="0.25">
      <c r="A199" s="2" t="s">
        <v>393</v>
      </c>
      <c r="B199" s="2" t="str">
        <f>IFERROR(VLOOKUP(VALUE(MID(A199,1,IF(VALUE(MID(A199,1,3))=898,3,4))),[2]Hoja1!$A$3:$K$222,2,0),"")</f>
        <v>898 Administración del talento humano</v>
      </c>
      <c r="C199" s="2" t="s">
        <v>55</v>
      </c>
      <c r="D199" s="2" t="s">
        <v>56</v>
      </c>
      <c r="E199" s="2">
        <v>80121704</v>
      </c>
      <c r="F199" s="106" t="s">
        <v>383</v>
      </c>
      <c r="G199" s="4">
        <v>1</v>
      </c>
      <c r="H199" s="4">
        <v>1</v>
      </c>
      <c r="I199" s="2">
        <v>10.5</v>
      </c>
      <c r="J199" s="2">
        <v>1</v>
      </c>
      <c r="K199" s="2" t="s">
        <v>29</v>
      </c>
      <c r="L199" s="2" t="str">
        <f>IF(K199=[8]Hoja3!$B$2,[8]Hoja3!$A$2,IF(K199=[8]Hoja3!$B$3,[8]Hoja3!$A$3,IF(K199=[8]Hoja3!$B$4,[8]Hoja3!$A$4,IF(K199=[8]Hoja3!$B$5,[8]Hoja3!$A$5,IF(K199=[8]Hoja3!$B$6,[8]Hoja3!$A$6,IF(K199=[8]Hoja3!$B$7,[8]Hoja3!$A$7,IF(K199=[8]Hoja3!$B$8,[8]Hoja3!$A$8,IF(K199=[8]Hoja3!$B$9,[8]Hoja3!$A$9,IF(K199=[8]Hoja3!$B$10,[8]Hoja3!$A$10,IF(K199=[8]Hoja3!$B$11,[8]Hoja3!$A$11,IF(K199=[8]Hoja3!$B$12,[8]Hoja3!$A$12,IF(K199=[8]Hoja3!$B$13,[8]Hoja3!$A$13,IF(K199=[8]Hoja3!$B$14,[8]Hoja3!$A$14,"")))))))))))))</f>
        <v>CCE-05</v>
      </c>
      <c r="M199" s="2" t="s">
        <v>58</v>
      </c>
      <c r="N199" s="2">
        <v>0</v>
      </c>
      <c r="O199" s="5">
        <v>65869440</v>
      </c>
      <c r="P199" s="5">
        <v>65869440</v>
      </c>
      <c r="Q199" s="1">
        <v>0</v>
      </c>
      <c r="R199" s="2">
        <v>0</v>
      </c>
      <c r="S199" s="2" t="s">
        <v>31</v>
      </c>
      <c r="T199" s="2" t="s">
        <v>32</v>
      </c>
      <c r="U199" s="2" t="s">
        <v>33</v>
      </c>
      <c r="V199" s="2" t="s">
        <v>34</v>
      </c>
      <c r="W199" s="2" t="s">
        <v>35</v>
      </c>
      <c r="X199" s="2">
        <v>3241000</v>
      </c>
      <c r="Y199" s="3" t="s">
        <v>36</v>
      </c>
    </row>
    <row r="200" spans="1:25" ht="180" x14ac:dyDescent="0.25">
      <c r="A200" s="2" t="s">
        <v>394</v>
      </c>
      <c r="B200" s="2" t="str">
        <f>IFERROR(VLOOKUP(VALUE(MID(A200,1,IF(VALUE(MID(A200,1,3))=898,3,4))),[2]Hoja1!$A$3:$K$222,2,0),"")</f>
        <v>898 Administración del talento humano</v>
      </c>
      <c r="C200" s="2" t="s">
        <v>55</v>
      </c>
      <c r="D200" s="2" t="s">
        <v>56</v>
      </c>
      <c r="E200" s="2">
        <v>80121704</v>
      </c>
      <c r="F200" s="106" t="s">
        <v>383</v>
      </c>
      <c r="G200" s="4">
        <v>1</v>
      </c>
      <c r="H200" s="4">
        <v>1</v>
      </c>
      <c r="I200" s="2">
        <v>10.5</v>
      </c>
      <c r="J200" s="2">
        <v>1</v>
      </c>
      <c r="K200" s="2" t="s">
        <v>29</v>
      </c>
      <c r="L200" s="2" t="str">
        <f>IF(K200=[8]Hoja3!$B$2,[8]Hoja3!$A$2,IF(K200=[8]Hoja3!$B$3,[8]Hoja3!$A$3,IF(K200=[8]Hoja3!$B$4,[8]Hoja3!$A$4,IF(K200=[8]Hoja3!$B$5,[8]Hoja3!$A$5,IF(K200=[8]Hoja3!$B$6,[8]Hoja3!$A$6,IF(K200=[8]Hoja3!$B$7,[8]Hoja3!$A$7,IF(K200=[8]Hoja3!$B$8,[8]Hoja3!$A$8,IF(K200=[8]Hoja3!$B$9,[8]Hoja3!$A$9,IF(K200=[8]Hoja3!$B$10,[8]Hoja3!$A$10,IF(K200=[8]Hoja3!$B$11,[8]Hoja3!$A$11,IF(K200=[8]Hoja3!$B$12,[8]Hoja3!$A$12,IF(K200=[8]Hoja3!$B$13,[8]Hoja3!$A$13,IF(K200=[8]Hoja3!$B$14,[8]Hoja3!$A$14,"")))))))))))))</f>
        <v>CCE-05</v>
      </c>
      <c r="M200" s="2" t="s">
        <v>58</v>
      </c>
      <c r="N200" s="2">
        <v>0</v>
      </c>
      <c r="O200" s="5">
        <v>61326720</v>
      </c>
      <c r="P200" s="5">
        <v>61326720</v>
      </c>
      <c r="Q200" s="1">
        <v>0</v>
      </c>
      <c r="R200" s="2">
        <v>0</v>
      </c>
      <c r="S200" s="2" t="s">
        <v>31</v>
      </c>
      <c r="T200" s="2" t="s">
        <v>32</v>
      </c>
      <c r="U200" s="2" t="s">
        <v>33</v>
      </c>
      <c r="V200" s="2" t="s">
        <v>34</v>
      </c>
      <c r="W200" s="2" t="s">
        <v>35</v>
      </c>
      <c r="X200" s="2">
        <v>3241000</v>
      </c>
      <c r="Y200" s="3" t="s">
        <v>36</v>
      </c>
    </row>
    <row r="201" spans="1:25" ht="180" x14ac:dyDescent="0.25">
      <c r="A201" s="2" t="s">
        <v>395</v>
      </c>
      <c r="B201" s="2" t="str">
        <f>IFERROR(VLOOKUP(VALUE(MID(A201,1,IF(VALUE(MID(A201,1,3))=898,3,4))),[2]Hoja1!$A$3:$K$222,2,0),"")</f>
        <v>898 Administración del talento humano</v>
      </c>
      <c r="C201" s="2" t="s">
        <v>55</v>
      </c>
      <c r="D201" s="2" t="s">
        <v>56</v>
      </c>
      <c r="E201" s="2">
        <v>80121704</v>
      </c>
      <c r="F201" s="106" t="s">
        <v>383</v>
      </c>
      <c r="G201" s="4">
        <v>1</v>
      </c>
      <c r="H201" s="4">
        <v>1</v>
      </c>
      <c r="I201" s="2">
        <v>10.5</v>
      </c>
      <c r="J201" s="2">
        <v>1</v>
      </c>
      <c r="K201" s="2" t="s">
        <v>29</v>
      </c>
      <c r="L201" s="2" t="str">
        <f>IF(K201=[8]Hoja3!$B$2,[8]Hoja3!$A$2,IF(K201=[8]Hoja3!$B$3,[8]Hoja3!$A$3,IF(K201=[8]Hoja3!$B$4,[8]Hoja3!$A$4,IF(K201=[8]Hoja3!$B$5,[8]Hoja3!$A$5,IF(K201=[8]Hoja3!$B$6,[8]Hoja3!$A$6,IF(K201=[8]Hoja3!$B$7,[8]Hoja3!$A$7,IF(K201=[8]Hoja3!$B$8,[8]Hoja3!$A$8,IF(K201=[8]Hoja3!$B$9,[8]Hoja3!$A$9,IF(K201=[8]Hoja3!$B$10,[8]Hoja3!$A$10,IF(K201=[8]Hoja3!$B$11,[8]Hoja3!$A$11,IF(K201=[8]Hoja3!$B$12,[8]Hoja3!$A$12,IF(K201=[8]Hoja3!$B$13,[8]Hoja3!$A$13,IF(K201=[8]Hoja3!$B$14,[8]Hoja3!$A$14,"")))))))))))))</f>
        <v>CCE-05</v>
      </c>
      <c r="M201" s="2" t="s">
        <v>58</v>
      </c>
      <c r="N201" s="2">
        <v>0</v>
      </c>
      <c r="O201" s="5">
        <v>70412160</v>
      </c>
      <c r="P201" s="5">
        <v>70412160</v>
      </c>
      <c r="Q201" s="1">
        <v>0</v>
      </c>
      <c r="R201" s="2">
        <v>0</v>
      </c>
      <c r="S201" s="2" t="s">
        <v>31</v>
      </c>
      <c r="T201" s="2" t="s">
        <v>32</v>
      </c>
      <c r="U201" s="2" t="s">
        <v>33</v>
      </c>
      <c r="V201" s="2" t="s">
        <v>34</v>
      </c>
      <c r="W201" s="2" t="s">
        <v>35</v>
      </c>
      <c r="X201" s="2">
        <v>3241000</v>
      </c>
      <c r="Y201" s="3" t="s">
        <v>36</v>
      </c>
    </row>
    <row r="202" spans="1:25" ht="180" x14ac:dyDescent="0.25">
      <c r="A202" s="2" t="s">
        <v>396</v>
      </c>
      <c r="B202" s="2" t="str">
        <f>IFERROR(VLOOKUP(VALUE(MID(A202,1,IF(VALUE(MID(A202,1,3))=898,3,4))),[2]Hoja1!$A$3:$K$222,2,0),"")</f>
        <v>898 Administración del talento humano</v>
      </c>
      <c r="C202" s="2" t="s">
        <v>55</v>
      </c>
      <c r="D202" s="2" t="s">
        <v>56</v>
      </c>
      <c r="E202" s="2">
        <v>80121704</v>
      </c>
      <c r="F202" s="106" t="s">
        <v>383</v>
      </c>
      <c r="G202" s="4">
        <v>1</v>
      </c>
      <c r="H202" s="4">
        <v>1</v>
      </c>
      <c r="I202" s="2">
        <v>10.5</v>
      </c>
      <c r="J202" s="2">
        <v>1</v>
      </c>
      <c r="K202" s="2" t="s">
        <v>29</v>
      </c>
      <c r="L202" s="2" t="str">
        <f>IF(K202=[8]Hoja3!$B$2,[8]Hoja3!$A$2,IF(K202=[8]Hoja3!$B$3,[8]Hoja3!$A$3,IF(K202=[8]Hoja3!$B$4,[8]Hoja3!$A$4,IF(K202=[8]Hoja3!$B$5,[8]Hoja3!$A$5,IF(K202=[8]Hoja3!$B$6,[8]Hoja3!$A$6,IF(K202=[8]Hoja3!$B$7,[8]Hoja3!$A$7,IF(K202=[8]Hoja3!$B$8,[8]Hoja3!$A$8,IF(K202=[8]Hoja3!$B$9,[8]Hoja3!$A$9,IF(K202=[8]Hoja3!$B$10,[8]Hoja3!$A$10,IF(K202=[8]Hoja3!$B$11,[8]Hoja3!$A$11,IF(K202=[8]Hoja3!$B$12,[8]Hoja3!$A$12,IF(K202=[8]Hoja3!$B$13,[8]Hoja3!$A$13,IF(K202=[8]Hoja3!$B$14,[8]Hoja3!$A$14,"")))))))))))))</f>
        <v>CCE-05</v>
      </c>
      <c r="M202" s="2" t="s">
        <v>58</v>
      </c>
      <c r="N202" s="2">
        <v>0</v>
      </c>
      <c r="O202" s="5">
        <v>70412160</v>
      </c>
      <c r="P202" s="5">
        <v>70412160</v>
      </c>
      <c r="Q202" s="1">
        <v>0</v>
      </c>
      <c r="R202" s="2">
        <v>0</v>
      </c>
      <c r="S202" s="2" t="s">
        <v>31</v>
      </c>
      <c r="T202" s="2" t="s">
        <v>32</v>
      </c>
      <c r="U202" s="2" t="s">
        <v>33</v>
      </c>
      <c r="V202" s="2" t="s">
        <v>34</v>
      </c>
      <c r="W202" s="2" t="s">
        <v>35</v>
      </c>
      <c r="X202" s="2">
        <v>3241000</v>
      </c>
      <c r="Y202" s="3" t="s">
        <v>36</v>
      </c>
    </row>
    <row r="203" spans="1:25" ht="180" x14ac:dyDescent="0.25">
      <c r="A203" s="2" t="s">
        <v>397</v>
      </c>
      <c r="B203" s="2" t="str">
        <f>IFERROR(VLOOKUP(VALUE(MID(A203,1,IF(VALUE(MID(A203,1,3))=898,3,4))),[2]Hoja1!$A$3:$K$222,2,0),"")</f>
        <v>898 Administración del talento humano</v>
      </c>
      <c r="C203" s="2" t="s">
        <v>55</v>
      </c>
      <c r="D203" s="2" t="s">
        <v>56</v>
      </c>
      <c r="E203" s="2">
        <v>80121704</v>
      </c>
      <c r="F203" s="106" t="s">
        <v>383</v>
      </c>
      <c r="G203" s="4">
        <v>1</v>
      </c>
      <c r="H203" s="4">
        <v>1</v>
      </c>
      <c r="I203" s="2">
        <v>10.5</v>
      </c>
      <c r="J203" s="2">
        <v>1</v>
      </c>
      <c r="K203" s="2" t="s">
        <v>29</v>
      </c>
      <c r="L203" s="2" t="str">
        <f>IF(K203=[8]Hoja3!$B$2,[8]Hoja3!$A$2,IF(K203=[8]Hoja3!$B$3,[8]Hoja3!$A$3,IF(K203=[8]Hoja3!$B$4,[8]Hoja3!$A$4,IF(K203=[8]Hoja3!$B$5,[8]Hoja3!$A$5,IF(K203=[8]Hoja3!$B$6,[8]Hoja3!$A$6,IF(K203=[8]Hoja3!$B$7,[8]Hoja3!$A$7,IF(K203=[8]Hoja3!$B$8,[8]Hoja3!$A$8,IF(K203=[8]Hoja3!$B$9,[8]Hoja3!$A$9,IF(K203=[8]Hoja3!$B$10,[8]Hoja3!$A$10,IF(K203=[8]Hoja3!$B$11,[8]Hoja3!$A$11,IF(K203=[8]Hoja3!$B$12,[8]Hoja3!$A$12,IF(K203=[8]Hoja3!$B$13,[8]Hoja3!$A$13,IF(K203=[8]Hoja3!$B$14,[8]Hoja3!$A$14,"")))))))))))))</f>
        <v>CCE-05</v>
      </c>
      <c r="M203" s="2" t="s">
        <v>58</v>
      </c>
      <c r="N203" s="2">
        <v>0</v>
      </c>
      <c r="O203" s="5">
        <v>70412160</v>
      </c>
      <c r="P203" s="5">
        <v>70412160</v>
      </c>
      <c r="Q203" s="1">
        <v>0</v>
      </c>
      <c r="R203" s="2">
        <v>0</v>
      </c>
      <c r="S203" s="2" t="s">
        <v>31</v>
      </c>
      <c r="T203" s="2" t="s">
        <v>32</v>
      </c>
      <c r="U203" s="2" t="s">
        <v>33</v>
      </c>
      <c r="V203" s="2" t="s">
        <v>34</v>
      </c>
      <c r="W203" s="2" t="s">
        <v>35</v>
      </c>
      <c r="X203" s="2">
        <v>3241000</v>
      </c>
      <c r="Y203" s="3" t="s">
        <v>36</v>
      </c>
    </row>
    <row r="204" spans="1:25" ht="180" x14ac:dyDescent="0.25">
      <c r="A204" s="2" t="s">
        <v>398</v>
      </c>
      <c r="B204" s="2" t="str">
        <f>IFERROR(VLOOKUP(VALUE(MID(A204,1,IF(VALUE(MID(A204,1,3))=898,3,4))),[2]Hoja1!$A$3:$K$222,2,0),"")</f>
        <v>898 Administración del talento humano</v>
      </c>
      <c r="C204" s="2" t="s">
        <v>55</v>
      </c>
      <c r="D204" s="2" t="s">
        <v>56</v>
      </c>
      <c r="E204" s="2">
        <v>84111502</v>
      </c>
      <c r="F204" s="106" t="s">
        <v>399</v>
      </c>
      <c r="G204" s="4">
        <v>1</v>
      </c>
      <c r="H204" s="4">
        <v>1</v>
      </c>
      <c r="I204" s="2">
        <v>10.5</v>
      </c>
      <c r="J204" s="2">
        <v>1</v>
      </c>
      <c r="K204" s="2" t="s">
        <v>29</v>
      </c>
      <c r="L204" s="2" t="str">
        <f>IF(K204=[8]Hoja3!$B$2,[8]Hoja3!$A$2,IF(K204=[8]Hoja3!$B$3,[8]Hoja3!$A$3,IF(K204=[8]Hoja3!$B$4,[8]Hoja3!$A$4,IF(K204=[8]Hoja3!$B$5,[8]Hoja3!$A$5,IF(K204=[8]Hoja3!$B$6,[8]Hoja3!$A$6,IF(K204=[8]Hoja3!$B$7,[8]Hoja3!$A$7,IF(K204=[8]Hoja3!$B$8,[8]Hoja3!$A$8,IF(K204=[8]Hoja3!$B$9,[8]Hoja3!$A$9,IF(K204=[8]Hoja3!$B$10,[8]Hoja3!$A$10,IF(K204=[8]Hoja3!$B$11,[8]Hoja3!$A$11,IF(K204=[8]Hoja3!$B$12,[8]Hoja3!$A$12,IF(K204=[8]Hoja3!$B$13,[8]Hoja3!$A$13,IF(K204=[8]Hoja3!$B$14,[8]Hoja3!$A$14,"")))))))))))))</f>
        <v>CCE-05</v>
      </c>
      <c r="M204" s="2" t="s">
        <v>58</v>
      </c>
      <c r="N204" s="2">
        <v>0</v>
      </c>
      <c r="O204" s="5">
        <v>85176000</v>
      </c>
      <c r="P204" s="5">
        <v>85176000</v>
      </c>
      <c r="Q204" s="1">
        <v>0</v>
      </c>
      <c r="R204" s="2">
        <v>0</v>
      </c>
      <c r="S204" s="2" t="s">
        <v>31</v>
      </c>
      <c r="T204" s="2" t="s">
        <v>32</v>
      </c>
      <c r="U204" s="2" t="s">
        <v>33</v>
      </c>
      <c r="V204" s="2" t="s">
        <v>34</v>
      </c>
      <c r="W204" s="2" t="s">
        <v>35</v>
      </c>
      <c r="X204" s="2">
        <v>3241000</v>
      </c>
      <c r="Y204" s="3" t="s">
        <v>36</v>
      </c>
    </row>
    <row r="205" spans="1:25" ht="180" x14ac:dyDescent="0.25">
      <c r="A205" s="2" t="s">
        <v>400</v>
      </c>
      <c r="B205" s="2" t="str">
        <f>IFERROR(VLOOKUP(VALUE(MID(A205,1,IF(VALUE(MID(A205,1,3))=898,3,4))),[2]Hoja1!$A$3:$K$222,2,0),"")</f>
        <v>898 Administración del talento humano</v>
      </c>
      <c r="C205" s="2" t="s">
        <v>55</v>
      </c>
      <c r="D205" s="2" t="s">
        <v>56</v>
      </c>
      <c r="E205" s="2">
        <v>80121704</v>
      </c>
      <c r="F205" s="106" t="s">
        <v>383</v>
      </c>
      <c r="G205" s="4">
        <v>1</v>
      </c>
      <c r="H205" s="4">
        <v>1</v>
      </c>
      <c r="I205" s="2">
        <v>10.5</v>
      </c>
      <c r="J205" s="2">
        <v>1</v>
      </c>
      <c r="K205" s="2" t="s">
        <v>29</v>
      </c>
      <c r="L205" s="2" t="str">
        <f>IF(K205=[8]Hoja3!$B$2,[8]Hoja3!$A$2,IF(K205=[8]Hoja3!$B$3,[8]Hoja3!$A$3,IF(K205=[8]Hoja3!$B$4,[8]Hoja3!$A$4,IF(K205=[8]Hoja3!$B$5,[8]Hoja3!$A$5,IF(K205=[8]Hoja3!$B$6,[8]Hoja3!$A$6,IF(K205=[8]Hoja3!$B$7,[8]Hoja3!$A$7,IF(K205=[8]Hoja3!$B$8,[8]Hoja3!$A$8,IF(K205=[8]Hoja3!$B$9,[8]Hoja3!$A$9,IF(K205=[8]Hoja3!$B$10,[8]Hoja3!$A$10,IF(K205=[8]Hoja3!$B$11,[8]Hoja3!$A$11,IF(K205=[8]Hoja3!$B$12,[8]Hoja3!$A$12,IF(K205=[8]Hoja3!$B$13,[8]Hoja3!$A$13,IF(K205=[8]Hoja3!$B$14,[8]Hoja3!$A$14,"")))))))))))))</f>
        <v>CCE-05</v>
      </c>
      <c r="M205" s="2" t="s">
        <v>58</v>
      </c>
      <c r="N205" s="2">
        <v>0</v>
      </c>
      <c r="O205" s="5">
        <v>40884480</v>
      </c>
      <c r="P205" s="5">
        <v>40884480</v>
      </c>
      <c r="Q205" s="1">
        <v>0</v>
      </c>
      <c r="R205" s="2">
        <v>0</v>
      </c>
      <c r="S205" s="2" t="s">
        <v>31</v>
      </c>
      <c r="T205" s="2" t="s">
        <v>32</v>
      </c>
      <c r="U205" s="2" t="s">
        <v>33</v>
      </c>
      <c r="V205" s="2" t="s">
        <v>34</v>
      </c>
      <c r="W205" s="2" t="s">
        <v>35</v>
      </c>
      <c r="X205" s="2">
        <v>3241000</v>
      </c>
      <c r="Y205" s="3" t="s">
        <v>36</v>
      </c>
    </row>
    <row r="206" spans="1:25" ht="180" x14ac:dyDescent="0.25">
      <c r="A206" s="2" t="s">
        <v>401</v>
      </c>
      <c r="B206" s="2" t="str">
        <f>IFERROR(VLOOKUP(VALUE(MID(A206,1,IF(VALUE(MID(A206,1,3))=898,3,4))),[2]Hoja1!$A$3:$K$222,2,0),"")</f>
        <v>898 Administración del talento humano</v>
      </c>
      <c r="C206" s="2" t="s">
        <v>55</v>
      </c>
      <c r="D206" s="2" t="s">
        <v>56</v>
      </c>
      <c r="E206" s="2">
        <v>80161504</v>
      </c>
      <c r="F206" s="106" t="s">
        <v>383</v>
      </c>
      <c r="G206" s="4">
        <v>1</v>
      </c>
      <c r="H206" s="4">
        <v>1</v>
      </c>
      <c r="I206" s="2">
        <v>10.5</v>
      </c>
      <c r="J206" s="2">
        <v>1</v>
      </c>
      <c r="K206" s="2" t="s">
        <v>29</v>
      </c>
      <c r="L206" s="2" t="str">
        <f>IF(K206=[8]Hoja3!$B$2,[8]Hoja3!$A$2,IF(K206=[8]Hoja3!$B$3,[8]Hoja3!$A$3,IF(K206=[8]Hoja3!$B$4,[8]Hoja3!$A$4,IF(K206=[8]Hoja3!$B$5,[8]Hoja3!$A$5,IF(K206=[8]Hoja3!$B$6,[8]Hoja3!$A$6,IF(K206=[8]Hoja3!$B$7,[8]Hoja3!$A$7,IF(K206=[8]Hoja3!$B$8,[8]Hoja3!$A$8,IF(K206=[8]Hoja3!$B$9,[8]Hoja3!$A$9,IF(K206=[8]Hoja3!$B$10,[8]Hoja3!$A$10,IF(K206=[8]Hoja3!$B$11,[8]Hoja3!$A$11,IF(K206=[8]Hoja3!$B$12,[8]Hoja3!$A$12,IF(K206=[8]Hoja3!$B$13,[8]Hoja3!$A$13,IF(K206=[8]Hoja3!$B$14,[8]Hoja3!$A$14,"")))))))))))))</f>
        <v>CCE-05</v>
      </c>
      <c r="M206" s="2" t="s">
        <v>30</v>
      </c>
      <c r="N206" s="2">
        <v>0</v>
      </c>
      <c r="O206" s="5">
        <v>32760000</v>
      </c>
      <c r="P206" s="5">
        <v>32760000</v>
      </c>
      <c r="Q206" s="1">
        <v>0</v>
      </c>
      <c r="R206" s="2">
        <v>0</v>
      </c>
      <c r="S206" s="2" t="s">
        <v>31</v>
      </c>
      <c r="T206" s="2" t="s">
        <v>32</v>
      </c>
      <c r="U206" s="2" t="s">
        <v>33</v>
      </c>
      <c r="V206" s="2" t="s">
        <v>34</v>
      </c>
      <c r="W206" s="2" t="s">
        <v>35</v>
      </c>
      <c r="X206" s="2">
        <v>3241000</v>
      </c>
      <c r="Y206" s="3" t="s">
        <v>36</v>
      </c>
    </row>
    <row r="207" spans="1:25" ht="180" x14ac:dyDescent="0.25">
      <c r="A207" s="2" t="s">
        <v>402</v>
      </c>
      <c r="B207" s="2" t="str">
        <f>IFERROR(VLOOKUP(VALUE(MID(A207,1,IF(VALUE(MID(A207,1,3))=898,3,4))),[2]Hoja1!$A$3:$K$222,2,0),"")</f>
        <v>898 Administración del talento humano</v>
      </c>
      <c r="C207" s="2" t="s">
        <v>55</v>
      </c>
      <c r="D207" s="2" t="s">
        <v>56</v>
      </c>
      <c r="E207" s="2">
        <v>80121704</v>
      </c>
      <c r="F207" s="106" t="s">
        <v>383</v>
      </c>
      <c r="G207" s="4">
        <v>1</v>
      </c>
      <c r="H207" s="4">
        <v>1</v>
      </c>
      <c r="I207" s="2">
        <v>10.5</v>
      </c>
      <c r="J207" s="2">
        <v>1</v>
      </c>
      <c r="K207" s="2" t="s">
        <v>29</v>
      </c>
      <c r="L207" s="2" t="str">
        <f>IF(K207=[8]Hoja3!$B$2,[8]Hoja3!$A$2,IF(K207=[8]Hoja3!$B$3,[8]Hoja3!$A$3,IF(K207=[8]Hoja3!$B$4,[8]Hoja3!$A$4,IF(K207=[8]Hoja3!$B$5,[8]Hoja3!$A$5,IF(K207=[8]Hoja3!$B$6,[8]Hoja3!$A$6,IF(K207=[8]Hoja3!$B$7,[8]Hoja3!$A$7,IF(K207=[8]Hoja3!$B$8,[8]Hoja3!$A$8,IF(K207=[8]Hoja3!$B$9,[8]Hoja3!$A$9,IF(K207=[8]Hoja3!$B$10,[8]Hoja3!$A$10,IF(K207=[8]Hoja3!$B$11,[8]Hoja3!$A$11,IF(K207=[8]Hoja3!$B$12,[8]Hoja3!$A$12,IF(K207=[8]Hoja3!$B$13,[8]Hoja3!$A$13,IF(K207=[8]Hoja3!$B$14,[8]Hoja3!$A$14,"")))))))))))))</f>
        <v>CCE-05</v>
      </c>
      <c r="M207" s="2" t="s">
        <v>58</v>
      </c>
      <c r="N207" s="2">
        <v>0</v>
      </c>
      <c r="O207" s="5">
        <v>62462400</v>
      </c>
      <c r="P207" s="5">
        <v>62462400</v>
      </c>
      <c r="Q207" s="1">
        <v>0</v>
      </c>
      <c r="R207" s="2">
        <v>0</v>
      </c>
      <c r="S207" s="2" t="s">
        <v>31</v>
      </c>
      <c r="T207" s="2" t="s">
        <v>32</v>
      </c>
      <c r="U207" s="2" t="s">
        <v>33</v>
      </c>
      <c r="V207" s="2" t="s">
        <v>34</v>
      </c>
      <c r="W207" s="2" t="s">
        <v>35</v>
      </c>
      <c r="X207" s="2">
        <v>3241000</v>
      </c>
      <c r="Y207" s="3" t="s">
        <v>36</v>
      </c>
    </row>
    <row r="208" spans="1:25" ht="180" x14ac:dyDescent="0.25">
      <c r="A208" s="2" t="s">
        <v>403</v>
      </c>
      <c r="B208" s="2" t="str">
        <f>IFERROR(VLOOKUP(VALUE(MID(A208,1,IF(VALUE(MID(A208,1,3))=898,3,4))),[2]Hoja1!$A$3:$K$222,2,0),"")</f>
        <v>898 Administración del talento humano</v>
      </c>
      <c r="C208" s="2" t="s">
        <v>55</v>
      </c>
      <c r="D208" s="2" t="s">
        <v>56</v>
      </c>
      <c r="E208" s="2">
        <v>80121704</v>
      </c>
      <c r="F208" s="106" t="s">
        <v>383</v>
      </c>
      <c r="G208" s="4">
        <v>1</v>
      </c>
      <c r="H208" s="4">
        <v>1</v>
      </c>
      <c r="I208" s="2">
        <v>10.5</v>
      </c>
      <c r="J208" s="2">
        <v>1</v>
      </c>
      <c r="K208" s="2" t="s">
        <v>29</v>
      </c>
      <c r="L208" s="2" t="str">
        <f>IF(K208=[8]Hoja3!$B$2,[8]Hoja3!$A$2,IF(K208=[8]Hoja3!$B$3,[8]Hoja3!$A$3,IF(K208=[8]Hoja3!$B$4,[8]Hoja3!$A$4,IF(K208=[8]Hoja3!$B$5,[8]Hoja3!$A$5,IF(K208=[8]Hoja3!$B$6,[8]Hoja3!$A$6,IF(K208=[8]Hoja3!$B$7,[8]Hoja3!$A$7,IF(K208=[8]Hoja3!$B$8,[8]Hoja3!$A$8,IF(K208=[8]Hoja3!$B$9,[8]Hoja3!$A$9,IF(K208=[8]Hoja3!$B$10,[8]Hoja3!$A$10,IF(K208=[8]Hoja3!$B$11,[8]Hoja3!$A$11,IF(K208=[8]Hoja3!$B$12,[8]Hoja3!$A$12,IF(K208=[8]Hoja3!$B$13,[8]Hoja3!$A$13,IF(K208=[8]Hoja3!$B$14,[8]Hoja3!$A$14,"")))))))))))))</f>
        <v>CCE-05</v>
      </c>
      <c r="M208" s="2" t="s">
        <v>58</v>
      </c>
      <c r="N208" s="2">
        <v>0</v>
      </c>
      <c r="O208" s="5">
        <v>45427200</v>
      </c>
      <c r="P208" s="5">
        <v>45427200</v>
      </c>
      <c r="Q208" s="1">
        <v>0</v>
      </c>
      <c r="R208" s="2">
        <v>0</v>
      </c>
      <c r="S208" s="2" t="s">
        <v>31</v>
      </c>
      <c r="T208" s="2" t="s">
        <v>32</v>
      </c>
      <c r="U208" s="2" t="s">
        <v>33</v>
      </c>
      <c r="V208" s="2" t="s">
        <v>34</v>
      </c>
      <c r="W208" s="2" t="s">
        <v>35</v>
      </c>
      <c r="X208" s="2">
        <v>3241000</v>
      </c>
      <c r="Y208" s="3" t="s">
        <v>36</v>
      </c>
    </row>
    <row r="209" spans="1:25" ht="180" x14ac:dyDescent="0.25">
      <c r="A209" s="2" t="s">
        <v>404</v>
      </c>
      <c r="B209" s="2" t="str">
        <f>IFERROR(VLOOKUP(VALUE(MID(A209,1,IF(VALUE(MID(A209,1,3))=898,3,4))),[2]Hoja1!$A$3:$K$222,2,0),"")</f>
        <v>898 Administración del talento humano</v>
      </c>
      <c r="C209" s="2" t="s">
        <v>55</v>
      </c>
      <c r="D209" s="2" t="s">
        <v>56</v>
      </c>
      <c r="E209" s="2">
        <v>80121704</v>
      </c>
      <c r="F209" s="106" t="s">
        <v>383</v>
      </c>
      <c r="G209" s="4">
        <v>1</v>
      </c>
      <c r="H209" s="4">
        <v>1</v>
      </c>
      <c r="I209" s="2">
        <v>10.5</v>
      </c>
      <c r="J209" s="2">
        <v>1</v>
      </c>
      <c r="K209" s="2" t="s">
        <v>29</v>
      </c>
      <c r="L209" s="2" t="str">
        <f>IF(K209=[8]Hoja3!$B$2,[8]Hoja3!$A$2,IF(K209=[8]Hoja3!$B$3,[8]Hoja3!$A$3,IF(K209=[8]Hoja3!$B$4,[8]Hoja3!$A$4,IF(K209=[8]Hoja3!$B$5,[8]Hoja3!$A$5,IF(K209=[8]Hoja3!$B$6,[8]Hoja3!$A$6,IF(K209=[8]Hoja3!$B$7,[8]Hoja3!$A$7,IF(K209=[8]Hoja3!$B$8,[8]Hoja3!$A$8,IF(K209=[8]Hoja3!$B$9,[8]Hoja3!$A$9,IF(K209=[8]Hoja3!$B$10,[8]Hoja3!$A$10,IF(K209=[8]Hoja3!$B$11,[8]Hoja3!$A$11,IF(K209=[8]Hoja3!$B$12,[8]Hoja3!$A$12,IF(K209=[8]Hoja3!$B$13,[8]Hoja3!$A$13,IF(K209=[8]Hoja3!$B$14,[8]Hoja3!$A$14,"")))))))))))))</f>
        <v>CCE-05</v>
      </c>
      <c r="M209" s="2" t="s">
        <v>58</v>
      </c>
      <c r="N209" s="2">
        <v>0</v>
      </c>
      <c r="O209" s="5">
        <v>34070400</v>
      </c>
      <c r="P209" s="5">
        <v>34070400</v>
      </c>
      <c r="Q209" s="1">
        <v>0</v>
      </c>
      <c r="R209" s="2">
        <v>0</v>
      </c>
      <c r="S209" s="2" t="s">
        <v>31</v>
      </c>
      <c r="T209" s="2" t="s">
        <v>32</v>
      </c>
      <c r="U209" s="2" t="s">
        <v>33</v>
      </c>
      <c r="V209" s="2" t="s">
        <v>34</v>
      </c>
      <c r="W209" s="2" t="s">
        <v>35</v>
      </c>
      <c r="X209" s="2">
        <v>3241000</v>
      </c>
      <c r="Y209" s="3" t="s">
        <v>36</v>
      </c>
    </row>
    <row r="210" spans="1:25" ht="180" x14ac:dyDescent="0.25">
      <c r="A210" s="2" t="s">
        <v>405</v>
      </c>
      <c r="B210" s="2" t="str">
        <f>IFERROR(VLOOKUP(VALUE(MID(A210,1,IF(VALUE(MID(A210,1,3))=898,3,4))),[2]Hoja1!$A$3:$K$222,2,0),"")</f>
        <v>898 Administración del talento humano</v>
      </c>
      <c r="C210" s="2" t="s">
        <v>55</v>
      </c>
      <c r="D210" s="2" t="s">
        <v>56</v>
      </c>
      <c r="E210" s="2">
        <v>80121704</v>
      </c>
      <c r="F210" s="106" t="s">
        <v>383</v>
      </c>
      <c r="G210" s="4">
        <v>1</v>
      </c>
      <c r="H210" s="4">
        <v>1</v>
      </c>
      <c r="I210" s="2">
        <v>10.5</v>
      </c>
      <c r="J210" s="2">
        <v>1</v>
      </c>
      <c r="K210" s="2" t="s">
        <v>29</v>
      </c>
      <c r="L210" s="2" t="str">
        <f>IF(K210=[8]Hoja3!$B$2,[8]Hoja3!$A$2,IF(K210=[8]Hoja3!$B$3,[8]Hoja3!$A$3,IF(K210=[8]Hoja3!$B$4,[8]Hoja3!$A$4,IF(K210=[8]Hoja3!$B$5,[8]Hoja3!$A$5,IF(K210=[8]Hoja3!$B$6,[8]Hoja3!$A$6,IF(K210=[8]Hoja3!$B$7,[8]Hoja3!$A$7,IF(K210=[8]Hoja3!$B$8,[8]Hoja3!$A$8,IF(K210=[8]Hoja3!$B$9,[8]Hoja3!$A$9,IF(K210=[8]Hoja3!$B$10,[8]Hoja3!$A$10,IF(K210=[8]Hoja3!$B$11,[8]Hoja3!$A$11,IF(K210=[8]Hoja3!$B$12,[8]Hoja3!$A$12,IF(K210=[8]Hoja3!$B$13,[8]Hoja3!$A$13,IF(K210=[8]Hoja3!$B$14,[8]Hoja3!$A$14,"")))))))))))))</f>
        <v>CCE-05</v>
      </c>
      <c r="M210" s="2" t="s">
        <v>58</v>
      </c>
      <c r="N210" s="2">
        <v>0</v>
      </c>
      <c r="O210" s="5">
        <v>62462400</v>
      </c>
      <c r="P210" s="5">
        <v>62462400</v>
      </c>
      <c r="Q210" s="1">
        <v>0</v>
      </c>
      <c r="R210" s="2">
        <v>0</v>
      </c>
      <c r="S210" s="2" t="s">
        <v>31</v>
      </c>
      <c r="T210" s="2" t="s">
        <v>32</v>
      </c>
      <c r="U210" s="2" t="s">
        <v>33</v>
      </c>
      <c r="V210" s="2" t="s">
        <v>34</v>
      </c>
      <c r="W210" s="2" t="s">
        <v>35</v>
      </c>
      <c r="X210" s="2">
        <v>3241000</v>
      </c>
      <c r="Y210" s="3" t="s">
        <v>36</v>
      </c>
    </row>
    <row r="211" spans="1:25" ht="180" x14ac:dyDescent="0.25">
      <c r="A211" s="2" t="s">
        <v>406</v>
      </c>
      <c r="B211" s="2" t="str">
        <f>IFERROR(VLOOKUP(VALUE(MID(A211,1,IF(VALUE(MID(A211,1,3))=898,3,4))),[2]Hoja1!$A$3:$K$222,2,0),"")</f>
        <v>898 Administración del talento humano</v>
      </c>
      <c r="C211" s="2" t="s">
        <v>55</v>
      </c>
      <c r="D211" s="2" t="s">
        <v>56</v>
      </c>
      <c r="E211" s="2">
        <v>84111502</v>
      </c>
      <c r="F211" s="106" t="s">
        <v>399</v>
      </c>
      <c r="G211" s="4">
        <v>1</v>
      </c>
      <c r="H211" s="4">
        <v>1</v>
      </c>
      <c r="I211" s="2">
        <v>10.5</v>
      </c>
      <c r="J211" s="2">
        <v>1</v>
      </c>
      <c r="K211" s="2" t="s">
        <v>29</v>
      </c>
      <c r="L211" s="2" t="str">
        <f>IF(K211=[8]Hoja3!$B$2,[8]Hoja3!$A$2,IF(K211=[8]Hoja3!$B$3,[8]Hoja3!$A$3,IF(K211=[8]Hoja3!$B$4,[8]Hoja3!$A$4,IF(K211=[8]Hoja3!$B$5,[8]Hoja3!$A$5,IF(K211=[8]Hoja3!$B$6,[8]Hoja3!$A$6,IF(K211=[8]Hoja3!$B$7,[8]Hoja3!$A$7,IF(K211=[8]Hoja3!$B$8,[8]Hoja3!$A$8,IF(K211=[8]Hoja3!$B$9,[8]Hoja3!$A$9,IF(K211=[8]Hoja3!$B$10,[8]Hoja3!$A$10,IF(K211=[8]Hoja3!$B$11,[8]Hoja3!$A$11,IF(K211=[8]Hoja3!$B$12,[8]Hoja3!$A$12,IF(K211=[8]Hoja3!$B$13,[8]Hoja3!$A$13,IF(K211=[8]Hoja3!$B$14,[8]Hoja3!$A$14,"")))))))))))))</f>
        <v>CCE-05</v>
      </c>
      <c r="M211" s="2" t="s">
        <v>58</v>
      </c>
      <c r="N211" s="2">
        <v>0</v>
      </c>
      <c r="O211" s="5">
        <v>62462400</v>
      </c>
      <c r="P211" s="5">
        <v>62462400</v>
      </c>
      <c r="Q211" s="1">
        <v>0</v>
      </c>
      <c r="R211" s="2">
        <v>0</v>
      </c>
      <c r="S211" s="2" t="s">
        <v>31</v>
      </c>
      <c r="T211" s="2" t="s">
        <v>32</v>
      </c>
      <c r="U211" s="2" t="s">
        <v>33</v>
      </c>
      <c r="V211" s="2" t="s">
        <v>34</v>
      </c>
      <c r="W211" s="2" t="s">
        <v>35</v>
      </c>
      <c r="X211" s="2">
        <v>3241000</v>
      </c>
      <c r="Y211" s="3" t="s">
        <v>36</v>
      </c>
    </row>
    <row r="212" spans="1:25" ht="180" x14ac:dyDescent="0.25">
      <c r="A212" s="2" t="s">
        <v>407</v>
      </c>
      <c r="B212" s="2" t="str">
        <f>IFERROR(VLOOKUP(VALUE(MID(A212,1,IF(VALUE(MID(A212,1,3))=898,3,4))),[2]Hoja1!$A$3:$K$222,2,0),"")</f>
        <v>898 Administración del talento humano</v>
      </c>
      <c r="C212" s="2" t="s">
        <v>55</v>
      </c>
      <c r="D212" s="2" t="s">
        <v>56</v>
      </c>
      <c r="E212" s="2">
        <v>80121704</v>
      </c>
      <c r="F212" s="106" t="s">
        <v>383</v>
      </c>
      <c r="G212" s="4">
        <v>1</v>
      </c>
      <c r="H212" s="4">
        <v>1</v>
      </c>
      <c r="I212" s="2">
        <v>10.5</v>
      </c>
      <c r="J212" s="2">
        <v>1</v>
      </c>
      <c r="K212" s="2" t="s">
        <v>29</v>
      </c>
      <c r="L212" s="2" t="str">
        <f>IF(K212=[8]Hoja3!$B$2,[8]Hoja3!$A$2,IF(K212=[8]Hoja3!$B$3,[8]Hoja3!$A$3,IF(K212=[8]Hoja3!$B$4,[8]Hoja3!$A$4,IF(K212=[8]Hoja3!$B$5,[8]Hoja3!$A$5,IF(K212=[8]Hoja3!$B$6,[8]Hoja3!$A$6,IF(K212=[8]Hoja3!$B$7,[8]Hoja3!$A$7,IF(K212=[8]Hoja3!$B$8,[8]Hoja3!$A$8,IF(K212=[8]Hoja3!$B$9,[8]Hoja3!$A$9,IF(K212=[8]Hoja3!$B$10,[8]Hoja3!$A$10,IF(K212=[8]Hoja3!$B$11,[8]Hoja3!$A$11,IF(K212=[8]Hoja3!$B$12,[8]Hoja3!$A$12,IF(K212=[8]Hoja3!$B$13,[8]Hoja3!$A$13,IF(K212=[8]Hoja3!$B$14,[8]Hoja3!$A$14,"")))))))))))))</f>
        <v>CCE-05</v>
      </c>
      <c r="M212" s="2" t="s">
        <v>58</v>
      </c>
      <c r="N212" s="2">
        <v>0</v>
      </c>
      <c r="O212" s="5">
        <v>84339003</v>
      </c>
      <c r="P212" s="5">
        <v>84339003</v>
      </c>
      <c r="Q212" s="1">
        <v>0</v>
      </c>
      <c r="R212" s="2">
        <v>0</v>
      </c>
      <c r="S212" s="2" t="s">
        <v>31</v>
      </c>
      <c r="T212" s="2" t="s">
        <v>32</v>
      </c>
      <c r="U212" s="2" t="s">
        <v>33</v>
      </c>
      <c r="V212" s="2" t="s">
        <v>34</v>
      </c>
      <c r="W212" s="2" t="s">
        <v>35</v>
      </c>
      <c r="X212" s="2">
        <v>3241000</v>
      </c>
      <c r="Y212" s="3" t="s">
        <v>36</v>
      </c>
    </row>
    <row r="213" spans="1:25" ht="180" x14ac:dyDescent="0.25">
      <c r="A213" s="2" t="s">
        <v>408</v>
      </c>
      <c r="B213" s="2" t="str">
        <f>IFERROR(VLOOKUP(VALUE(MID(A213,1,IF(VALUE(MID(A213,1,3))=898,3,4))),[2]Hoja1!$A$3:$K$222,2,0),"")</f>
        <v>898 Administración del talento humano</v>
      </c>
      <c r="C213" s="2" t="s">
        <v>55</v>
      </c>
      <c r="D213" s="2" t="s">
        <v>56</v>
      </c>
      <c r="E213" s="2">
        <v>80121704</v>
      </c>
      <c r="F213" s="106" t="s">
        <v>383</v>
      </c>
      <c r="G213" s="4">
        <v>1</v>
      </c>
      <c r="H213" s="4">
        <v>1</v>
      </c>
      <c r="I213" s="2">
        <v>10.5</v>
      </c>
      <c r="J213" s="2">
        <v>1</v>
      </c>
      <c r="K213" s="2" t="s">
        <v>29</v>
      </c>
      <c r="L213" s="2" t="str">
        <f>IF(K213=[8]Hoja3!$B$2,[8]Hoja3!$A$2,IF(K213=[8]Hoja3!$B$3,[8]Hoja3!$A$3,IF(K213=[8]Hoja3!$B$4,[8]Hoja3!$A$4,IF(K213=[8]Hoja3!$B$5,[8]Hoja3!$A$5,IF(K213=[8]Hoja3!$B$6,[8]Hoja3!$A$6,IF(K213=[8]Hoja3!$B$7,[8]Hoja3!$A$7,IF(K213=[8]Hoja3!$B$8,[8]Hoja3!$A$8,IF(K213=[8]Hoja3!$B$9,[8]Hoja3!$A$9,IF(K213=[8]Hoja3!$B$10,[8]Hoja3!$A$10,IF(K213=[8]Hoja3!$B$11,[8]Hoja3!$A$11,IF(K213=[8]Hoja3!$B$12,[8]Hoja3!$A$12,IF(K213=[8]Hoja3!$B$13,[8]Hoja3!$A$13,IF(K213=[8]Hoja3!$B$14,[8]Hoja3!$A$14,"")))))))))))))</f>
        <v>CCE-05</v>
      </c>
      <c r="M213" s="2" t="s">
        <v>58</v>
      </c>
      <c r="N213" s="2">
        <v>0</v>
      </c>
      <c r="O213" s="5">
        <v>62462400</v>
      </c>
      <c r="P213" s="5">
        <v>62462400</v>
      </c>
      <c r="Q213" s="1">
        <v>0</v>
      </c>
      <c r="R213" s="2">
        <v>0</v>
      </c>
      <c r="S213" s="2" t="s">
        <v>31</v>
      </c>
      <c r="T213" s="2" t="s">
        <v>32</v>
      </c>
      <c r="U213" s="2" t="s">
        <v>33</v>
      </c>
      <c r="V213" s="2" t="s">
        <v>34</v>
      </c>
      <c r="W213" s="2" t="s">
        <v>35</v>
      </c>
      <c r="X213" s="2">
        <v>3241000</v>
      </c>
      <c r="Y213" s="3" t="s">
        <v>36</v>
      </c>
    </row>
    <row r="214" spans="1:25" ht="180" x14ac:dyDescent="0.25">
      <c r="A214" s="2" t="s">
        <v>409</v>
      </c>
      <c r="B214" s="2" t="str">
        <f>IFERROR(VLOOKUP(VALUE(MID(A214,1,IF(VALUE(MID(A214,1,3))=898,3,4))),[2]Hoja1!$A$3:$K$222,2,0),"")</f>
        <v>898 Administración del talento humano</v>
      </c>
      <c r="C214" s="2" t="s">
        <v>55</v>
      </c>
      <c r="D214" s="2" t="s">
        <v>56</v>
      </c>
      <c r="E214" s="2">
        <v>80161504</v>
      </c>
      <c r="F214" s="106" t="s">
        <v>383</v>
      </c>
      <c r="G214" s="4">
        <v>1</v>
      </c>
      <c r="H214" s="4">
        <v>1</v>
      </c>
      <c r="I214" s="2">
        <v>10.5</v>
      </c>
      <c r="J214" s="2">
        <v>1</v>
      </c>
      <c r="K214" s="2" t="s">
        <v>29</v>
      </c>
      <c r="L214" s="2" t="str">
        <f>IF(K214=[8]Hoja3!$B$2,[8]Hoja3!$A$2,IF(K214=[8]Hoja3!$B$3,[8]Hoja3!$A$3,IF(K214=[8]Hoja3!$B$4,[8]Hoja3!$A$4,IF(K214=[8]Hoja3!$B$5,[8]Hoja3!$A$5,IF(K214=[8]Hoja3!$B$6,[8]Hoja3!$A$6,IF(K214=[8]Hoja3!$B$7,[8]Hoja3!$A$7,IF(K214=[8]Hoja3!$B$8,[8]Hoja3!$A$8,IF(K214=[8]Hoja3!$B$9,[8]Hoja3!$A$9,IF(K214=[8]Hoja3!$B$10,[8]Hoja3!$A$10,IF(K214=[8]Hoja3!$B$11,[8]Hoja3!$A$11,IF(K214=[8]Hoja3!$B$12,[8]Hoja3!$A$12,IF(K214=[8]Hoja3!$B$13,[8]Hoja3!$A$13,IF(K214=[8]Hoja3!$B$14,[8]Hoja3!$A$14,"")))))))))))))</f>
        <v>CCE-05</v>
      </c>
      <c r="M214" s="2" t="s">
        <v>30</v>
      </c>
      <c r="N214" s="2">
        <v>0</v>
      </c>
      <c r="O214" s="5">
        <v>32760000</v>
      </c>
      <c r="P214" s="5">
        <v>32760000</v>
      </c>
      <c r="Q214" s="1">
        <v>0</v>
      </c>
      <c r="R214" s="2">
        <v>0</v>
      </c>
      <c r="S214" s="2" t="s">
        <v>31</v>
      </c>
      <c r="T214" s="2" t="s">
        <v>32</v>
      </c>
      <c r="U214" s="2" t="s">
        <v>33</v>
      </c>
      <c r="V214" s="2" t="s">
        <v>34</v>
      </c>
      <c r="W214" s="2" t="s">
        <v>35</v>
      </c>
      <c r="X214" s="2">
        <v>3241000</v>
      </c>
      <c r="Y214" s="3" t="s">
        <v>36</v>
      </c>
    </row>
    <row r="215" spans="1:25" ht="180" x14ac:dyDescent="0.25">
      <c r="A215" s="2" t="s">
        <v>410</v>
      </c>
      <c r="B215" s="2" t="str">
        <f>IFERROR(VLOOKUP(VALUE(MID(A215,1,IF(VALUE(MID(A215,1,3))=898,3,4))),[2]Hoja1!$A$3:$K$222,2,0),"")</f>
        <v>898 Administración del talento humano</v>
      </c>
      <c r="C215" s="2" t="s">
        <v>55</v>
      </c>
      <c r="D215" s="2" t="s">
        <v>56</v>
      </c>
      <c r="E215" s="2">
        <v>80121704</v>
      </c>
      <c r="F215" s="106" t="s">
        <v>383</v>
      </c>
      <c r="G215" s="4">
        <v>1</v>
      </c>
      <c r="H215" s="4">
        <v>1</v>
      </c>
      <c r="I215" s="2">
        <v>10.5</v>
      </c>
      <c r="J215" s="2">
        <v>1</v>
      </c>
      <c r="K215" s="2" t="s">
        <v>29</v>
      </c>
      <c r="L215" s="2" t="str">
        <f>IF(K215=[8]Hoja3!$B$2,[8]Hoja3!$A$2,IF(K215=[8]Hoja3!$B$3,[8]Hoja3!$A$3,IF(K215=[8]Hoja3!$B$4,[8]Hoja3!$A$4,IF(K215=[8]Hoja3!$B$5,[8]Hoja3!$A$5,IF(K215=[8]Hoja3!$B$6,[8]Hoja3!$A$6,IF(K215=[8]Hoja3!$B$7,[8]Hoja3!$A$7,IF(K215=[8]Hoja3!$B$8,[8]Hoja3!$A$8,IF(K215=[8]Hoja3!$B$9,[8]Hoja3!$A$9,IF(K215=[8]Hoja3!$B$10,[8]Hoja3!$A$10,IF(K215=[8]Hoja3!$B$11,[8]Hoja3!$A$11,IF(K215=[8]Hoja3!$B$12,[8]Hoja3!$A$12,IF(K215=[8]Hoja3!$B$13,[8]Hoja3!$A$13,IF(K215=[8]Hoja3!$B$14,[8]Hoja3!$A$14,"")))))))))))))</f>
        <v>CCE-05</v>
      </c>
      <c r="M215" s="2" t="s">
        <v>58</v>
      </c>
      <c r="N215" s="2">
        <v>0</v>
      </c>
      <c r="O215" s="5">
        <v>45427200</v>
      </c>
      <c r="P215" s="5">
        <v>45427200</v>
      </c>
      <c r="Q215" s="1">
        <v>0</v>
      </c>
      <c r="R215" s="2">
        <v>0</v>
      </c>
      <c r="S215" s="2" t="s">
        <v>31</v>
      </c>
      <c r="T215" s="2" t="s">
        <v>32</v>
      </c>
      <c r="U215" s="2" t="s">
        <v>33</v>
      </c>
      <c r="V215" s="2" t="s">
        <v>34</v>
      </c>
      <c r="W215" s="2" t="s">
        <v>35</v>
      </c>
      <c r="X215" s="2">
        <v>3241000</v>
      </c>
      <c r="Y215" s="3" t="s">
        <v>36</v>
      </c>
    </row>
    <row r="216" spans="1:25" ht="180" x14ac:dyDescent="0.25">
      <c r="A216" s="2" t="s">
        <v>411</v>
      </c>
      <c r="B216" s="2" t="str">
        <f>IFERROR(VLOOKUP(VALUE(MID(A216,1,IF(VALUE(MID(A216,1,3))=898,3,4))),[2]Hoja1!$A$3:$K$222,2,0),"")</f>
        <v>898 Administración del talento humano</v>
      </c>
      <c r="C216" s="2" t="s">
        <v>55</v>
      </c>
      <c r="D216" s="2" t="s">
        <v>56</v>
      </c>
      <c r="E216" s="2">
        <v>80121704</v>
      </c>
      <c r="F216" s="106" t="s">
        <v>383</v>
      </c>
      <c r="G216" s="4">
        <v>1</v>
      </c>
      <c r="H216" s="4">
        <v>1</v>
      </c>
      <c r="I216" s="2">
        <v>10.5</v>
      </c>
      <c r="J216" s="2">
        <v>1</v>
      </c>
      <c r="K216" s="2" t="s">
        <v>29</v>
      </c>
      <c r="L216" s="2" t="str">
        <f>IF(K216=[8]Hoja3!$B$2,[8]Hoja3!$A$2,IF(K216=[8]Hoja3!$B$3,[8]Hoja3!$A$3,IF(K216=[8]Hoja3!$B$4,[8]Hoja3!$A$4,IF(K216=[8]Hoja3!$B$5,[8]Hoja3!$A$5,IF(K216=[8]Hoja3!$B$6,[8]Hoja3!$A$6,IF(K216=[8]Hoja3!$B$7,[8]Hoja3!$A$7,IF(K216=[8]Hoja3!$B$8,[8]Hoja3!$A$8,IF(K216=[8]Hoja3!$B$9,[8]Hoja3!$A$9,IF(K216=[8]Hoja3!$B$10,[8]Hoja3!$A$10,IF(K216=[8]Hoja3!$B$11,[8]Hoja3!$A$11,IF(K216=[8]Hoja3!$B$12,[8]Hoja3!$A$12,IF(K216=[8]Hoja3!$B$13,[8]Hoja3!$A$13,IF(K216=[8]Hoja3!$B$14,[8]Hoja3!$A$14,"")))))))))))))</f>
        <v>CCE-05</v>
      </c>
      <c r="M216" s="2" t="s">
        <v>58</v>
      </c>
      <c r="N216" s="2">
        <v>0</v>
      </c>
      <c r="O216" s="5">
        <v>45427200</v>
      </c>
      <c r="P216" s="5">
        <v>45427200</v>
      </c>
      <c r="Q216" s="1">
        <v>0</v>
      </c>
      <c r="R216" s="2">
        <v>0</v>
      </c>
      <c r="S216" s="2" t="s">
        <v>31</v>
      </c>
      <c r="T216" s="2" t="s">
        <v>32</v>
      </c>
      <c r="U216" s="2" t="s">
        <v>33</v>
      </c>
      <c r="V216" s="2" t="s">
        <v>34</v>
      </c>
      <c r="W216" s="2" t="s">
        <v>35</v>
      </c>
      <c r="X216" s="2">
        <v>3241000</v>
      </c>
      <c r="Y216" s="3" t="s">
        <v>36</v>
      </c>
    </row>
    <row r="217" spans="1:25" ht="180" x14ac:dyDescent="0.25">
      <c r="A217" s="2" t="s">
        <v>412</v>
      </c>
      <c r="B217" s="2" t="str">
        <f>IFERROR(VLOOKUP(VALUE(MID(A217,1,IF(VALUE(MID(A217,1,3))=898,3,4))),[2]Hoja1!$A$3:$K$222,2,0),"")</f>
        <v>898 Administración del talento humano</v>
      </c>
      <c r="C217" s="2" t="s">
        <v>55</v>
      </c>
      <c r="D217" s="2" t="s">
        <v>56</v>
      </c>
      <c r="E217" s="2">
        <v>80121704</v>
      </c>
      <c r="F217" s="106" t="s">
        <v>383</v>
      </c>
      <c r="G217" s="4">
        <v>1</v>
      </c>
      <c r="H217" s="4">
        <v>1</v>
      </c>
      <c r="I217" s="2">
        <v>10.5</v>
      </c>
      <c r="J217" s="2">
        <v>1</v>
      </c>
      <c r="K217" s="2" t="s">
        <v>29</v>
      </c>
      <c r="L217" s="2" t="str">
        <f>IF(K217=[8]Hoja3!$B$2,[8]Hoja3!$A$2,IF(K217=[8]Hoja3!$B$3,[8]Hoja3!$A$3,IF(K217=[8]Hoja3!$B$4,[8]Hoja3!$A$4,IF(K217=[8]Hoja3!$B$5,[8]Hoja3!$A$5,IF(K217=[8]Hoja3!$B$6,[8]Hoja3!$A$6,IF(K217=[8]Hoja3!$B$7,[8]Hoja3!$A$7,IF(K217=[8]Hoja3!$B$8,[8]Hoja3!$A$8,IF(K217=[8]Hoja3!$B$9,[8]Hoja3!$A$9,IF(K217=[8]Hoja3!$B$10,[8]Hoja3!$A$10,IF(K217=[8]Hoja3!$B$11,[8]Hoja3!$A$11,IF(K217=[8]Hoja3!$B$12,[8]Hoja3!$A$12,IF(K217=[8]Hoja3!$B$13,[8]Hoja3!$A$13,IF(K217=[8]Hoja3!$B$14,[8]Hoja3!$A$14,"")))))))))))))</f>
        <v>CCE-05</v>
      </c>
      <c r="M217" s="2" t="s">
        <v>58</v>
      </c>
      <c r="N217" s="2">
        <v>0</v>
      </c>
      <c r="O217" s="5">
        <v>57832436</v>
      </c>
      <c r="P217" s="5">
        <v>57832436</v>
      </c>
      <c r="Q217" s="1">
        <v>0</v>
      </c>
      <c r="R217" s="2">
        <v>0</v>
      </c>
      <c r="S217" s="2" t="s">
        <v>31</v>
      </c>
      <c r="T217" s="2" t="s">
        <v>32</v>
      </c>
      <c r="U217" s="2" t="s">
        <v>33</v>
      </c>
      <c r="V217" s="2" t="s">
        <v>34</v>
      </c>
      <c r="W217" s="2" t="s">
        <v>35</v>
      </c>
      <c r="X217" s="2">
        <v>3241000</v>
      </c>
      <c r="Y217" s="3" t="s">
        <v>36</v>
      </c>
    </row>
    <row r="218" spans="1:25" ht="180" x14ac:dyDescent="0.25">
      <c r="A218" s="2" t="s">
        <v>413</v>
      </c>
      <c r="B218" s="2" t="str">
        <f>IFERROR(VLOOKUP(VALUE(MID(A218,1,IF(VALUE(MID(A218,1,3))=898,3,4))),[2]Hoja1!$A$3:$K$222,2,0),"")</f>
        <v>898 Administración del talento humano</v>
      </c>
      <c r="C218" s="2" t="s">
        <v>55</v>
      </c>
      <c r="D218" s="2" t="s">
        <v>56</v>
      </c>
      <c r="E218" s="2">
        <v>80121704</v>
      </c>
      <c r="F218" s="106" t="s">
        <v>383</v>
      </c>
      <c r="G218" s="4">
        <v>1</v>
      </c>
      <c r="H218" s="4">
        <v>1</v>
      </c>
      <c r="I218" s="2">
        <v>10.5</v>
      </c>
      <c r="J218" s="2">
        <v>1</v>
      </c>
      <c r="K218" s="2" t="s">
        <v>29</v>
      </c>
      <c r="L218" s="2" t="str">
        <f>IF(K218=[8]Hoja3!$B$2,[8]Hoja3!$A$2,IF(K218=[8]Hoja3!$B$3,[8]Hoja3!$A$3,IF(K218=[8]Hoja3!$B$4,[8]Hoja3!$A$4,IF(K218=[8]Hoja3!$B$5,[8]Hoja3!$A$5,IF(K218=[8]Hoja3!$B$6,[8]Hoja3!$A$6,IF(K218=[8]Hoja3!$B$7,[8]Hoja3!$A$7,IF(K218=[8]Hoja3!$B$8,[8]Hoja3!$A$8,IF(K218=[8]Hoja3!$B$9,[8]Hoja3!$A$9,IF(K218=[8]Hoja3!$B$10,[8]Hoja3!$A$10,IF(K218=[8]Hoja3!$B$11,[8]Hoja3!$A$11,IF(K218=[8]Hoja3!$B$12,[8]Hoja3!$A$12,IF(K218=[8]Hoja3!$B$13,[8]Hoja3!$A$13,IF(K218=[8]Hoja3!$B$14,[8]Hoja3!$A$14,"")))))))))))))</f>
        <v>CCE-05</v>
      </c>
      <c r="M218" s="2" t="s">
        <v>58</v>
      </c>
      <c r="N218" s="2">
        <v>0</v>
      </c>
      <c r="O218" s="5">
        <v>81900000</v>
      </c>
      <c r="P218" s="5">
        <v>81900000</v>
      </c>
      <c r="Q218" s="1">
        <v>0</v>
      </c>
      <c r="R218" s="2">
        <v>0</v>
      </c>
      <c r="S218" s="2" t="s">
        <v>31</v>
      </c>
      <c r="T218" s="2" t="s">
        <v>32</v>
      </c>
      <c r="U218" s="2" t="s">
        <v>33</v>
      </c>
      <c r="V218" s="2" t="s">
        <v>34</v>
      </c>
      <c r="W218" s="2" t="s">
        <v>35</v>
      </c>
      <c r="X218" s="2">
        <v>3241000</v>
      </c>
      <c r="Y218" s="3" t="s">
        <v>36</v>
      </c>
    </row>
    <row r="219" spans="1:25" ht="180" x14ac:dyDescent="0.25">
      <c r="A219" s="2" t="s">
        <v>414</v>
      </c>
      <c r="B219" s="2" t="str">
        <f>IFERROR(VLOOKUP(VALUE(MID(A219,1,IF(VALUE(MID(A219,1,3))=898,3,4))),[2]Hoja1!$A$3:$K$222,2,0),"")</f>
        <v>898 Administración del talento humano</v>
      </c>
      <c r="C219" s="2" t="s">
        <v>55</v>
      </c>
      <c r="D219" s="2" t="s">
        <v>56</v>
      </c>
      <c r="E219" s="2">
        <v>80121704</v>
      </c>
      <c r="F219" s="106" t="s">
        <v>383</v>
      </c>
      <c r="G219" s="4">
        <v>1</v>
      </c>
      <c r="H219" s="4">
        <v>1</v>
      </c>
      <c r="I219" s="2">
        <v>10.5</v>
      </c>
      <c r="J219" s="2">
        <v>1</v>
      </c>
      <c r="K219" s="2" t="s">
        <v>29</v>
      </c>
      <c r="L219" s="2" t="str">
        <f>IF(K219=[8]Hoja3!$B$2,[8]Hoja3!$A$2,IF(K219=[8]Hoja3!$B$3,[8]Hoja3!$A$3,IF(K219=[8]Hoja3!$B$4,[8]Hoja3!$A$4,IF(K219=[8]Hoja3!$B$5,[8]Hoja3!$A$5,IF(K219=[8]Hoja3!$B$6,[8]Hoja3!$A$6,IF(K219=[8]Hoja3!$B$7,[8]Hoja3!$A$7,IF(K219=[8]Hoja3!$B$8,[8]Hoja3!$A$8,IF(K219=[8]Hoja3!$B$9,[8]Hoja3!$A$9,IF(K219=[8]Hoja3!$B$10,[8]Hoja3!$A$10,IF(K219=[8]Hoja3!$B$11,[8]Hoja3!$A$11,IF(K219=[8]Hoja3!$B$12,[8]Hoja3!$A$12,IF(K219=[8]Hoja3!$B$13,[8]Hoja3!$A$13,IF(K219=[8]Hoja3!$B$14,[8]Hoja3!$A$14,"")))))))))))))</f>
        <v>CCE-05</v>
      </c>
      <c r="M219" s="2" t="s">
        <v>58</v>
      </c>
      <c r="N219" s="2">
        <v>0</v>
      </c>
      <c r="O219" s="5">
        <v>85176000</v>
      </c>
      <c r="P219" s="5">
        <v>85176000</v>
      </c>
      <c r="Q219" s="1">
        <v>0</v>
      </c>
      <c r="R219" s="2">
        <v>0</v>
      </c>
      <c r="S219" s="2" t="s">
        <v>31</v>
      </c>
      <c r="T219" s="2" t="s">
        <v>32</v>
      </c>
      <c r="U219" s="2" t="s">
        <v>33</v>
      </c>
      <c r="V219" s="2" t="s">
        <v>34</v>
      </c>
      <c r="W219" s="2" t="s">
        <v>35</v>
      </c>
      <c r="X219" s="2">
        <v>3241000</v>
      </c>
      <c r="Y219" s="3" t="s">
        <v>36</v>
      </c>
    </row>
    <row r="220" spans="1:25" ht="180" x14ac:dyDescent="0.25">
      <c r="A220" s="2" t="s">
        <v>415</v>
      </c>
      <c r="B220" s="2" t="str">
        <f>IFERROR(VLOOKUP(VALUE(MID(A220,1,IF(VALUE(MID(A220,1,3))=898,3,4))),[2]Hoja1!$A$3:$K$222,2,0),"")</f>
        <v>898 Administración del talento humano</v>
      </c>
      <c r="C220" s="2" t="s">
        <v>55</v>
      </c>
      <c r="D220" s="2" t="s">
        <v>56</v>
      </c>
      <c r="E220" s="2">
        <v>80121704</v>
      </c>
      <c r="F220" s="106" t="s">
        <v>383</v>
      </c>
      <c r="G220" s="4">
        <v>1</v>
      </c>
      <c r="H220" s="4">
        <v>1</v>
      </c>
      <c r="I220" s="2">
        <v>10.5</v>
      </c>
      <c r="J220" s="2">
        <v>1</v>
      </c>
      <c r="K220" s="2" t="s">
        <v>29</v>
      </c>
      <c r="L220" s="2" t="str">
        <f>IF(K220=[8]Hoja3!$B$2,[8]Hoja3!$A$2,IF(K220=[8]Hoja3!$B$3,[8]Hoja3!$A$3,IF(K220=[8]Hoja3!$B$4,[8]Hoja3!$A$4,IF(K220=[8]Hoja3!$B$5,[8]Hoja3!$A$5,IF(K220=[8]Hoja3!$B$6,[8]Hoja3!$A$6,IF(K220=[8]Hoja3!$B$7,[8]Hoja3!$A$7,IF(K220=[8]Hoja3!$B$8,[8]Hoja3!$A$8,IF(K220=[8]Hoja3!$B$9,[8]Hoja3!$A$9,IF(K220=[8]Hoja3!$B$10,[8]Hoja3!$A$10,IF(K220=[8]Hoja3!$B$11,[8]Hoja3!$A$11,IF(K220=[8]Hoja3!$B$12,[8]Hoja3!$A$12,IF(K220=[8]Hoja3!$B$13,[8]Hoja3!$A$13,IF(K220=[8]Hoja3!$B$14,[8]Hoja3!$A$14,"")))))))))))))</f>
        <v>CCE-05</v>
      </c>
      <c r="M220" s="2" t="s">
        <v>58</v>
      </c>
      <c r="N220" s="2">
        <v>0</v>
      </c>
      <c r="O220" s="5">
        <v>81900000</v>
      </c>
      <c r="P220" s="5">
        <v>81900000</v>
      </c>
      <c r="Q220" s="1">
        <v>0</v>
      </c>
      <c r="R220" s="2">
        <v>0</v>
      </c>
      <c r="S220" s="2" t="s">
        <v>31</v>
      </c>
      <c r="T220" s="2" t="s">
        <v>32</v>
      </c>
      <c r="U220" s="2" t="s">
        <v>33</v>
      </c>
      <c r="V220" s="2" t="s">
        <v>34</v>
      </c>
      <c r="W220" s="2" t="s">
        <v>35</v>
      </c>
      <c r="X220" s="2">
        <v>3241000</v>
      </c>
      <c r="Y220" s="3" t="s">
        <v>36</v>
      </c>
    </row>
    <row r="221" spans="1:25" ht="180" x14ac:dyDescent="0.25">
      <c r="A221" s="2" t="s">
        <v>416</v>
      </c>
      <c r="B221" s="2" t="str">
        <f>IFERROR(VLOOKUP(VALUE(MID(A221,1,IF(VALUE(MID(A221,1,3))=898,3,4))),[2]Hoja1!$A$3:$K$222,2,0),"")</f>
        <v>898 Administración del talento humano</v>
      </c>
      <c r="C221" s="2" t="s">
        <v>55</v>
      </c>
      <c r="D221" s="2" t="s">
        <v>56</v>
      </c>
      <c r="E221" s="2">
        <v>80121704</v>
      </c>
      <c r="F221" s="106" t="s">
        <v>383</v>
      </c>
      <c r="G221" s="4">
        <v>1</v>
      </c>
      <c r="H221" s="4">
        <v>1</v>
      </c>
      <c r="I221" s="2">
        <v>10.5</v>
      </c>
      <c r="J221" s="2">
        <v>1</v>
      </c>
      <c r="K221" s="2" t="s">
        <v>29</v>
      </c>
      <c r="L221" s="2" t="str">
        <f>IF(K221=[8]Hoja3!$B$2,[8]Hoja3!$A$2,IF(K221=[8]Hoja3!$B$3,[8]Hoja3!$A$3,IF(K221=[8]Hoja3!$B$4,[8]Hoja3!$A$4,IF(K221=[8]Hoja3!$B$5,[8]Hoja3!$A$5,IF(K221=[8]Hoja3!$B$6,[8]Hoja3!$A$6,IF(K221=[8]Hoja3!$B$7,[8]Hoja3!$A$7,IF(K221=[8]Hoja3!$B$8,[8]Hoja3!$A$8,IF(K221=[8]Hoja3!$B$9,[8]Hoja3!$A$9,IF(K221=[8]Hoja3!$B$10,[8]Hoja3!$A$10,IF(K221=[8]Hoja3!$B$11,[8]Hoja3!$A$11,IF(K221=[8]Hoja3!$B$12,[8]Hoja3!$A$12,IF(K221=[8]Hoja3!$B$13,[8]Hoja3!$A$13,IF(K221=[8]Hoja3!$B$14,[8]Hoja3!$A$14,"")))))))))))))</f>
        <v>CCE-05</v>
      </c>
      <c r="M221" s="2" t="s">
        <v>58</v>
      </c>
      <c r="N221" s="2">
        <v>0</v>
      </c>
      <c r="O221" s="5">
        <v>74256000</v>
      </c>
      <c r="P221" s="5">
        <v>74256000</v>
      </c>
      <c r="Q221" s="1">
        <v>0</v>
      </c>
      <c r="R221" s="2">
        <v>0</v>
      </c>
      <c r="S221" s="2" t="s">
        <v>31</v>
      </c>
      <c r="T221" s="2" t="s">
        <v>32</v>
      </c>
      <c r="U221" s="2" t="s">
        <v>33</v>
      </c>
      <c r="V221" s="2" t="s">
        <v>34</v>
      </c>
      <c r="W221" s="2" t="s">
        <v>35</v>
      </c>
      <c r="X221" s="2">
        <v>3241000</v>
      </c>
      <c r="Y221" s="3" t="s">
        <v>36</v>
      </c>
    </row>
    <row r="222" spans="1:25" ht="180" x14ac:dyDescent="0.25">
      <c r="A222" s="2" t="s">
        <v>417</v>
      </c>
      <c r="B222" s="2" t="str">
        <f>IFERROR(VLOOKUP(VALUE(MID(A222,1,IF(VALUE(MID(A222,1,3))=898,3,4))),[2]Hoja1!$A$3:$K$222,2,0),"")</f>
        <v>898 Administración del talento humano</v>
      </c>
      <c r="C222" s="2" t="s">
        <v>55</v>
      </c>
      <c r="D222" s="2" t="s">
        <v>56</v>
      </c>
      <c r="E222" s="2">
        <v>80121704</v>
      </c>
      <c r="F222" s="106" t="s">
        <v>383</v>
      </c>
      <c r="G222" s="4">
        <v>1</v>
      </c>
      <c r="H222" s="4">
        <v>1</v>
      </c>
      <c r="I222" s="2">
        <v>10.5</v>
      </c>
      <c r="J222" s="2">
        <v>1</v>
      </c>
      <c r="K222" s="2" t="s">
        <v>29</v>
      </c>
      <c r="L222" s="2" t="str">
        <f>IF(K222=[8]Hoja3!$B$2,[8]Hoja3!$A$2,IF(K222=[8]Hoja3!$B$3,[8]Hoja3!$A$3,IF(K222=[8]Hoja3!$B$4,[8]Hoja3!$A$4,IF(K222=[8]Hoja3!$B$5,[8]Hoja3!$A$5,IF(K222=[8]Hoja3!$B$6,[8]Hoja3!$A$6,IF(K222=[8]Hoja3!$B$7,[8]Hoja3!$A$7,IF(K222=[8]Hoja3!$B$8,[8]Hoja3!$A$8,IF(K222=[8]Hoja3!$B$9,[8]Hoja3!$A$9,IF(K222=[8]Hoja3!$B$10,[8]Hoja3!$A$10,IF(K222=[8]Hoja3!$B$11,[8]Hoja3!$A$11,IF(K222=[8]Hoja3!$B$12,[8]Hoja3!$A$12,IF(K222=[8]Hoja3!$B$13,[8]Hoja3!$A$13,IF(K222=[8]Hoja3!$B$14,[8]Hoja3!$A$14,"")))))))))))))</f>
        <v>CCE-05</v>
      </c>
      <c r="M222" s="2" t="s">
        <v>58</v>
      </c>
      <c r="N222" s="2">
        <v>0</v>
      </c>
      <c r="O222" s="5">
        <v>56784000</v>
      </c>
      <c r="P222" s="5">
        <v>56784000</v>
      </c>
      <c r="Q222" s="1">
        <v>0</v>
      </c>
      <c r="R222" s="2">
        <v>0</v>
      </c>
      <c r="S222" s="2" t="s">
        <v>31</v>
      </c>
      <c r="T222" s="2" t="s">
        <v>32</v>
      </c>
      <c r="U222" s="2" t="s">
        <v>33</v>
      </c>
      <c r="V222" s="2" t="s">
        <v>34</v>
      </c>
      <c r="W222" s="2" t="s">
        <v>35</v>
      </c>
      <c r="X222" s="2">
        <v>3241000</v>
      </c>
      <c r="Y222" s="3" t="s">
        <v>36</v>
      </c>
    </row>
    <row r="223" spans="1:25" ht="180" x14ac:dyDescent="0.25">
      <c r="A223" s="2" t="s">
        <v>418</v>
      </c>
      <c r="B223" s="2" t="str">
        <f>IFERROR(VLOOKUP(VALUE(MID(A223,1,IF(VALUE(MID(A223,1,3))=898,3,4))),[2]Hoja1!$A$3:$K$222,2,0),"")</f>
        <v>898 Administración del talento humano</v>
      </c>
      <c r="C223" s="2" t="s">
        <v>55</v>
      </c>
      <c r="D223" s="2" t="s">
        <v>56</v>
      </c>
      <c r="E223" s="2">
        <v>80121704</v>
      </c>
      <c r="F223" s="106" t="s">
        <v>383</v>
      </c>
      <c r="G223" s="4">
        <v>1</v>
      </c>
      <c r="H223" s="4">
        <v>1</v>
      </c>
      <c r="I223" s="2">
        <v>10.5</v>
      </c>
      <c r="J223" s="2">
        <v>1</v>
      </c>
      <c r="K223" s="2" t="s">
        <v>29</v>
      </c>
      <c r="L223" s="2" t="str">
        <f>IF(K223=[8]Hoja3!$B$2,[8]Hoja3!$A$2,IF(K223=[8]Hoja3!$B$3,[8]Hoja3!$A$3,IF(K223=[8]Hoja3!$B$4,[8]Hoja3!$A$4,IF(K223=[8]Hoja3!$B$5,[8]Hoja3!$A$5,IF(K223=[8]Hoja3!$B$6,[8]Hoja3!$A$6,IF(K223=[8]Hoja3!$B$7,[8]Hoja3!$A$7,IF(K223=[8]Hoja3!$B$8,[8]Hoja3!$A$8,IF(K223=[8]Hoja3!$B$9,[8]Hoja3!$A$9,IF(K223=[8]Hoja3!$B$10,[8]Hoja3!$A$10,IF(K223=[8]Hoja3!$B$11,[8]Hoja3!$A$11,IF(K223=[8]Hoja3!$B$12,[8]Hoja3!$A$12,IF(K223=[8]Hoja3!$B$13,[8]Hoja3!$A$13,IF(K223=[8]Hoja3!$B$14,[8]Hoja3!$A$14,"")))))))))))))</f>
        <v>CCE-05</v>
      </c>
      <c r="M223" s="2" t="s">
        <v>58</v>
      </c>
      <c r="N223" s="2">
        <v>0</v>
      </c>
      <c r="O223" s="5">
        <v>59055360</v>
      </c>
      <c r="P223" s="5">
        <v>59055360</v>
      </c>
      <c r="Q223" s="1">
        <v>0</v>
      </c>
      <c r="R223" s="2">
        <v>0</v>
      </c>
      <c r="S223" s="2" t="s">
        <v>31</v>
      </c>
      <c r="T223" s="2" t="s">
        <v>32</v>
      </c>
      <c r="U223" s="2" t="s">
        <v>33</v>
      </c>
      <c r="V223" s="2" t="s">
        <v>34</v>
      </c>
      <c r="W223" s="2" t="s">
        <v>35</v>
      </c>
      <c r="X223" s="2">
        <v>3241000</v>
      </c>
      <c r="Y223" s="3" t="s">
        <v>36</v>
      </c>
    </row>
    <row r="224" spans="1:25" ht="180" x14ac:dyDescent="0.25">
      <c r="A224" s="2" t="s">
        <v>419</v>
      </c>
      <c r="B224" s="2" t="str">
        <f>IFERROR(VLOOKUP(VALUE(MID(A224,1,IF(VALUE(MID(A224,1,3))=898,3,4))),[2]Hoja1!$A$3:$K$222,2,0),"")</f>
        <v>898 Administración del talento humano</v>
      </c>
      <c r="C224" s="2" t="s">
        <v>55</v>
      </c>
      <c r="D224" s="2" t="s">
        <v>56</v>
      </c>
      <c r="E224" s="2">
        <v>80121704</v>
      </c>
      <c r="F224" s="106" t="s">
        <v>383</v>
      </c>
      <c r="G224" s="4">
        <v>1</v>
      </c>
      <c r="H224" s="4">
        <v>1</v>
      </c>
      <c r="I224" s="2">
        <v>10.5</v>
      </c>
      <c r="J224" s="2">
        <v>1</v>
      </c>
      <c r="K224" s="2" t="s">
        <v>29</v>
      </c>
      <c r="L224" s="2" t="str">
        <f>IF(K224=[8]Hoja3!$B$2,[8]Hoja3!$A$2,IF(K224=[8]Hoja3!$B$3,[8]Hoja3!$A$3,IF(K224=[8]Hoja3!$B$4,[8]Hoja3!$A$4,IF(K224=[8]Hoja3!$B$5,[8]Hoja3!$A$5,IF(K224=[8]Hoja3!$B$6,[8]Hoja3!$A$6,IF(K224=[8]Hoja3!$B$7,[8]Hoja3!$A$7,IF(K224=[8]Hoja3!$B$8,[8]Hoja3!$A$8,IF(K224=[8]Hoja3!$B$9,[8]Hoja3!$A$9,IF(K224=[8]Hoja3!$B$10,[8]Hoja3!$A$10,IF(K224=[8]Hoja3!$B$11,[8]Hoja3!$A$11,IF(K224=[8]Hoja3!$B$12,[8]Hoja3!$A$12,IF(K224=[8]Hoja3!$B$13,[8]Hoja3!$A$13,IF(K224=[8]Hoja3!$B$14,[8]Hoja3!$A$14,"")))))))))))))</f>
        <v>CCE-05</v>
      </c>
      <c r="M224" s="2" t="s">
        <v>58</v>
      </c>
      <c r="N224" s="2">
        <v>0</v>
      </c>
      <c r="O224" s="5">
        <v>45427200</v>
      </c>
      <c r="P224" s="5">
        <v>45427200</v>
      </c>
      <c r="Q224" s="1">
        <v>0</v>
      </c>
      <c r="R224" s="2">
        <v>0</v>
      </c>
      <c r="S224" s="2" t="s">
        <v>31</v>
      </c>
      <c r="T224" s="2" t="s">
        <v>32</v>
      </c>
      <c r="U224" s="2" t="s">
        <v>33</v>
      </c>
      <c r="V224" s="2" t="s">
        <v>34</v>
      </c>
      <c r="W224" s="2" t="s">
        <v>35</v>
      </c>
      <c r="X224" s="2">
        <v>3241000</v>
      </c>
      <c r="Y224" s="3" t="s">
        <v>36</v>
      </c>
    </row>
    <row r="225" spans="1:25" ht="180" x14ac:dyDescent="0.25">
      <c r="A225" s="2" t="s">
        <v>420</v>
      </c>
      <c r="B225" s="2" t="str">
        <f>IFERROR(VLOOKUP(VALUE(MID(A225,1,IF(VALUE(MID(A225,1,3))=898,3,4))),[2]Hoja1!$A$3:$K$222,2,0),"")</f>
        <v>898 Administración del talento humano</v>
      </c>
      <c r="C225" s="2" t="s">
        <v>55</v>
      </c>
      <c r="D225" s="2" t="s">
        <v>56</v>
      </c>
      <c r="E225" s="2">
        <v>80121704</v>
      </c>
      <c r="F225" s="106" t="s">
        <v>383</v>
      </c>
      <c r="G225" s="4">
        <v>1</v>
      </c>
      <c r="H225" s="4">
        <v>1</v>
      </c>
      <c r="I225" s="2">
        <v>10.5</v>
      </c>
      <c r="J225" s="2">
        <v>1</v>
      </c>
      <c r="K225" s="2" t="s">
        <v>29</v>
      </c>
      <c r="L225" s="2" t="str">
        <f>IF(K225=[8]Hoja3!$B$2,[8]Hoja3!$A$2,IF(K225=[8]Hoja3!$B$3,[8]Hoja3!$A$3,IF(K225=[8]Hoja3!$B$4,[8]Hoja3!$A$4,IF(K225=[8]Hoja3!$B$5,[8]Hoja3!$A$5,IF(K225=[8]Hoja3!$B$6,[8]Hoja3!$A$6,IF(K225=[8]Hoja3!$B$7,[8]Hoja3!$A$7,IF(K225=[8]Hoja3!$B$8,[8]Hoja3!$A$8,IF(K225=[8]Hoja3!$B$9,[8]Hoja3!$A$9,IF(K225=[8]Hoja3!$B$10,[8]Hoja3!$A$10,IF(K225=[8]Hoja3!$B$11,[8]Hoja3!$A$11,IF(K225=[8]Hoja3!$B$12,[8]Hoja3!$A$12,IF(K225=[8]Hoja3!$B$13,[8]Hoja3!$A$13,IF(K225=[8]Hoja3!$B$14,[8]Hoja3!$A$14,"")))))))))))))</f>
        <v>CCE-05</v>
      </c>
      <c r="M225" s="2" t="s">
        <v>58</v>
      </c>
      <c r="N225" s="2">
        <v>0</v>
      </c>
      <c r="O225" s="5">
        <v>56784000</v>
      </c>
      <c r="P225" s="5">
        <v>56784000</v>
      </c>
      <c r="Q225" s="1">
        <v>0</v>
      </c>
      <c r="R225" s="2">
        <v>0</v>
      </c>
      <c r="S225" s="2" t="s">
        <v>31</v>
      </c>
      <c r="T225" s="2" t="s">
        <v>32</v>
      </c>
      <c r="U225" s="2" t="s">
        <v>33</v>
      </c>
      <c r="V225" s="2" t="s">
        <v>34</v>
      </c>
      <c r="W225" s="2" t="s">
        <v>35</v>
      </c>
      <c r="X225" s="2">
        <v>3241000</v>
      </c>
      <c r="Y225" s="3" t="s">
        <v>36</v>
      </c>
    </row>
    <row r="226" spans="1:25" ht="180" x14ac:dyDescent="0.25">
      <c r="A226" s="2" t="s">
        <v>421</v>
      </c>
      <c r="B226" s="2" t="str">
        <f>IFERROR(VLOOKUP(VALUE(MID(A226,1,IF(VALUE(MID(A226,1,3))=898,3,4))),[2]Hoja1!$A$3:$K$222,2,0),"")</f>
        <v>898 Administración del talento humano</v>
      </c>
      <c r="C226" s="2" t="s">
        <v>55</v>
      </c>
      <c r="D226" s="2" t="s">
        <v>56</v>
      </c>
      <c r="E226" s="2">
        <v>80121704</v>
      </c>
      <c r="F226" s="106" t="s">
        <v>383</v>
      </c>
      <c r="G226" s="4">
        <v>1</v>
      </c>
      <c r="H226" s="4">
        <v>1</v>
      </c>
      <c r="I226" s="2">
        <v>10.5</v>
      </c>
      <c r="J226" s="2">
        <v>1</v>
      </c>
      <c r="K226" s="2" t="s">
        <v>29</v>
      </c>
      <c r="L226" s="2" t="str">
        <f>IF(K226=[8]Hoja3!$B$2,[8]Hoja3!$A$2,IF(K226=[8]Hoja3!$B$3,[8]Hoja3!$A$3,IF(K226=[8]Hoja3!$B$4,[8]Hoja3!$A$4,IF(K226=[8]Hoja3!$B$5,[8]Hoja3!$A$5,IF(K226=[8]Hoja3!$B$6,[8]Hoja3!$A$6,IF(K226=[8]Hoja3!$B$7,[8]Hoja3!$A$7,IF(K226=[8]Hoja3!$B$8,[8]Hoja3!$A$8,IF(K226=[8]Hoja3!$B$9,[8]Hoja3!$A$9,IF(K226=[8]Hoja3!$B$10,[8]Hoja3!$A$10,IF(K226=[8]Hoja3!$B$11,[8]Hoja3!$A$11,IF(K226=[8]Hoja3!$B$12,[8]Hoja3!$A$12,IF(K226=[8]Hoja3!$B$13,[8]Hoja3!$A$13,IF(K226=[8]Hoja3!$B$14,[8]Hoja3!$A$14,"")))))))))))))</f>
        <v>CCE-05</v>
      </c>
      <c r="M226" s="2" t="s">
        <v>58</v>
      </c>
      <c r="N226" s="2">
        <v>0</v>
      </c>
      <c r="O226" s="5">
        <v>63336000</v>
      </c>
      <c r="P226" s="5">
        <v>63336000</v>
      </c>
      <c r="Q226" s="1">
        <v>0</v>
      </c>
      <c r="R226" s="2">
        <v>0</v>
      </c>
      <c r="S226" s="2" t="s">
        <v>31</v>
      </c>
      <c r="T226" s="2" t="s">
        <v>32</v>
      </c>
      <c r="U226" s="2" t="s">
        <v>33</v>
      </c>
      <c r="V226" s="2" t="s">
        <v>34</v>
      </c>
      <c r="W226" s="2" t="s">
        <v>35</v>
      </c>
      <c r="X226" s="2">
        <v>3241000</v>
      </c>
      <c r="Y226" s="3" t="s">
        <v>36</v>
      </c>
    </row>
    <row r="227" spans="1:25" ht="180" x14ac:dyDescent="0.25">
      <c r="A227" s="2" t="s">
        <v>422</v>
      </c>
      <c r="B227" s="2" t="str">
        <f>IFERROR(VLOOKUP(VALUE(MID(A227,1,IF(VALUE(MID(A227,1,3))=898,3,4))),[2]Hoja1!$A$3:$K$222,2,0),"")</f>
        <v>898 Administración del talento humano</v>
      </c>
      <c r="C227" s="2" t="s">
        <v>55</v>
      </c>
      <c r="D227" s="2" t="s">
        <v>56</v>
      </c>
      <c r="E227" s="2">
        <v>80121704</v>
      </c>
      <c r="F227" s="106" t="s">
        <v>383</v>
      </c>
      <c r="G227" s="4">
        <v>1</v>
      </c>
      <c r="H227" s="4">
        <v>1</v>
      </c>
      <c r="I227" s="2">
        <v>10.5</v>
      </c>
      <c r="J227" s="2">
        <v>1</v>
      </c>
      <c r="K227" s="2" t="s">
        <v>29</v>
      </c>
      <c r="L227" s="2" t="str">
        <f>IF(K227=[8]Hoja3!$B$2,[8]Hoja3!$A$2,IF(K227=[8]Hoja3!$B$3,[8]Hoja3!$A$3,IF(K227=[8]Hoja3!$B$4,[8]Hoja3!$A$4,IF(K227=[8]Hoja3!$B$5,[8]Hoja3!$A$5,IF(K227=[8]Hoja3!$B$6,[8]Hoja3!$A$6,IF(K227=[8]Hoja3!$B$7,[8]Hoja3!$A$7,IF(K227=[8]Hoja3!$B$8,[8]Hoja3!$A$8,IF(K227=[8]Hoja3!$B$9,[8]Hoja3!$A$9,IF(K227=[8]Hoja3!$B$10,[8]Hoja3!$A$10,IF(K227=[8]Hoja3!$B$11,[8]Hoja3!$A$11,IF(K227=[8]Hoja3!$B$12,[8]Hoja3!$A$12,IF(K227=[8]Hoja3!$B$13,[8]Hoja3!$A$13,IF(K227=[8]Hoja3!$B$14,[8]Hoja3!$A$14,"")))))))))))))</f>
        <v>CCE-05</v>
      </c>
      <c r="M227" s="2" t="s">
        <v>58</v>
      </c>
      <c r="N227" s="2">
        <v>0</v>
      </c>
      <c r="O227" s="5">
        <v>56784000</v>
      </c>
      <c r="P227" s="5">
        <v>56784000</v>
      </c>
      <c r="Q227" s="1">
        <v>0</v>
      </c>
      <c r="R227" s="2">
        <v>0</v>
      </c>
      <c r="S227" s="2" t="s">
        <v>31</v>
      </c>
      <c r="T227" s="2" t="s">
        <v>32</v>
      </c>
      <c r="U227" s="2" t="s">
        <v>33</v>
      </c>
      <c r="V227" s="2" t="s">
        <v>34</v>
      </c>
      <c r="W227" s="2" t="s">
        <v>35</v>
      </c>
      <c r="X227" s="2">
        <v>3241000</v>
      </c>
      <c r="Y227" s="3" t="s">
        <v>36</v>
      </c>
    </row>
    <row r="228" spans="1:25" ht="180" x14ac:dyDescent="0.25">
      <c r="A228" s="2" t="s">
        <v>423</v>
      </c>
      <c r="B228" s="2" t="str">
        <f>IFERROR(VLOOKUP(VALUE(MID(A228,1,IF(VALUE(MID(A228,1,3))=898,3,4))),[2]Hoja1!$A$3:$K$222,2,0),"")</f>
        <v>898 Administración del talento humano</v>
      </c>
      <c r="C228" s="2" t="s">
        <v>55</v>
      </c>
      <c r="D228" s="2" t="s">
        <v>56</v>
      </c>
      <c r="E228" s="2">
        <v>80161504</v>
      </c>
      <c r="F228" s="106" t="s">
        <v>383</v>
      </c>
      <c r="G228" s="4">
        <v>1</v>
      </c>
      <c r="H228" s="4">
        <v>1</v>
      </c>
      <c r="I228" s="2">
        <v>10.5</v>
      </c>
      <c r="J228" s="2">
        <v>1</v>
      </c>
      <c r="K228" s="2" t="s">
        <v>29</v>
      </c>
      <c r="L228" s="2" t="str">
        <f>IF(K228=[8]Hoja3!$B$2,[8]Hoja3!$A$2,IF(K228=[8]Hoja3!$B$3,[8]Hoja3!$A$3,IF(K228=[8]Hoja3!$B$4,[8]Hoja3!$A$4,IF(K228=[8]Hoja3!$B$5,[8]Hoja3!$A$5,IF(K228=[8]Hoja3!$B$6,[8]Hoja3!$A$6,IF(K228=[8]Hoja3!$B$7,[8]Hoja3!$A$7,IF(K228=[8]Hoja3!$B$8,[8]Hoja3!$A$8,IF(K228=[8]Hoja3!$B$9,[8]Hoja3!$A$9,IF(K228=[8]Hoja3!$B$10,[8]Hoja3!$A$10,IF(K228=[8]Hoja3!$B$11,[8]Hoja3!$A$11,IF(K228=[8]Hoja3!$B$12,[8]Hoja3!$A$12,IF(K228=[8]Hoja3!$B$13,[8]Hoja3!$A$13,IF(K228=[8]Hoja3!$B$14,[8]Hoja3!$A$14,"")))))))))))))</f>
        <v>CCE-05</v>
      </c>
      <c r="M228" s="2" t="s">
        <v>30</v>
      </c>
      <c r="N228" s="2">
        <v>0</v>
      </c>
      <c r="O228" s="5">
        <v>30663360</v>
      </c>
      <c r="P228" s="5">
        <v>30663360</v>
      </c>
      <c r="Q228" s="1">
        <v>0</v>
      </c>
      <c r="R228" s="2">
        <v>0</v>
      </c>
      <c r="S228" s="2" t="s">
        <v>31</v>
      </c>
      <c r="T228" s="2" t="s">
        <v>32</v>
      </c>
      <c r="U228" s="2" t="s">
        <v>33</v>
      </c>
      <c r="V228" s="2" t="s">
        <v>34</v>
      </c>
      <c r="W228" s="2" t="s">
        <v>35</v>
      </c>
      <c r="X228" s="2">
        <v>3241000</v>
      </c>
      <c r="Y228" s="3" t="s">
        <v>36</v>
      </c>
    </row>
    <row r="229" spans="1:25" ht="180" x14ac:dyDescent="0.25">
      <c r="A229" s="2" t="s">
        <v>424</v>
      </c>
      <c r="B229" s="2" t="str">
        <f>IFERROR(VLOOKUP(VALUE(MID(A229,1,IF(VALUE(MID(A229,1,3))=898,3,4))),[2]Hoja1!$A$3:$K$222,2,0),"")</f>
        <v>898 Administración del talento humano</v>
      </c>
      <c r="C229" s="2" t="s">
        <v>55</v>
      </c>
      <c r="D229" s="2" t="s">
        <v>56</v>
      </c>
      <c r="E229" s="2">
        <v>80121704</v>
      </c>
      <c r="F229" s="106" t="s">
        <v>383</v>
      </c>
      <c r="G229" s="4">
        <v>1</v>
      </c>
      <c r="H229" s="4">
        <v>1</v>
      </c>
      <c r="I229" s="2">
        <v>10.5</v>
      </c>
      <c r="J229" s="2">
        <v>1</v>
      </c>
      <c r="K229" s="2" t="s">
        <v>29</v>
      </c>
      <c r="L229" s="2" t="str">
        <f>IF(K229=[8]Hoja3!$B$2,[8]Hoja3!$A$2,IF(K229=[8]Hoja3!$B$3,[8]Hoja3!$A$3,IF(K229=[8]Hoja3!$B$4,[8]Hoja3!$A$4,IF(K229=[8]Hoja3!$B$5,[8]Hoja3!$A$5,IF(K229=[8]Hoja3!$B$6,[8]Hoja3!$A$6,IF(K229=[8]Hoja3!$B$7,[8]Hoja3!$A$7,IF(K229=[8]Hoja3!$B$8,[8]Hoja3!$A$8,IF(K229=[8]Hoja3!$B$9,[8]Hoja3!$A$9,IF(K229=[8]Hoja3!$B$10,[8]Hoja3!$A$10,IF(K229=[8]Hoja3!$B$11,[8]Hoja3!$A$11,IF(K229=[8]Hoja3!$B$12,[8]Hoja3!$A$12,IF(K229=[8]Hoja3!$B$13,[8]Hoja3!$A$13,IF(K229=[8]Hoja3!$B$14,[8]Hoja3!$A$14,"")))))))))))))</f>
        <v>CCE-05</v>
      </c>
      <c r="M229" s="2" t="s">
        <v>58</v>
      </c>
      <c r="N229" s="2">
        <v>0</v>
      </c>
      <c r="O229" s="5">
        <v>43680000</v>
      </c>
      <c r="P229" s="5">
        <v>43680000</v>
      </c>
      <c r="Q229" s="1">
        <v>0</v>
      </c>
      <c r="R229" s="2">
        <v>0</v>
      </c>
      <c r="S229" s="2" t="s">
        <v>31</v>
      </c>
      <c r="T229" s="2" t="s">
        <v>32</v>
      </c>
      <c r="U229" s="2" t="s">
        <v>33</v>
      </c>
      <c r="V229" s="2" t="s">
        <v>34</v>
      </c>
      <c r="W229" s="2" t="s">
        <v>35</v>
      </c>
      <c r="X229" s="2">
        <v>3241000</v>
      </c>
      <c r="Y229" s="3" t="s">
        <v>36</v>
      </c>
    </row>
    <row r="230" spans="1:25" ht="180" x14ac:dyDescent="0.25">
      <c r="A230" s="2" t="s">
        <v>425</v>
      </c>
      <c r="B230" s="2" t="str">
        <f>IFERROR(VLOOKUP(VALUE(MID(A230,1,IF(VALUE(MID(A230,1,3))=898,3,4))),[2]Hoja1!$A$3:$K$222,2,0),"")</f>
        <v>898 Administración del talento humano</v>
      </c>
      <c r="C230" s="2" t="s">
        <v>55</v>
      </c>
      <c r="D230" s="2" t="s">
        <v>56</v>
      </c>
      <c r="E230" s="2">
        <v>80121704</v>
      </c>
      <c r="F230" s="106" t="s">
        <v>383</v>
      </c>
      <c r="G230" s="4">
        <v>1</v>
      </c>
      <c r="H230" s="4">
        <v>1</v>
      </c>
      <c r="I230" s="2">
        <v>10.5</v>
      </c>
      <c r="J230" s="2">
        <v>1</v>
      </c>
      <c r="K230" s="2" t="s">
        <v>29</v>
      </c>
      <c r="L230" s="2" t="str">
        <f>IF(K230=[8]Hoja3!$B$2,[8]Hoja3!$A$2,IF(K230=[8]Hoja3!$B$3,[8]Hoja3!$A$3,IF(K230=[8]Hoja3!$B$4,[8]Hoja3!$A$4,IF(K230=[8]Hoja3!$B$5,[8]Hoja3!$A$5,IF(K230=[8]Hoja3!$B$6,[8]Hoja3!$A$6,IF(K230=[8]Hoja3!$B$7,[8]Hoja3!$A$7,IF(K230=[8]Hoja3!$B$8,[8]Hoja3!$A$8,IF(K230=[8]Hoja3!$B$9,[8]Hoja3!$A$9,IF(K230=[8]Hoja3!$B$10,[8]Hoja3!$A$10,IF(K230=[8]Hoja3!$B$11,[8]Hoja3!$A$11,IF(K230=[8]Hoja3!$B$12,[8]Hoja3!$A$12,IF(K230=[8]Hoja3!$B$13,[8]Hoja3!$A$13,IF(K230=[8]Hoja3!$B$14,[8]Hoja3!$A$14,"")))))))))))))</f>
        <v>CCE-05</v>
      </c>
      <c r="M230" s="2" t="s">
        <v>58</v>
      </c>
      <c r="N230" s="2">
        <v>0</v>
      </c>
      <c r="O230" s="5">
        <v>40884480</v>
      </c>
      <c r="P230" s="5">
        <v>40884480</v>
      </c>
      <c r="Q230" s="1">
        <v>0</v>
      </c>
      <c r="R230" s="2">
        <v>0</v>
      </c>
      <c r="S230" s="2" t="s">
        <v>31</v>
      </c>
      <c r="T230" s="2" t="s">
        <v>32</v>
      </c>
      <c r="U230" s="2" t="s">
        <v>33</v>
      </c>
      <c r="V230" s="2" t="s">
        <v>34</v>
      </c>
      <c r="W230" s="2" t="s">
        <v>35</v>
      </c>
      <c r="X230" s="2">
        <v>3241000</v>
      </c>
      <c r="Y230" s="3" t="s">
        <v>36</v>
      </c>
    </row>
    <row r="231" spans="1:25" ht="180" x14ac:dyDescent="0.25">
      <c r="A231" s="2" t="s">
        <v>426</v>
      </c>
      <c r="B231" s="2" t="str">
        <f>IFERROR(VLOOKUP(VALUE(MID(A231,1,IF(VALUE(MID(A231,1,3))=898,3,4))),[2]Hoja1!$A$3:$K$222,2,0),"")</f>
        <v>898 Administración del talento humano</v>
      </c>
      <c r="C231" s="2" t="s">
        <v>55</v>
      </c>
      <c r="D231" s="2" t="s">
        <v>56</v>
      </c>
      <c r="E231" s="2">
        <v>80121704</v>
      </c>
      <c r="F231" s="106" t="s">
        <v>383</v>
      </c>
      <c r="G231" s="4">
        <v>1</v>
      </c>
      <c r="H231" s="4">
        <v>1</v>
      </c>
      <c r="I231" s="2">
        <v>10.5</v>
      </c>
      <c r="J231" s="2">
        <v>1</v>
      </c>
      <c r="K231" s="2" t="s">
        <v>29</v>
      </c>
      <c r="L231" s="2" t="str">
        <f>IF(K231=[8]Hoja3!$B$2,[8]Hoja3!$A$2,IF(K231=[8]Hoja3!$B$3,[8]Hoja3!$A$3,IF(K231=[8]Hoja3!$B$4,[8]Hoja3!$A$4,IF(K231=[8]Hoja3!$B$5,[8]Hoja3!$A$5,IF(K231=[8]Hoja3!$B$6,[8]Hoja3!$A$6,IF(K231=[8]Hoja3!$B$7,[8]Hoja3!$A$7,IF(K231=[8]Hoja3!$B$8,[8]Hoja3!$A$8,IF(K231=[8]Hoja3!$B$9,[8]Hoja3!$A$9,IF(K231=[8]Hoja3!$B$10,[8]Hoja3!$A$10,IF(K231=[8]Hoja3!$B$11,[8]Hoja3!$A$11,IF(K231=[8]Hoja3!$B$12,[8]Hoja3!$A$12,IF(K231=[8]Hoja3!$B$13,[8]Hoja3!$A$13,IF(K231=[8]Hoja3!$B$14,[8]Hoja3!$A$14,"")))))))))))))</f>
        <v>CCE-05</v>
      </c>
      <c r="M231" s="2" t="s">
        <v>58</v>
      </c>
      <c r="N231" s="2">
        <v>0</v>
      </c>
      <c r="O231" s="5">
        <v>49140000</v>
      </c>
      <c r="P231" s="5">
        <v>49140000</v>
      </c>
      <c r="Q231" s="1">
        <v>0</v>
      </c>
      <c r="R231" s="2">
        <v>0</v>
      </c>
      <c r="S231" s="2" t="s">
        <v>31</v>
      </c>
      <c r="T231" s="2" t="s">
        <v>32</v>
      </c>
      <c r="U231" s="2" t="s">
        <v>33</v>
      </c>
      <c r="V231" s="2" t="s">
        <v>34</v>
      </c>
      <c r="W231" s="2" t="s">
        <v>35</v>
      </c>
      <c r="X231" s="2">
        <v>3241000</v>
      </c>
      <c r="Y231" s="3" t="s">
        <v>36</v>
      </c>
    </row>
    <row r="232" spans="1:25" ht="180" x14ac:dyDescent="0.25">
      <c r="A232" s="2" t="s">
        <v>427</v>
      </c>
      <c r="B232" s="2" t="str">
        <f>IFERROR(VLOOKUP(VALUE(MID(A232,1,IF(VALUE(MID(A232,1,3))=898,3,4))),[2]Hoja1!$A$3:$K$222,2,0),"")</f>
        <v>898 Administración del talento humano</v>
      </c>
      <c r="C232" s="2" t="s">
        <v>55</v>
      </c>
      <c r="D232" s="2" t="s">
        <v>56</v>
      </c>
      <c r="E232" s="2">
        <v>80121704</v>
      </c>
      <c r="F232" s="106" t="s">
        <v>383</v>
      </c>
      <c r="G232" s="4">
        <v>1</v>
      </c>
      <c r="H232" s="4">
        <v>1</v>
      </c>
      <c r="I232" s="2">
        <v>10.5</v>
      </c>
      <c r="J232" s="2">
        <v>1</v>
      </c>
      <c r="K232" s="2" t="s">
        <v>29</v>
      </c>
      <c r="L232" s="2" t="str">
        <f>IF(K232=[8]Hoja3!$B$2,[8]Hoja3!$A$2,IF(K232=[8]Hoja3!$B$3,[8]Hoja3!$A$3,IF(K232=[8]Hoja3!$B$4,[8]Hoja3!$A$4,IF(K232=[8]Hoja3!$B$5,[8]Hoja3!$A$5,IF(K232=[8]Hoja3!$B$6,[8]Hoja3!$A$6,IF(K232=[8]Hoja3!$B$7,[8]Hoja3!$A$7,IF(K232=[8]Hoja3!$B$8,[8]Hoja3!$A$8,IF(K232=[8]Hoja3!$B$9,[8]Hoja3!$A$9,IF(K232=[8]Hoja3!$B$10,[8]Hoja3!$A$10,IF(K232=[8]Hoja3!$B$11,[8]Hoja3!$A$11,IF(K232=[8]Hoja3!$B$12,[8]Hoja3!$A$12,IF(K232=[8]Hoja3!$B$13,[8]Hoja3!$A$13,IF(K232=[8]Hoja3!$B$14,[8]Hoja3!$A$14,"")))))))))))))</f>
        <v>CCE-05</v>
      </c>
      <c r="M232" s="2" t="s">
        <v>58</v>
      </c>
      <c r="N232" s="2">
        <v>0</v>
      </c>
      <c r="O232" s="5">
        <v>43680000</v>
      </c>
      <c r="P232" s="5">
        <v>43680000</v>
      </c>
      <c r="Q232" s="1">
        <v>0</v>
      </c>
      <c r="R232" s="2">
        <v>0</v>
      </c>
      <c r="S232" s="2" t="s">
        <v>31</v>
      </c>
      <c r="T232" s="2" t="s">
        <v>32</v>
      </c>
      <c r="U232" s="2" t="s">
        <v>33</v>
      </c>
      <c r="V232" s="2" t="s">
        <v>34</v>
      </c>
      <c r="W232" s="2" t="s">
        <v>35</v>
      </c>
      <c r="X232" s="2">
        <v>3241000</v>
      </c>
      <c r="Y232" s="3" t="s">
        <v>36</v>
      </c>
    </row>
    <row r="233" spans="1:25" ht="180" x14ac:dyDescent="0.25">
      <c r="A233" s="2" t="s">
        <v>428</v>
      </c>
      <c r="B233" s="2" t="str">
        <f>IFERROR(VLOOKUP(VALUE(MID(A233,1,IF(VALUE(MID(A233,1,3))=898,3,4))),[2]Hoja1!$A$3:$K$222,2,0),"")</f>
        <v>898 Administración del talento humano</v>
      </c>
      <c r="C233" s="2" t="s">
        <v>55</v>
      </c>
      <c r="D233" s="2" t="s">
        <v>56</v>
      </c>
      <c r="E233" s="2">
        <v>80121704</v>
      </c>
      <c r="F233" s="106" t="s">
        <v>383</v>
      </c>
      <c r="G233" s="4">
        <v>1</v>
      </c>
      <c r="H233" s="4">
        <v>1</v>
      </c>
      <c r="I233" s="2">
        <v>10.5</v>
      </c>
      <c r="J233" s="2">
        <v>1</v>
      </c>
      <c r="K233" s="2" t="s">
        <v>29</v>
      </c>
      <c r="L233" s="2" t="str">
        <f>IF(K233=[8]Hoja3!$B$2,[8]Hoja3!$A$2,IF(K233=[8]Hoja3!$B$3,[8]Hoja3!$A$3,IF(K233=[8]Hoja3!$B$4,[8]Hoja3!$A$4,IF(K233=[8]Hoja3!$B$5,[8]Hoja3!$A$5,IF(K233=[8]Hoja3!$B$6,[8]Hoja3!$A$6,IF(K233=[8]Hoja3!$B$7,[8]Hoja3!$A$7,IF(K233=[8]Hoja3!$B$8,[8]Hoja3!$A$8,IF(K233=[8]Hoja3!$B$9,[8]Hoja3!$A$9,IF(K233=[8]Hoja3!$B$10,[8]Hoja3!$A$10,IF(K233=[8]Hoja3!$B$11,[8]Hoja3!$A$11,IF(K233=[8]Hoja3!$B$12,[8]Hoja3!$A$12,IF(K233=[8]Hoja3!$B$13,[8]Hoja3!$A$13,IF(K233=[8]Hoja3!$B$14,[8]Hoja3!$A$14,"")))))))))))))</f>
        <v>CCE-05</v>
      </c>
      <c r="M233" s="2" t="s">
        <v>58</v>
      </c>
      <c r="N233" s="2">
        <v>0</v>
      </c>
      <c r="O233" s="5">
        <v>54600000</v>
      </c>
      <c r="P233" s="5">
        <v>54600000</v>
      </c>
      <c r="Q233" s="1">
        <v>0</v>
      </c>
      <c r="R233" s="2">
        <v>0</v>
      </c>
      <c r="S233" s="2" t="s">
        <v>31</v>
      </c>
      <c r="T233" s="2" t="s">
        <v>32</v>
      </c>
      <c r="U233" s="2" t="s">
        <v>33</v>
      </c>
      <c r="V233" s="2" t="s">
        <v>34</v>
      </c>
      <c r="W233" s="2" t="s">
        <v>35</v>
      </c>
      <c r="X233" s="2">
        <v>3241000</v>
      </c>
      <c r="Y233" s="3" t="s">
        <v>36</v>
      </c>
    </row>
    <row r="234" spans="1:25" ht="180" x14ac:dyDescent="0.25">
      <c r="A234" s="2" t="s">
        <v>429</v>
      </c>
      <c r="B234" s="2" t="str">
        <f>IFERROR(VLOOKUP(VALUE(MID(A234,1,IF(VALUE(MID(A234,1,3))=898,3,4))),[2]Hoja1!$A$3:$K$222,2,0),"")</f>
        <v>898 Administración del talento humano</v>
      </c>
      <c r="C234" s="2" t="s">
        <v>55</v>
      </c>
      <c r="D234" s="2" t="s">
        <v>56</v>
      </c>
      <c r="E234" s="2">
        <v>80161504</v>
      </c>
      <c r="F234" s="106" t="s">
        <v>430</v>
      </c>
      <c r="G234" s="4">
        <v>1</v>
      </c>
      <c r="H234" s="4">
        <v>1</v>
      </c>
      <c r="I234" s="2">
        <v>10.5</v>
      </c>
      <c r="J234" s="2">
        <v>1</v>
      </c>
      <c r="K234" s="2" t="s">
        <v>29</v>
      </c>
      <c r="L234" s="2" t="str">
        <f>IF(K234=[8]Hoja3!$B$2,[8]Hoja3!$A$2,IF(K234=[8]Hoja3!$B$3,[8]Hoja3!$A$3,IF(K234=[8]Hoja3!$B$4,[8]Hoja3!$A$4,IF(K234=[8]Hoja3!$B$5,[8]Hoja3!$A$5,IF(K234=[8]Hoja3!$B$6,[8]Hoja3!$A$6,IF(K234=[8]Hoja3!$B$7,[8]Hoja3!$A$7,IF(K234=[8]Hoja3!$B$8,[8]Hoja3!$A$8,IF(K234=[8]Hoja3!$B$9,[8]Hoja3!$A$9,IF(K234=[8]Hoja3!$B$10,[8]Hoja3!$A$10,IF(K234=[8]Hoja3!$B$11,[8]Hoja3!$A$11,IF(K234=[8]Hoja3!$B$12,[8]Hoja3!$A$12,IF(K234=[8]Hoja3!$B$13,[8]Hoja3!$A$13,IF(K234=[8]Hoja3!$B$14,[8]Hoja3!$A$14,"")))))))))))))</f>
        <v>CCE-05</v>
      </c>
      <c r="M234" s="2" t="s">
        <v>30</v>
      </c>
      <c r="N234" s="2">
        <v>0</v>
      </c>
      <c r="O234" s="5">
        <v>28392000</v>
      </c>
      <c r="P234" s="5">
        <v>28392000</v>
      </c>
      <c r="Q234" s="1">
        <v>0</v>
      </c>
      <c r="R234" s="2">
        <v>0</v>
      </c>
      <c r="S234" s="2" t="s">
        <v>31</v>
      </c>
      <c r="T234" s="2" t="s">
        <v>32</v>
      </c>
      <c r="U234" s="2" t="s">
        <v>33</v>
      </c>
      <c r="V234" s="2" t="s">
        <v>34</v>
      </c>
      <c r="W234" s="2" t="s">
        <v>35</v>
      </c>
      <c r="X234" s="2">
        <v>3241000</v>
      </c>
      <c r="Y234" s="3" t="s">
        <v>36</v>
      </c>
    </row>
    <row r="235" spans="1:25" ht="180" x14ac:dyDescent="0.25">
      <c r="A235" s="2" t="s">
        <v>431</v>
      </c>
      <c r="B235" s="2" t="str">
        <f>IFERROR(VLOOKUP(VALUE(MID(A235,1,IF(VALUE(MID(A235,1,3))=898,3,4))),[2]Hoja1!$A$3:$K$222,2,0),"")</f>
        <v>898 Administración del talento humano</v>
      </c>
      <c r="C235" s="2" t="s">
        <v>55</v>
      </c>
      <c r="D235" s="2" t="s">
        <v>56</v>
      </c>
      <c r="E235" s="2">
        <v>80161504</v>
      </c>
      <c r="F235" s="106" t="s">
        <v>430</v>
      </c>
      <c r="G235" s="4">
        <v>1</v>
      </c>
      <c r="H235" s="4">
        <v>1</v>
      </c>
      <c r="I235" s="2">
        <v>10.5</v>
      </c>
      <c r="J235" s="2">
        <v>1</v>
      </c>
      <c r="K235" s="2" t="s">
        <v>29</v>
      </c>
      <c r="L235" s="2" t="str">
        <f>IF(K235=[8]Hoja3!$B$2,[8]Hoja3!$A$2,IF(K235=[8]Hoja3!$B$3,[8]Hoja3!$A$3,IF(K235=[8]Hoja3!$B$4,[8]Hoja3!$A$4,IF(K235=[8]Hoja3!$B$5,[8]Hoja3!$A$5,IF(K235=[8]Hoja3!$B$6,[8]Hoja3!$A$6,IF(K235=[8]Hoja3!$B$7,[8]Hoja3!$A$7,IF(K235=[8]Hoja3!$B$8,[8]Hoja3!$A$8,IF(K235=[8]Hoja3!$B$9,[8]Hoja3!$A$9,IF(K235=[8]Hoja3!$B$10,[8]Hoja3!$A$10,IF(K235=[8]Hoja3!$B$11,[8]Hoja3!$A$11,IF(K235=[8]Hoja3!$B$12,[8]Hoja3!$A$12,IF(K235=[8]Hoja3!$B$13,[8]Hoja3!$A$13,IF(K235=[8]Hoja3!$B$14,[8]Hoja3!$A$14,"")))))))))))))</f>
        <v>CCE-05</v>
      </c>
      <c r="M235" s="2" t="s">
        <v>30</v>
      </c>
      <c r="N235" s="2">
        <v>0</v>
      </c>
      <c r="O235" s="5">
        <v>22713600</v>
      </c>
      <c r="P235" s="5">
        <v>22713600</v>
      </c>
      <c r="Q235" s="1">
        <v>0</v>
      </c>
      <c r="R235" s="2">
        <v>0</v>
      </c>
      <c r="S235" s="2" t="s">
        <v>31</v>
      </c>
      <c r="T235" s="2" t="s">
        <v>32</v>
      </c>
      <c r="U235" s="2" t="s">
        <v>33</v>
      </c>
      <c r="V235" s="2" t="s">
        <v>34</v>
      </c>
      <c r="W235" s="2" t="s">
        <v>35</v>
      </c>
      <c r="X235" s="2">
        <v>3241000</v>
      </c>
      <c r="Y235" s="3" t="s">
        <v>36</v>
      </c>
    </row>
    <row r="236" spans="1:25" ht="180" x14ac:dyDescent="0.25">
      <c r="A236" s="2" t="s">
        <v>432</v>
      </c>
      <c r="B236" s="2" t="str">
        <f>IFERROR(VLOOKUP(VALUE(MID(A236,1,IF(VALUE(MID(A236,1,3))=898,3,4))),[2]Hoja1!$A$3:$K$222,2,0),"")</f>
        <v>898 Administración del talento humano</v>
      </c>
      <c r="C236" s="2" t="s">
        <v>55</v>
      </c>
      <c r="D236" s="2" t="s">
        <v>56</v>
      </c>
      <c r="E236" s="2">
        <v>80161504</v>
      </c>
      <c r="F236" s="106" t="s">
        <v>430</v>
      </c>
      <c r="G236" s="4">
        <v>1</v>
      </c>
      <c r="H236" s="4">
        <v>1</v>
      </c>
      <c r="I236" s="2">
        <v>10.5</v>
      </c>
      <c r="J236" s="2">
        <v>1</v>
      </c>
      <c r="K236" s="2" t="s">
        <v>29</v>
      </c>
      <c r="L236" s="2" t="str">
        <f>IF(K236=[8]Hoja3!$B$2,[8]Hoja3!$A$2,IF(K236=[8]Hoja3!$B$3,[8]Hoja3!$A$3,IF(K236=[8]Hoja3!$B$4,[8]Hoja3!$A$4,IF(K236=[8]Hoja3!$B$5,[8]Hoja3!$A$5,IF(K236=[8]Hoja3!$B$6,[8]Hoja3!$A$6,IF(K236=[8]Hoja3!$B$7,[8]Hoja3!$A$7,IF(K236=[8]Hoja3!$B$8,[8]Hoja3!$A$8,IF(K236=[8]Hoja3!$B$9,[8]Hoja3!$A$9,IF(K236=[8]Hoja3!$B$10,[8]Hoja3!$A$10,IF(K236=[8]Hoja3!$B$11,[8]Hoja3!$A$11,IF(K236=[8]Hoja3!$B$12,[8]Hoja3!$A$12,IF(K236=[8]Hoja3!$B$13,[8]Hoja3!$A$13,IF(K236=[8]Hoja3!$B$14,[8]Hoja3!$A$14,"")))))))))))))</f>
        <v>CCE-05</v>
      </c>
      <c r="M236" s="2" t="s">
        <v>30</v>
      </c>
      <c r="N236" s="2">
        <v>0</v>
      </c>
      <c r="O236" s="5">
        <v>22713600</v>
      </c>
      <c r="P236" s="5">
        <v>22713600</v>
      </c>
      <c r="Q236" s="1">
        <v>0</v>
      </c>
      <c r="R236" s="2">
        <v>0</v>
      </c>
      <c r="S236" s="2" t="s">
        <v>31</v>
      </c>
      <c r="T236" s="2" t="s">
        <v>32</v>
      </c>
      <c r="U236" s="2" t="s">
        <v>33</v>
      </c>
      <c r="V236" s="2" t="s">
        <v>34</v>
      </c>
      <c r="W236" s="2" t="s">
        <v>35</v>
      </c>
      <c r="X236" s="2">
        <v>3241000</v>
      </c>
      <c r="Y236" s="3" t="s">
        <v>36</v>
      </c>
    </row>
    <row r="237" spans="1:25" ht="180" x14ac:dyDescent="0.25">
      <c r="A237" s="2" t="s">
        <v>433</v>
      </c>
      <c r="B237" s="2" t="str">
        <f>IFERROR(VLOOKUP(VALUE(MID(A237,1,IF(VALUE(MID(A237,1,3))=898,3,4))),[2]Hoja1!$A$3:$K$222,2,0),"")</f>
        <v>898 Administración del talento humano</v>
      </c>
      <c r="C237" s="2" t="s">
        <v>55</v>
      </c>
      <c r="D237" s="2" t="s">
        <v>56</v>
      </c>
      <c r="E237" s="2">
        <v>80121704</v>
      </c>
      <c r="F237" s="106" t="s">
        <v>383</v>
      </c>
      <c r="G237" s="4">
        <v>1</v>
      </c>
      <c r="H237" s="4">
        <v>1</v>
      </c>
      <c r="I237" s="2">
        <v>10.5</v>
      </c>
      <c r="J237" s="2">
        <v>1</v>
      </c>
      <c r="K237" s="2" t="s">
        <v>29</v>
      </c>
      <c r="L237" s="2" t="str">
        <f>IF(K237=[8]Hoja3!$B$2,[8]Hoja3!$A$2,IF(K237=[8]Hoja3!$B$3,[8]Hoja3!$A$3,IF(K237=[8]Hoja3!$B$4,[8]Hoja3!$A$4,IF(K237=[8]Hoja3!$B$5,[8]Hoja3!$A$5,IF(K237=[8]Hoja3!$B$6,[8]Hoja3!$A$6,IF(K237=[8]Hoja3!$B$7,[8]Hoja3!$A$7,IF(K237=[8]Hoja3!$B$8,[8]Hoja3!$A$8,IF(K237=[8]Hoja3!$B$9,[8]Hoja3!$A$9,IF(K237=[8]Hoja3!$B$10,[8]Hoja3!$A$10,IF(K237=[8]Hoja3!$B$11,[8]Hoja3!$A$11,IF(K237=[8]Hoja3!$B$12,[8]Hoja3!$A$12,IF(K237=[8]Hoja3!$B$13,[8]Hoja3!$A$13,IF(K237=[8]Hoja3!$B$14,[8]Hoja3!$A$14,"")))))))))))))</f>
        <v>CCE-05</v>
      </c>
      <c r="M237" s="2" t="s">
        <v>58</v>
      </c>
      <c r="N237" s="2">
        <v>0</v>
      </c>
      <c r="O237" s="5">
        <v>60191040</v>
      </c>
      <c r="P237" s="5">
        <v>60191040</v>
      </c>
      <c r="Q237" s="1">
        <v>0</v>
      </c>
      <c r="R237" s="2">
        <v>0</v>
      </c>
      <c r="S237" s="2" t="s">
        <v>31</v>
      </c>
      <c r="T237" s="2" t="s">
        <v>32</v>
      </c>
      <c r="U237" s="2" t="s">
        <v>33</v>
      </c>
      <c r="V237" s="2" t="s">
        <v>34</v>
      </c>
      <c r="W237" s="2" t="s">
        <v>35</v>
      </c>
      <c r="X237" s="2">
        <v>3241000</v>
      </c>
      <c r="Y237" s="3" t="s">
        <v>36</v>
      </c>
    </row>
    <row r="238" spans="1:25" ht="180" x14ac:dyDescent="0.25">
      <c r="A238" s="2" t="s">
        <v>434</v>
      </c>
      <c r="B238" s="2" t="str">
        <f>IFERROR(VLOOKUP(VALUE(MID(A238,1,IF(VALUE(MID(A238,1,3))=898,3,4))),[2]Hoja1!$A$3:$K$222,2,0),"")</f>
        <v>898 Administración del talento humano</v>
      </c>
      <c r="C238" s="2" t="s">
        <v>55</v>
      </c>
      <c r="D238" s="2" t="s">
        <v>56</v>
      </c>
      <c r="E238" s="2">
        <v>80161504</v>
      </c>
      <c r="F238" s="106" t="s">
        <v>391</v>
      </c>
      <c r="G238" s="4">
        <v>1</v>
      </c>
      <c r="H238" s="4">
        <v>1</v>
      </c>
      <c r="I238" s="2">
        <v>10.5</v>
      </c>
      <c r="J238" s="2">
        <v>1</v>
      </c>
      <c r="K238" s="2" t="s">
        <v>29</v>
      </c>
      <c r="L238" s="2" t="str">
        <f>IF(K238=[8]Hoja3!$B$2,[8]Hoja3!$A$2,IF(K238=[8]Hoja3!$B$3,[8]Hoja3!$A$3,IF(K238=[8]Hoja3!$B$4,[8]Hoja3!$A$4,IF(K238=[8]Hoja3!$B$5,[8]Hoja3!$A$5,IF(K238=[8]Hoja3!$B$6,[8]Hoja3!$A$6,IF(K238=[8]Hoja3!$B$7,[8]Hoja3!$A$7,IF(K238=[8]Hoja3!$B$8,[8]Hoja3!$A$8,IF(K238=[8]Hoja3!$B$9,[8]Hoja3!$A$9,IF(K238=[8]Hoja3!$B$10,[8]Hoja3!$A$10,IF(K238=[8]Hoja3!$B$11,[8]Hoja3!$A$11,IF(K238=[8]Hoja3!$B$12,[8]Hoja3!$A$12,IF(K238=[8]Hoja3!$B$13,[8]Hoja3!$A$13,IF(K238=[8]Hoja3!$B$14,[8]Hoja3!$A$14,"")))))))))))))</f>
        <v>CCE-05</v>
      </c>
      <c r="M238" s="2" t="s">
        <v>30</v>
      </c>
      <c r="N238" s="2">
        <v>0</v>
      </c>
      <c r="O238" s="5">
        <v>27300000</v>
      </c>
      <c r="P238" s="5">
        <v>27300000</v>
      </c>
      <c r="Q238" s="1">
        <v>0</v>
      </c>
      <c r="R238" s="2">
        <v>0</v>
      </c>
      <c r="S238" s="2" t="s">
        <v>31</v>
      </c>
      <c r="T238" s="2" t="s">
        <v>32</v>
      </c>
      <c r="U238" s="2" t="s">
        <v>33</v>
      </c>
      <c r="V238" s="2" t="s">
        <v>34</v>
      </c>
      <c r="W238" s="2" t="s">
        <v>35</v>
      </c>
      <c r="X238" s="2">
        <v>3241000</v>
      </c>
      <c r="Y238" s="3" t="s">
        <v>36</v>
      </c>
    </row>
    <row r="239" spans="1:25" ht="180" x14ac:dyDescent="0.25">
      <c r="A239" s="2" t="s">
        <v>435</v>
      </c>
      <c r="B239" s="2" t="str">
        <f>IFERROR(VLOOKUP(VALUE(MID(A239,1,IF(VALUE(MID(A239,1,3))=898,3,4))),[2]Hoja1!$A$3:$K$222,2,0),"")</f>
        <v>898 Administración del talento humano</v>
      </c>
      <c r="C239" s="2" t="s">
        <v>55</v>
      </c>
      <c r="D239" s="2" t="s">
        <v>56</v>
      </c>
      <c r="E239" s="2">
        <v>80161504</v>
      </c>
      <c r="F239" s="106" t="s">
        <v>430</v>
      </c>
      <c r="G239" s="4">
        <v>1</v>
      </c>
      <c r="H239" s="4">
        <v>1</v>
      </c>
      <c r="I239" s="2">
        <v>10.5</v>
      </c>
      <c r="J239" s="2">
        <v>1</v>
      </c>
      <c r="K239" s="2" t="s">
        <v>29</v>
      </c>
      <c r="L239" s="2" t="str">
        <f>IF(K239=[8]Hoja3!$B$2,[8]Hoja3!$A$2,IF(K239=[8]Hoja3!$B$3,[8]Hoja3!$A$3,IF(K239=[8]Hoja3!$B$4,[8]Hoja3!$A$4,IF(K239=[8]Hoja3!$B$5,[8]Hoja3!$A$5,IF(K239=[8]Hoja3!$B$6,[8]Hoja3!$A$6,IF(K239=[8]Hoja3!$B$7,[8]Hoja3!$A$7,IF(K239=[8]Hoja3!$B$8,[8]Hoja3!$A$8,IF(K239=[8]Hoja3!$B$9,[8]Hoja3!$A$9,IF(K239=[8]Hoja3!$B$10,[8]Hoja3!$A$10,IF(K239=[8]Hoja3!$B$11,[8]Hoja3!$A$11,IF(K239=[8]Hoja3!$B$12,[8]Hoja3!$A$12,IF(K239=[8]Hoja3!$B$13,[8]Hoja3!$A$13,IF(K239=[8]Hoja3!$B$14,[8]Hoja3!$A$14,"")))))))))))))</f>
        <v>CCE-05</v>
      </c>
      <c r="M239" s="2" t="s">
        <v>30</v>
      </c>
      <c r="N239" s="2">
        <v>0</v>
      </c>
      <c r="O239" s="5">
        <v>22713600</v>
      </c>
      <c r="P239" s="5">
        <v>22713600</v>
      </c>
      <c r="Q239" s="1">
        <v>0</v>
      </c>
      <c r="R239" s="2">
        <v>0</v>
      </c>
      <c r="S239" s="2" t="s">
        <v>31</v>
      </c>
      <c r="T239" s="2" t="s">
        <v>32</v>
      </c>
      <c r="U239" s="2" t="s">
        <v>33</v>
      </c>
      <c r="V239" s="2" t="s">
        <v>34</v>
      </c>
      <c r="W239" s="2" t="s">
        <v>35</v>
      </c>
      <c r="X239" s="2">
        <v>3241000</v>
      </c>
      <c r="Y239" s="3" t="s">
        <v>36</v>
      </c>
    </row>
    <row r="240" spans="1:25" ht="180" x14ac:dyDescent="0.25">
      <c r="A240" s="2" t="s">
        <v>436</v>
      </c>
      <c r="B240" s="2" t="str">
        <f>IFERROR(VLOOKUP(VALUE(MID(A240,1,IF(VALUE(MID(A240,1,3))=898,3,4))),[2]Hoja1!$A$3:$K$222,2,0),"")</f>
        <v>898 Administración del talento humano</v>
      </c>
      <c r="C240" s="2" t="s">
        <v>55</v>
      </c>
      <c r="D240" s="2" t="s">
        <v>56</v>
      </c>
      <c r="E240" s="2">
        <v>80161504</v>
      </c>
      <c r="F240" s="106" t="s">
        <v>430</v>
      </c>
      <c r="G240" s="4">
        <v>1</v>
      </c>
      <c r="H240" s="4">
        <v>1</v>
      </c>
      <c r="I240" s="2">
        <v>10.5</v>
      </c>
      <c r="J240" s="2">
        <v>1</v>
      </c>
      <c r="K240" s="2" t="s">
        <v>29</v>
      </c>
      <c r="L240" s="2" t="str">
        <f>IF(K240=[8]Hoja3!$B$2,[8]Hoja3!$A$2,IF(K240=[8]Hoja3!$B$3,[8]Hoja3!$A$3,IF(K240=[8]Hoja3!$B$4,[8]Hoja3!$A$4,IF(K240=[8]Hoja3!$B$5,[8]Hoja3!$A$5,IF(K240=[8]Hoja3!$B$6,[8]Hoja3!$A$6,IF(K240=[8]Hoja3!$B$7,[8]Hoja3!$A$7,IF(K240=[8]Hoja3!$B$8,[8]Hoja3!$A$8,IF(K240=[8]Hoja3!$B$9,[8]Hoja3!$A$9,IF(K240=[8]Hoja3!$B$10,[8]Hoja3!$A$10,IF(K240=[8]Hoja3!$B$11,[8]Hoja3!$A$11,IF(K240=[8]Hoja3!$B$12,[8]Hoja3!$A$12,IF(K240=[8]Hoja3!$B$13,[8]Hoja3!$A$13,IF(K240=[8]Hoja3!$B$14,[8]Hoja3!$A$14,"")))))))))))))</f>
        <v>CCE-05</v>
      </c>
      <c r="M240" s="2" t="s">
        <v>30</v>
      </c>
      <c r="N240" s="2">
        <v>0</v>
      </c>
      <c r="O240" s="5">
        <v>22713600</v>
      </c>
      <c r="P240" s="5">
        <v>22713600</v>
      </c>
      <c r="Q240" s="1">
        <v>0</v>
      </c>
      <c r="R240" s="2">
        <v>0</v>
      </c>
      <c r="S240" s="2" t="s">
        <v>31</v>
      </c>
      <c r="T240" s="2" t="s">
        <v>32</v>
      </c>
      <c r="U240" s="2" t="s">
        <v>33</v>
      </c>
      <c r="V240" s="2" t="s">
        <v>34</v>
      </c>
      <c r="W240" s="2" t="s">
        <v>35</v>
      </c>
      <c r="X240" s="2">
        <v>3241000</v>
      </c>
      <c r="Y240" s="3" t="s">
        <v>36</v>
      </c>
    </row>
    <row r="241" spans="1:25" ht="180" x14ac:dyDescent="0.25">
      <c r="A241" s="2" t="s">
        <v>437</v>
      </c>
      <c r="B241" s="2" t="str">
        <f>IFERROR(VLOOKUP(VALUE(MID(A241,1,IF(VALUE(MID(A241,1,3))=898,3,4))),[2]Hoja1!$A$3:$K$222,2,0),"")</f>
        <v>898 Administración del talento humano</v>
      </c>
      <c r="C241" s="2" t="s">
        <v>55</v>
      </c>
      <c r="D241" s="2" t="s">
        <v>56</v>
      </c>
      <c r="E241" s="2">
        <v>80161504</v>
      </c>
      <c r="F241" s="106" t="s">
        <v>430</v>
      </c>
      <c r="G241" s="4">
        <v>1</v>
      </c>
      <c r="H241" s="4">
        <v>1</v>
      </c>
      <c r="I241" s="2">
        <v>10.5</v>
      </c>
      <c r="J241" s="2">
        <v>1</v>
      </c>
      <c r="K241" s="2" t="s">
        <v>29</v>
      </c>
      <c r="L241" s="2" t="str">
        <f>IF(K241=[8]Hoja3!$B$2,[8]Hoja3!$A$2,IF(K241=[8]Hoja3!$B$3,[8]Hoja3!$A$3,IF(K241=[8]Hoja3!$B$4,[8]Hoja3!$A$4,IF(K241=[8]Hoja3!$B$5,[8]Hoja3!$A$5,IF(K241=[8]Hoja3!$B$6,[8]Hoja3!$A$6,IF(K241=[8]Hoja3!$B$7,[8]Hoja3!$A$7,IF(K241=[8]Hoja3!$B$8,[8]Hoja3!$A$8,IF(K241=[8]Hoja3!$B$9,[8]Hoja3!$A$9,IF(K241=[8]Hoja3!$B$10,[8]Hoja3!$A$10,IF(K241=[8]Hoja3!$B$11,[8]Hoja3!$A$11,IF(K241=[8]Hoja3!$B$12,[8]Hoja3!$A$12,IF(K241=[8]Hoja3!$B$13,[8]Hoja3!$A$13,IF(K241=[8]Hoja3!$B$14,[8]Hoja3!$A$14,"")))))))))))))</f>
        <v>CCE-05</v>
      </c>
      <c r="M241" s="2" t="s">
        <v>30</v>
      </c>
      <c r="N241" s="2">
        <v>0</v>
      </c>
      <c r="O241" s="5">
        <v>22713600</v>
      </c>
      <c r="P241" s="5">
        <v>22713600</v>
      </c>
      <c r="Q241" s="1">
        <v>0</v>
      </c>
      <c r="R241" s="2">
        <v>0</v>
      </c>
      <c r="S241" s="2" t="s">
        <v>31</v>
      </c>
      <c r="T241" s="2" t="s">
        <v>32</v>
      </c>
      <c r="U241" s="2" t="s">
        <v>33</v>
      </c>
      <c r="V241" s="2" t="s">
        <v>34</v>
      </c>
      <c r="W241" s="2" t="s">
        <v>35</v>
      </c>
      <c r="X241" s="2">
        <v>3241000</v>
      </c>
      <c r="Y241" s="3" t="s">
        <v>36</v>
      </c>
    </row>
    <row r="242" spans="1:25" ht="180" x14ac:dyDescent="0.25">
      <c r="A242" s="2" t="s">
        <v>438</v>
      </c>
      <c r="B242" s="2" t="str">
        <f>IFERROR(VLOOKUP(VALUE(MID(A242,1,IF(VALUE(MID(A242,1,3))=898,3,4))),[2]Hoja1!$A$3:$K$222,2,0),"")</f>
        <v>898 Administración del talento humano</v>
      </c>
      <c r="C242" s="2" t="s">
        <v>55</v>
      </c>
      <c r="D242" s="2" t="s">
        <v>56</v>
      </c>
      <c r="E242" s="2">
        <v>80121704</v>
      </c>
      <c r="F242" s="106" t="s">
        <v>383</v>
      </c>
      <c r="G242" s="4">
        <v>1</v>
      </c>
      <c r="H242" s="4">
        <v>1</v>
      </c>
      <c r="I242" s="2">
        <v>10.5</v>
      </c>
      <c r="J242" s="2">
        <v>1</v>
      </c>
      <c r="K242" s="2" t="s">
        <v>29</v>
      </c>
      <c r="L242" s="2" t="str">
        <f>IF(K242=[8]Hoja3!$B$2,[8]Hoja3!$A$2,IF(K242=[8]Hoja3!$B$3,[8]Hoja3!$A$3,IF(K242=[8]Hoja3!$B$4,[8]Hoja3!$A$4,IF(K242=[8]Hoja3!$B$5,[8]Hoja3!$A$5,IF(K242=[8]Hoja3!$B$6,[8]Hoja3!$A$6,IF(K242=[8]Hoja3!$B$7,[8]Hoja3!$A$7,IF(K242=[8]Hoja3!$B$8,[8]Hoja3!$A$8,IF(K242=[8]Hoja3!$B$9,[8]Hoja3!$A$9,IF(K242=[8]Hoja3!$B$10,[8]Hoja3!$A$10,IF(K242=[8]Hoja3!$B$11,[8]Hoja3!$A$11,IF(K242=[8]Hoja3!$B$12,[8]Hoja3!$A$12,IF(K242=[8]Hoja3!$B$13,[8]Hoja3!$A$13,IF(K242=[8]Hoja3!$B$14,[8]Hoja3!$A$14,"")))))))))))))</f>
        <v>CCE-05</v>
      </c>
      <c r="M242" s="2" t="s">
        <v>58</v>
      </c>
      <c r="N242" s="2">
        <v>0</v>
      </c>
      <c r="O242" s="5">
        <v>32760000</v>
      </c>
      <c r="P242" s="5">
        <v>32760000</v>
      </c>
      <c r="Q242" s="1">
        <v>0</v>
      </c>
      <c r="R242" s="2">
        <v>0</v>
      </c>
      <c r="S242" s="2" t="s">
        <v>31</v>
      </c>
      <c r="T242" s="2" t="s">
        <v>32</v>
      </c>
      <c r="U242" s="2" t="s">
        <v>33</v>
      </c>
      <c r="V242" s="2" t="s">
        <v>34</v>
      </c>
      <c r="W242" s="2" t="s">
        <v>35</v>
      </c>
      <c r="X242" s="2">
        <v>3241000</v>
      </c>
      <c r="Y242" s="3" t="s">
        <v>36</v>
      </c>
    </row>
    <row r="243" spans="1:25" ht="180" x14ac:dyDescent="0.25">
      <c r="A243" s="2" t="s">
        <v>439</v>
      </c>
      <c r="B243" s="2" t="str">
        <f>IFERROR(VLOOKUP(VALUE(MID(A243,1,IF(VALUE(MID(A243,1,3))=898,3,4))),[2]Hoja1!$A$3:$K$222,2,0),"")</f>
        <v>898 Administración del talento humano</v>
      </c>
      <c r="C243" s="2" t="s">
        <v>55</v>
      </c>
      <c r="D243" s="2" t="s">
        <v>56</v>
      </c>
      <c r="E243" s="2">
        <v>80121704</v>
      </c>
      <c r="F243" s="106" t="s">
        <v>383</v>
      </c>
      <c r="G243" s="4">
        <v>1</v>
      </c>
      <c r="H243" s="4">
        <v>1</v>
      </c>
      <c r="I243" s="2">
        <v>10.5</v>
      </c>
      <c r="J243" s="2">
        <v>1</v>
      </c>
      <c r="K243" s="2" t="s">
        <v>29</v>
      </c>
      <c r="L243" s="2" t="str">
        <f>IF(K243=[8]Hoja3!$B$2,[8]Hoja3!$A$2,IF(K243=[8]Hoja3!$B$3,[8]Hoja3!$A$3,IF(K243=[8]Hoja3!$B$4,[8]Hoja3!$A$4,IF(K243=[8]Hoja3!$B$5,[8]Hoja3!$A$5,IF(K243=[8]Hoja3!$B$6,[8]Hoja3!$A$6,IF(K243=[8]Hoja3!$B$7,[8]Hoja3!$A$7,IF(K243=[8]Hoja3!$B$8,[8]Hoja3!$A$8,IF(K243=[8]Hoja3!$B$9,[8]Hoja3!$A$9,IF(K243=[8]Hoja3!$B$10,[8]Hoja3!$A$10,IF(K243=[8]Hoja3!$B$11,[8]Hoja3!$A$11,IF(K243=[8]Hoja3!$B$12,[8]Hoja3!$A$12,IF(K243=[8]Hoja3!$B$13,[8]Hoja3!$A$13,IF(K243=[8]Hoja3!$B$14,[8]Hoja3!$A$14,"")))))))))))))</f>
        <v>CCE-05</v>
      </c>
      <c r="M243" s="2" t="s">
        <v>58</v>
      </c>
      <c r="N243" s="2">
        <v>0</v>
      </c>
      <c r="O243" s="5">
        <v>40884480</v>
      </c>
      <c r="P243" s="5">
        <v>40884480</v>
      </c>
      <c r="Q243" s="1">
        <v>0</v>
      </c>
      <c r="R243" s="2">
        <v>0</v>
      </c>
      <c r="S243" s="2" t="s">
        <v>31</v>
      </c>
      <c r="T243" s="2" t="s">
        <v>32</v>
      </c>
      <c r="U243" s="2" t="s">
        <v>33</v>
      </c>
      <c r="V243" s="2" t="s">
        <v>34</v>
      </c>
      <c r="W243" s="2" t="s">
        <v>35</v>
      </c>
      <c r="X243" s="2">
        <v>3241000</v>
      </c>
      <c r="Y243" s="3" t="s">
        <v>36</v>
      </c>
    </row>
    <row r="244" spans="1:25" ht="180" x14ac:dyDescent="0.25">
      <c r="A244" s="2" t="s">
        <v>440</v>
      </c>
      <c r="B244" s="2" t="str">
        <f>IFERROR(VLOOKUP(VALUE(MID(A244,1,IF(VALUE(MID(A244,1,3))=898,3,4))),[2]Hoja1!$A$3:$K$222,2,0),"")</f>
        <v>898 Administración del talento humano</v>
      </c>
      <c r="C244" s="2" t="s">
        <v>55</v>
      </c>
      <c r="D244" s="2" t="s">
        <v>56</v>
      </c>
      <c r="E244" s="2">
        <v>80121704</v>
      </c>
      <c r="F244" s="106" t="s">
        <v>383</v>
      </c>
      <c r="G244" s="4">
        <v>1</v>
      </c>
      <c r="H244" s="4">
        <v>1</v>
      </c>
      <c r="I244" s="2">
        <v>10.5</v>
      </c>
      <c r="J244" s="2">
        <v>1</v>
      </c>
      <c r="K244" s="2" t="s">
        <v>29</v>
      </c>
      <c r="L244" s="2" t="str">
        <f>IF(K244=[8]Hoja3!$B$2,[8]Hoja3!$A$2,IF(K244=[8]Hoja3!$B$3,[8]Hoja3!$A$3,IF(K244=[8]Hoja3!$B$4,[8]Hoja3!$A$4,IF(K244=[8]Hoja3!$B$5,[8]Hoja3!$A$5,IF(K244=[8]Hoja3!$B$6,[8]Hoja3!$A$6,IF(K244=[8]Hoja3!$B$7,[8]Hoja3!$A$7,IF(K244=[8]Hoja3!$B$8,[8]Hoja3!$A$8,IF(K244=[8]Hoja3!$B$9,[8]Hoja3!$A$9,IF(K244=[8]Hoja3!$B$10,[8]Hoja3!$A$10,IF(K244=[8]Hoja3!$B$11,[8]Hoja3!$A$11,IF(K244=[8]Hoja3!$B$12,[8]Hoja3!$A$12,IF(K244=[8]Hoja3!$B$13,[8]Hoja3!$A$13,IF(K244=[8]Hoja3!$B$14,[8]Hoja3!$A$14,"")))))))))))))</f>
        <v>CCE-05</v>
      </c>
      <c r="M244" s="2" t="s">
        <v>58</v>
      </c>
      <c r="N244" s="2">
        <v>0</v>
      </c>
      <c r="O244" s="5">
        <v>39748800</v>
      </c>
      <c r="P244" s="5">
        <v>39748800</v>
      </c>
      <c r="Q244" s="1">
        <v>0</v>
      </c>
      <c r="R244" s="2">
        <v>0</v>
      </c>
      <c r="S244" s="2" t="s">
        <v>31</v>
      </c>
      <c r="T244" s="2" t="s">
        <v>32</v>
      </c>
      <c r="U244" s="2" t="s">
        <v>33</v>
      </c>
      <c r="V244" s="2" t="s">
        <v>34</v>
      </c>
      <c r="W244" s="2" t="s">
        <v>35</v>
      </c>
      <c r="X244" s="2">
        <v>3241000</v>
      </c>
      <c r="Y244" s="3" t="s">
        <v>36</v>
      </c>
    </row>
    <row r="245" spans="1:25" ht="180" x14ac:dyDescent="0.25">
      <c r="A245" s="2" t="s">
        <v>441</v>
      </c>
      <c r="B245" s="2" t="str">
        <f>IFERROR(VLOOKUP(VALUE(MID(A245,1,IF(VALUE(MID(A245,1,3))=898,3,4))),[2]Hoja1!$A$3:$K$222,2,0),"")</f>
        <v>898 Administración del talento humano</v>
      </c>
      <c r="C245" s="2" t="s">
        <v>55</v>
      </c>
      <c r="D245" s="2" t="s">
        <v>56</v>
      </c>
      <c r="E245" s="2">
        <v>80121704</v>
      </c>
      <c r="F245" s="106" t="s">
        <v>383</v>
      </c>
      <c r="G245" s="4">
        <v>1</v>
      </c>
      <c r="H245" s="4">
        <v>1</v>
      </c>
      <c r="I245" s="2">
        <v>10.5</v>
      </c>
      <c r="J245" s="2">
        <v>1</v>
      </c>
      <c r="K245" s="2" t="s">
        <v>29</v>
      </c>
      <c r="L245" s="2" t="str">
        <f>IF(K245=[8]Hoja3!$B$2,[8]Hoja3!$A$2,IF(K245=[8]Hoja3!$B$3,[8]Hoja3!$A$3,IF(K245=[8]Hoja3!$B$4,[8]Hoja3!$A$4,IF(K245=[8]Hoja3!$B$5,[8]Hoja3!$A$5,IF(K245=[8]Hoja3!$B$6,[8]Hoja3!$A$6,IF(K245=[8]Hoja3!$B$7,[8]Hoja3!$A$7,IF(K245=[8]Hoja3!$B$8,[8]Hoja3!$A$8,IF(K245=[8]Hoja3!$B$9,[8]Hoja3!$A$9,IF(K245=[8]Hoja3!$B$10,[8]Hoja3!$A$10,IF(K245=[8]Hoja3!$B$11,[8]Hoja3!$A$11,IF(K245=[8]Hoja3!$B$12,[8]Hoja3!$A$12,IF(K245=[8]Hoja3!$B$13,[8]Hoja3!$A$13,IF(K245=[8]Hoja3!$B$14,[8]Hoja3!$A$14,"")))))))))))))</f>
        <v>CCE-05</v>
      </c>
      <c r="M245" s="2" t="s">
        <v>58</v>
      </c>
      <c r="N245" s="2">
        <v>0</v>
      </c>
      <c r="O245" s="5">
        <v>34070400</v>
      </c>
      <c r="P245" s="5">
        <v>34070400</v>
      </c>
      <c r="Q245" s="1">
        <v>0</v>
      </c>
      <c r="R245" s="2">
        <v>0</v>
      </c>
      <c r="S245" s="2" t="s">
        <v>31</v>
      </c>
      <c r="T245" s="2" t="s">
        <v>32</v>
      </c>
      <c r="U245" s="2" t="s">
        <v>33</v>
      </c>
      <c r="V245" s="2" t="s">
        <v>34</v>
      </c>
      <c r="W245" s="2" t="s">
        <v>35</v>
      </c>
      <c r="X245" s="2">
        <v>3241000</v>
      </c>
      <c r="Y245" s="3" t="s">
        <v>36</v>
      </c>
    </row>
    <row r="246" spans="1:25" ht="180" x14ac:dyDescent="0.25">
      <c r="A246" s="2" t="s">
        <v>442</v>
      </c>
      <c r="B246" s="2" t="str">
        <f>IFERROR(VLOOKUP(VALUE(MID(A246,1,IF(VALUE(MID(A246,1,3))=898,3,4))),[2]Hoja1!$A$3:$K$222,2,0),"")</f>
        <v>898 Administración del talento humano</v>
      </c>
      <c r="C246" s="2" t="s">
        <v>55</v>
      </c>
      <c r="D246" s="2" t="s">
        <v>56</v>
      </c>
      <c r="E246" s="2">
        <v>80121704</v>
      </c>
      <c r="F246" s="106" t="s">
        <v>383</v>
      </c>
      <c r="G246" s="4">
        <v>1</v>
      </c>
      <c r="H246" s="4">
        <v>1</v>
      </c>
      <c r="I246" s="2">
        <v>10.5</v>
      </c>
      <c r="J246" s="2">
        <v>1</v>
      </c>
      <c r="K246" s="2" t="s">
        <v>29</v>
      </c>
      <c r="L246" s="2" t="str">
        <f>IF(K246=[8]Hoja3!$B$2,[8]Hoja3!$A$2,IF(K246=[8]Hoja3!$B$3,[8]Hoja3!$A$3,IF(K246=[8]Hoja3!$B$4,[8]Hoja3!$A$4,IF(K246=[8]Hoja3!$B$5,[8]Hoja3!$A$5,IF(K246=[8]Hoja3!$B$6,[8]Hoja3!$A$6,IF(K246=[8]Hoja3!$B$7,[8]Hoja3!$A$7,IF(K246=[8]Hoja3!$B$8,[8]Hoja3!$A$8,IF(K246=[8]Hoja3!$B$9,[8]Hoja3!$A$9,IF(K246=[8]Hoja3!$B$10,[8]Hoja3!$A$10,IF(K246=[8]Hoja3!$B$11,[8]Hoja3!$A$11,IF(K246=[8]Hoja3!$B$12,[8]Hoja3!$A$12,IF(K246=[8]Hoja3!$B$13,[8]Hoja3!$A$13,IF(K246=[8]Hoja3!$B$14,[8]Hoja3!$A$14,"")))))))))))))</f>
        <v>CCE-05</v>
      </c>
      <c r="M246" s="2" t="s">
        <v>58</v>
      </c>
      <c r="N246" s="2">
        <v>0</v>
      </c>
      <c r="O246" s="5">
        <v>38220000</v>
      </c>
      <c r="P246" s="5">
        <v>38220000</v>
      </c>
      <c r="Q246" s="1">
        <v>0</v>
      </c>
      <c r="R246" s="2">
        <v>0</v>
      </c>
      <c r="S246" s="2" t="s">
        <v>31</v>
      </c>
      <c r="T246" s="2" t="s">
        <v>32</v>
      </c>
      <c r="U246" s="2" t="s">
        <v>33</v>
      </c>
      <c r="V246" s="2" t="s">
        <v>34</v>
      </c>
      <c r="W246" s="2" t="s">
        <v>35</v>
      </c>
      <c r="X246" s="2">
        <v>3241000</v>
      </c>
      <c r="Y246" s="3" t="s">
        <v>36</v>
      </c>
    </row>
    <row r="247" spans="1:25" ht="180" x14ac:dyDescent="0.25">
      <c r="A247" s="2" t="s">
        <v>443</v>
      </c>
      <c r="B247" s="2" t="str">
        <f>IFERROR(VLOOKUP(VALUE(MID(A247,1,IF(VALUE(MID(A247,1,3))=898,3,4))),[2]Hoja1!$A$3:$K$222,2,0),"")</f>
        <v>898 Administración del talento humano</v>
      </c>
      <c r="C247" s="2" t="s">
        <v>55</v>
      </c>
      <c r="D247" s="2" t="s">
        <v>56</v>
      </c>
      <c r="E247" s="2">
        <v>80121704</v>
      </c>
      <c r="F247" s="106" t="s">
        <v>383</v>
      </c>
      <c r="G247" s="4">
        <v>1</v>
      </c>
      <c r="H247" s="4">
        <v>1</v>
      </c>
      <c r="I247" s="2">
        <v>10.5</v>
      </c>
      <c r="J247" s="2">
        <v>1</v>
      </c>
      <c r="K247" s="2" t="s">
        <v>29</v>
      </c>
      <c r="L247" s="2" t="str">
        <f>IF(K247=[8]Hoja3!$B$2,[8]Hoja3!$A$2,IF(K247=[8]Hoja3!$B$3,[8]Hoja3!$A$3,IF(K247=[8]Hoja3!$B$4,[8]Hoja3!$A$4,IF(K247=[8]Hoja3!$B$5,[8]Hoja3!$A$5,IF(K247=[8]Hoja3!$B$6,[8]Hoja3!$A$6,IF(K247=[8]Hoja3!$B$7,[8]Hoja3!$A$7,IF(K247=[8]Hoja3!$B$8,[8]Hoja3!$A$8,IF(K247=[8]Hoja3!$B$9,[8]Hoja3!$A$9,IF(K247=[8]Hoja3!$B$10,[8]Hoja3!$A$10,IF(K247=[8]Hoja3!$B$11,[8]Hoja3!$A$11,IF(K247=[8]Hoja3!$B$12,[8]Hoja3!$A$12,IF(K247=[8]Hoja3!$B$13,[8]Hoja3!$A$13,IF(K247=[8]Hoja3!$B$14,[8]Hoja3!$A$14,"")))))))))))))</f>
        <v>CCE-05</v>
      </c>
      <c r="M247" s="2" t="s">
        <v>58</v>
      </c>
      <c r="N247" s="2">
        <v>0</v>
      </c>
      <c r="O247" s="5">
        <v>61326720</v>
      </c>
      <c r="P247" s="5">
        <v>61326720</v>
      </c>
      <c r="Q247" s="1">
        <v>0</v>
      </c>
      <c r="R247" s="2">
        <v>0</v>
      </c>
      <c r="S247" s="2" t="s">
        <v>31</v>
      </c>
      <c r="T247" s="2" t="s">
        <v>32</v>
      </c>
      <c r="U247" s="2" t="s">
        <v>33</v>
      </c>
      <c r="V247" s="2" t="s">
        <v>34</v>
      </c>
      <c r="W247" s="2" t="s">
        <v>35</v>
      </c>
      <c r="X247" s="2">
        <v>3241000</v>
      </c>
      <c r="Y247" s="3" t="s">
        <v>36</v>
      </c>
    </row>
    <row r="248" spans="1:25" ht="180" x14ac:dyDescent="0.25">
      <c r="A248" s="2" t="s">
        <v>444</v>
      </c>
      <c r="B248" s="2" t="str">
        <f>IFERROR(VLOOKUP(VALUE(MID(A248,1,IF(VALUE(MID(A248,1,3))=898,3,4))),[2]Hoja1!$A$3:$K$222,2,0),"")</f>
        <v>898 Administración del talento humano</v>
      </c>
      <c r="C248" s="2" t="s">
        <v>55</v>
      </c>
      <c r="D248" s="2" t="s">
        <v>56</v>
      </c>
      <c r="E248" s="2">
        <v>80121704</v>
      </c>
      <c r="F248" s="106" t="s">
        <v>383</v>
      </c>
      <c r="G248" s="4">
        <v>1</v>
      </c>
      <c r="H248" s="4">
        <v>1</v>
      </c>
      <c r="I248" s="2">
        <v>10.5</v>
      </c>
      <c r="J248" s="2">
        <v>1</v>
      </c>
      <c r="K248" s="2" t="s">
        <v>29</v>
      </c>
      <c r="L248" s="2" t="str">
        <f>IF(K248=[8]Hoja3!$B$2,[8]Hoja3!$A$2,IF(K248=[8]Hoja3!$B$3,[8]Hoja3!$A$3,IF(K248=[8]Hoja3!$B$4,[8]Hoja3!$A$4,IF(K248=[8]Hoja3!$B$5,[8]Hoja3!$A$5,IF(K248=[8]Hoja3!$B$6,[8]Hoja3!$A$6,IF(K248=[8]Hoja3!$B$7,[8]Hoja3!$A$7,IF(K248=[8]Hoja3!$B$8,[8]Hoja3!$A$8,IF(K248=[8]Hoja3!$B$9,[8]Hoja3!$A$9,IF(K248=[8]Hoja3!$B$10,[8]Hoja3!$A$10,IF(K248=[8]Hoja3!$B$11,[8]Hoja3!$A$11,IF(K248=[8]Hoja3!$B$12,[8]Hoja3!$A$12,IF(K248=[8]Hoja3!$B$13,[8]Hoja3!$A$13,IF(K248=[8]Hoja3!$B$14,[8]Hoja3!$A$14,"")))))))))))))</f>
        <v>CCE-05</v>
      </c>
      <c r="M248" s="2" t="s">
        <v>58</v>
      </c>
      <c r="N248" s="2">
        <v>0</v>
      </c>
      <c r="O248" s="5">
        <v>61326720</v>
      </c>
      <c r="P248" s="5">
        <v>61326720</v>
      </c>
      <c r="Q248" s="1">
        <v>0</v>
      </c>
      <c r="R248" s="2">
        <v>0</v>
      </c>
      <c r="S248" s="2" t="s">
        <v>31</v>
      </c>
      <c r="T248" s="2" t="s">
        <v>32</v>
      </c>
      <c r="U248" s="2" t="s">
        <v>33</v>
      </c>
      <c r="V248" s="2" t="s">
        <v>34</v>
      </c>
      <c r="W248" s="2" t="s">
        <v>35</v>
      </c>
      <c r="X248" s="2">
        <v>3241000</v>
      </c>
      <c r="Y248" s="3" t="s">
        <v>36</v>
      </c>
    </row>
    <row r="249" spans="1:25" ht="180" x14ac:dyDescent="0.25">
      <c r="A249" s="2" t="s">
        <v>445</v>
      </c>
      <c r="B249" s="2" t="str">
        <f>IFERROR(VLOOKUP(VALUE(MID(A249,1,IF(VALUE(MID(A249,1,3))=898,3,4))),[2]Hoja1!$A$3:$K$222,2,0),"")</f>
        <v>898 Administración del talento humano</v>
      </c>
      <c r="C249" s="2" t="s">
        <v>55</v>
      </c>
      <c r="D249" s="2" t="s">
        <v>56</v>
      </c>
      <c r="E249" s="2">
        <v>80121704</v>
      </c>
      <c r="F249" s="106" t="s">
        <v>383</v>
      </c>
      <c r="G249" s="4">
        <v>1</v>
      </c>
      <c r="H249" s="4">
        <v>1</v>
      </c>
      <c r="I249" s="2">
        <v>10.5</v>
      </c>
      <c r="J249" s="2">
        <v>1</v>
      </c>
      <c r="K249" s="2" t="s">
        <v>29</v>
      </c>
      <c r="L249" s="2" t="str">
        <f>IF(K249=[8]Hoja3!$B$2,[8]Hoja3!$A$2,IF(K249=[8]Hoja3!$B$3,[8]Hoja3!$A$3,IF(K249=[8]Hoja3!$B$4,[8]Hoja3!$A$4,IF(K249=[8]Hoja3!$B$5,[8]Hoja3!$A$5,IF(K249=[8]Hoja3!$B$6,[8]Hoja3!$A$6,IF(K249=[8]Hoja3!$B$7,[8]Hoja3!$A$7,IF(K249=[8]Hoja3!$B$8,[8]Hoja3!$A$8,IF(K249=[8]Hoja3!$B$9,[8]Hoja3!$A$9,IF(K249=[8]Hoja3!$B$10,[8]Hoja3!$A$10,IF(K249=[8]Hoja3!$B$11,[8]Hoja3!$A$11,IF(K249=[8]Hoja3!$B$12,[8]Hoja3!$A$12,IF(K249=[8]Hoja3!$B$13,[8]Hoja3!$A$13,IF(K249=[8]Hoja3!$B$14,[8]Hoja3!$A$14,"")))))))))))))</f>
        <v>CCE-05</v>
      </c>
      <c r="M249" s="2" t="s">
        <v>58</v>
      </c>
      <c r="N249" s="2">
        <v>0</v>
      </c>
      <c r="O249" s="5">
        <v>61326720</v>
      </c>
      <c r="P249" s="5">
        <v>61326720</v>
      </c>
      <c r="Q249" s="1">
        <v>0</v>
      </c>
      <c r="R249" s="2">
        <v>0</v>
      </c>
      <c r="S249" s="2" t="s">
        <v>31</v>
      </c>
      <c r="T249" s="2" t="s">
        <v>32</v>
      </c>
      <c r="U249" s="2" t="s">
        <v>33</v>
      </c>
      <c r="V249" s="2" t="s">
        <v>34</v>
      </c>
      <c r="W249" s="2" t="s">
        <v>35</v>
      </c>
      <c r="X249" s="2">
        <v>3241000</v>
      </c>
      <c r="Y249" s="3" t="s">
        <v>36</v>
      </c>
    </row>
    <row r="250" spans="1:25" ht="180" x14ac:dyDescent="0.25">
      <c r="A250" s="2" t="s">
        <v>446</v>
      </c>
      <c r="B250" s="2" t="str">
        <f>IFERROR(VLOOKUP(VALUE(MID(A250,1,IF(VALUE(MID(A250,1,3))=898,3,4))),[2]Hoja1!$A$3:$K$222,2,0),"")</f>
        <v>898 Administración del talento humano</v>
      </c>
      <c r="C250" s="2" t="s">
        <v>55</v>
      </c>
      <c r="D250" s="2" t="s">
        <v>56</v>
      </c>
      <c r="E250" s="2">
        <v>80121704</v>
      </c>
      <c r="F250" s="106" t="s">
        <v>383</v>
      </c>
      <c r="G250" s="4">
        <v>1</v>
      </c>
      <c r="H250" s="4">
        <v>1</v>
      </c>
      <c r="I250" s="2">
        <v>10.5</v>
      </c>
      <c r="J250" s="2">
        <v>1</v>
      </c>
      <c r="K250" s="2" t="s">
        <v>29</v>
      </c>
      <c r="L250" s="2" t="str">
        <f>IF(K250=[8]Hoja3!$B$2,[8]Hoja3!$A$2,IF(K250=[8]Hoja3!$B$3,[8]Hoja3!$A$3,IF(K250=[8]Hoja3!$B$4,[8]Hoja3!$A$4,IF(K250=[8]Hoja3!$B$5,[8]Hoja3!$A$5,IF(K250=[8]Hoja3!$B$6,[8]Hoja3!$A$6,IF(K250=[8]Hoja3!$B$7,[8]Hoja3!$A$7,IF(K250=[8]Hoja3!$B$8,[8]Hoja3!$A$8,IF(K250=[8]Hoja3!$B$9,[8]Hoja3!$A$9,IF(K250=[8]Hoja3!$B$10,[8]Hoja3!$A$10,IF(K250=[8]Hoja3!$B$11,[8]Hoja3!$A$11,IF(K250=[8]Hoja3!$B$12,[8]Hoja3!$A$12,IF(K250=[8]Hoja3!$B$13,[8]Hoja3!$A$13,IF(K250=[8]Hoja3!$B$14,[8]Hoja3!$A$14,"")))))))))))))</f>
        <v>CCE-05</v>
      </c>
      <c r="M250" s="2" t="s">
        <v>58</v>
      </c>
      <c r="N250" s="2">
        <v>0</v>
      </c>
      <c r="O250" s="5">
        <v>61326720</v>
      </c>
      <c r="P250" s="5">
        <v>61326720</v>
      </c>
      <c r="Q250" s="1">
        <v>0</v>
      </c>
      <c r="R250" s="2">
        <v>0</v>
      </c>
      <c r="S250" s="2" t="s">
        <v>31</v>
      </c>
      <c r="T250" s="2" t="s">
        <v>32</v>
      </c>
      <c r="U250" s="2" t="s">
        <v>33</v>
      </c>
      <c r="V250" s="2" t="s">
        <v>34</v>
      </c>
      <c r="W250" s="2" t="s">
        <v>35</v>
      </c>
      <c r="X250" s="2">
        <v>3241000</v>
      </c>
      <c r="Y250" s="3" t="s">
        <v>36</v>
      </c>
    </row>
    <row r="251" spans="1:25" ht="180" x14ac:dyDescent="0.25">
      <c r="A251" s="2" t="s">
        <v>447</v>
      </c>
      <c r="B251" s="2" t="str">
        <f>IFERROR(VLOOKUP(VALUE(MID(A251,1,IF(VALUE(MID(A251,1,3))=898,3,4))),[2]Hoja1!$A$3:$K$222,2,0),"")</f>
        <v>898 Administración del talento humano</v>
      </c>
      <c r="C251" s="2" t="s">
        <v>55</v>
      </c>
      <c r="D251" s="2" t="s">
        <v>56</v>
      </c>
      <c r="E251" s="2">
        <v>80121704</v>
      </c>
      <c r="F251" s="106" t="s">
        <v>383</v>
      </c>
      <c r="G251" s="4">
        <v>1</v>
      </c>
      <c r="H251" s="4">
        <v>1</v>
      </c>
      <c r="I251" s="2">
        <v>10.5</v>
      </c>
      <c r="J251" s="2">
        <v>1</v>
      </c>
      <c r="K251" s="2" t="s">
        <v>29</v>
      </c>
      <c r="L251" s="2" t="str">
        <f>IF(K251=[8]Hoja3!$B$2,[8]Hoja3!$A$2,IF(K251=[8]Hoja3!$B$3,[8]Hoja3!$A$3,IF(K251=[8]Hoja3!$B$4,[8]Hoja3!$A$4,IF(K251=[8]Hoja3!$B$5,[8]Hoja3!$A$5,IF(K251=[8]Hoja3!$B$6,[8]Hoja3!$A$6,IF(K251=[8]Hoja3!$B$7,[8]Hoja3!$A$7,IF(K251=[8]Hoja3!$B$8,[8]Hoja3!$A$8,IF(K251=[8]Hoja3!$B$9,[8]Hoja3!$A$9,IF(K251=[8]Hoja3!$B$10,[8]Hoja3!$A$10,IF(K251=[8]Hoja3!$B$11,[8]Hoja3!$A$11,IF(K251=[8]Hoja3!$B$12,[8]Hoja3!$A$12,IF(K251=[8]Hoja3!$B$13,[8]Hoja3!$A$13,IF(K251=[8]Hoja3!$B$14,[8]Hoja3!$A$14,"")))))))))))))</f>
        <v>CCE-05</v>
      </c>
      <c r="M251" s="2" t="s">
        <v>58</v>
      </c>
      <c r="N251" s="2">
        <v>0</v>
      </c>
      <c r="O251" s="5">
        <v>65869440</v>
      </c>
      <c r="P251" s="5">
        <v>65869440</v>
      </c>
      <c r="Q251" s="1">
        <v>0</v>
      </c>
      <c r="R251" s="2">
        <v>0</v>
      </c>
      <c r="S251" s="2" t="s">
        <v>31</v>
      </c>
      <c r="T251" s="2" t="s">
        <v>32</v>
      </c>
      <c r="U251" s="2" t="s">
        <v>33</v>
      </c>
      <c r="V251" s="2" t="s">
        <v>34</v>
      </c>
      <c r="W251" s="2" t="s">
        <v>35</v>
      </c>
      <c r="X251" s="2">
        <v>3241000</v>
      </c>
      <c r="Y251" s="3" t="s">
        <v>36</v>
      </c>
    </row>
    <row r="252" spans="1:25" ht="180" x14ac:dyDescent="0.25">
      <c r="A252" s="2" t="s">
        <v>448</v>
      </c>
      <c r="B252" s="2" t="str">
        <f>IFERROR(VLOOKUP(VALUE(MID(A252,1,IF(VALUE(MID(A252,1,3))=898,3,4))),[2]Hoja1!$A$3:$K$222,2,0),"")</f>
        <v>898 Administración del talento humano</v>
      </c>
      <c r="C252" s="2" t="s">
        <v>55</v>
      </c>
      <c r="D252" s="2" t="s">
        <v>56</v>
      </c>
      <c r="E252" s="2">
        <v>80121704</v>
      </c>
      <c r="F252" s="106" t="s">
        <v>383</v>
      </c>
      <c r="G252" s="4">
        <v>1</v>
      </c>
      <c r="H252" s="4">
        <v>1</v>
      </c>
      <c r="I252" s="2">
        <v>10.5</v>
      </c>
      <c r="J252" s="2">
        <v>1</v>
      </c>
      <c r="K252" s="2" t="s">
        <v>29</v>
      </c>
      <c r="L252" s="2" t="str">
        <f>IF(K252=[8]Hoja3!$B$2,[8]Hoja3!$A$2,IF(K252=[8]Hoja3!$B$3,[8]Hoja3!$A$3,IF(K252=[8]Hoja3!$B$4,[8]Hoja3!$A$4,IF(K252=[8]Hoja3!$B$5,[8]Hoja3!$A$5,IF(K252=[8]Hoja3!$B$6,[8]Hoja3!$A$6,IF(K252=[8]Hoja3!$B$7,[8]Hoja3!$A$7,IF(K252=[8]Hoja3!$B$8,[8]Hoja3!$A$8,IF(K252=[8]Hoja3!$B$9,[8]Hoja3!$A$9,IF(K252=[8]Hoja3!$B$10,[8]Hoja3!$A$10,IF(K252=[8]Hoja3!$B$11,[8]Hoja3!$A$11,IF(K252=[8]Hoja3!$B$12,[8]Hoja3!$A$12,IF(K252=[8]Hoja3!$B$13,[8]Hoja3!$A$13,IF(K252=[8]Hoja3!$B$14,[8]Hoja3!$A$14,"")))))))))))))</f>
        <v>CCE-05</v>
      </c>
      <c r="M252" s="2" t="s">
        <v>58</v>
      </c>
      <c r="N252" s="2">
        <v>0</v>
      </c>
      <c r="O252" s="5">
        <v>60060000</v>
      </c>
      <c r="P252" s="5">
        <v>60060000</v>
      </c>
      <c r="Q252" s="1">
        <v>0</v>
      </c>
      <c r="R252" s="2">
        <v>0</v>
      </c>
      <c r="S252" s="2" t="s">
        <v>31</v>
      </c>
      <c r="T252" s="2" t="s">
        <v>32</v>
      </c>
      <c r="U252" s="2" t="s">
        <v>33</v>
      </c>
      <c r="V252" s="2" t="s">
        <v>34</v>
      </c>
      <c r="W252" s="2" t="s">
        <v>35</v>
      </c>
      <c r="X252" s="2">
        <v>3241000</v>
      </c>
      <c r="Y252" s="3" t="s">
        <v>36</v>
      </c>
    </row>
    <row r="253" spans="1:25" ht="180" x14ac:dyDescent="0.25">
      <c r="A253" s="2" t="s">
        <v>449</v>
      </c>
      <c r="B253" s="2" t="str">
        <f>IFERROR(VLOOKUP(VALUE(MID(A253,1,IF(VALUE(MID(A253,1,3))=898,3,4))),[2]Hoja1!$A$3:$K$222,2,0),"")</f>
        <v>898 Administración del talento humano</v>
      </c>
      <c r="C253" s="2" t="s">
        <v>55</v>
      </c>
      <c r="D253" s="2" t="s">
        <v>56</v>
      </c>
      <c r="E253" s="2">
        <v>80121704</v>
      </c>
      <c r="F253" s="106" t="s">
        <v>383</v>
      </c>
      <c r="G253" s="4">
        <v>1</v>
      </c>
      <c r="H253" s="4">
        <v>1</v>
      </c>
      <c r="I253" s="2">
        <v>10.5</v>
      </c>
      <c r="J253" s="2">
        <v>1</v>
      </c>
      <c r="K253" s="2" t="s">
        <v>29</v>
      </c>
      <c r="L253" s="2" t="str">
        <f>IF(K253=[8]Hoja3!$B$2,[8]Hoja3!$A$2,IF(K253=[8]Hoja3!$B$3,[8]Hoja3!$A$3,IF(K253=[8]Hoja3!$B$4,[8]Hoja3!$A$4,IF(K253=[8]Hoja3!$B$5,[8]Hoja3!$A$5,IF(K253=[8]Hoja3!$B$6,[8]Hoja3!$A$6,IF(K253=[8]Hoja3!$B$7,[8]Hoja3!$A$7,IF(K253=[8]Hoja3!$B$8,[8]Hoja3!$A$8,IF(K253=[8]Hoja3!$B$9,[8]Hoja3!$A$9,IF(K253=[8]Hoja3!$B$10,[8]Hoja3!$A$10,IF(K253=[8]Hoja3!$B$11,[8]Hoja3!$A$11,IF(K253=[8]Hoja3!$B$12,[8]Hoja3!$A$12,IF(K253=[8]Hoja3!$B$13,[8]Hoja3!$A$13,IF(K253=[8]Hoja3!$B$14,[8]Hoja3!$A$14,"")))))))))))))</f>
        <v>CCE-05</v>
      </c>
      <c r="M253" s="2" t="s">
        <v>58</v>
      </c>
      <c r="N253" s="2">
        <v>0</v>
      </c>
      <c r="O253" s="5">
        <v>60060000</v>
      </c>
      <c r="P253" s="5">
        <v>60060000</v>
      </c>
      <c r="Q253" s="1">
        <v>0</v>
      </c>
      <c r="R253" s="2">
        <v>0</v>
      </c>
      <c r="S253" s="2" t="s">
        <v>31</v>
      </c>
      <c r="T253" s="2" t="s">
        <v>32</v>
      </c>
      <c r="U253" s="2" t="s">
        <v>33</v>
      </c>
      <c r="V253" s="2" t="s">
        <v>34</v>
      </c>
      <c r="W253" s="2" t="s">
        <v>35</v>
      </c>
      <c r="X253" s="2">
        <v>3241000</v>
      </c>
      <c r="Y253" s="3" t="s">
        <v>36</v>
      </c>
    </row>
    <row r="254" spans="1:25" ht="180" x14ac:dyDescent="0.25">
      <c r="A254" s="2" t="s">
        <v>450</v>
      </c>
      <c r="B254" s="2" t="str">
        <f>IFERROR(VLOOKUP(VALUE(MID(A254,1,IF(VALUE(MID(A254,1,3))=898,3,4))),[2]Hoja1!$A$3:$K$222,2,0),"")</f>
        <v>898 Administración del talento humano</v>
      </c>
      <c r="C254" s="2" t="s">
        <v>55</v>
      </c>
      <c r="D254" s="2" t="s">
        <v>56</v>
      </c>
      <c r="E254" s="2">
        <v>80121704</v>
      </c>
      <c r="F254" s="106" t="s">
        <v>383</v>
      </c>
      <c r="G254" s="4">
        <v>1</v>
      </c>
      <c r="H254" s="4">
        <v>1</v>
      </c>
      <c r="I254" s="2">
        <v>10.5</v>
      </c>
      <c r="J254" s="2">
        <v>1</v>
      </c>
      <c r="K254" s="2" t="s">
        <v>29</v>
      </c>
      <c r="L254" s="2" t="str">
        <f>IF(K254=[8]Hoja3!$B$2,[8]Hoja3!$A$2,IF(K254=[8]Hoja3!$B$3,[8]Hoja3!$A$3,IF(K254=[8]Hoja3!$B$4,[8]Hoja3!$A$4,IF(K254=[8]Hoja3!$B$5,[8]Hoja3!$A$5,IF(K254=[8]Hoja3!$B$6,[8]Hoja3!$A$6,IF(K254=[8]Hoja3!$B$7,[8]Hoja3!$A$7,IF(K254=[8]Hoja3!$B$8,[8]Hoja3!$A$8,IF(K254=[8]Hoja3!$B$9,[8]Hoja3!$A$9,IF(K254=[8]Hoja3!$B$10,[8]Hoja3!$A$10,IF(K254=[8]Hoja3!$B$11,[8]Hoja3!$A$11,IF(K254=[8]Hoja3!$B$12,[8]Hoja3!$A$12,IF(K254=[8]Hoja3!$B$13,[8]Hoja3!$A$13,IF(K254=[8]Hoja3!$B$14,[8]Hoja3!$A$14,"")))))))))))))</f>
        <v>CCE-05</v>
      </c>
      <c r="M254" s="2" t="s">
        <v>58</v>
      </c>
      <c r="N254" s="2">
        <v>0</v>
      </c>
      <c r="O254" s="5">
        <v>58968000</v>
      </c>
      <c r="P254" s="5">
        <v>58968000</v>
      </c>
      <c r="Q254" s="1">
        <v>0</v>
      </c>
      <c r="R254" s="2">
        <v>0</v>
      </c>
      <c r="S254" s="2" t="s">
        <v>31</v>
      </c>
      <c r="T254" s="2" t="s">
        <v>32</v>
      </c>
      <c r="U254" s="2" t="s">
        <v>33</v>
      </c>
      <c r="V254" s="2" t="s">
        <v>34</v>
      </c>
      <c r="W254" s="2" t="s">
        <v>35</v>
      </c>
      <c r="X254" s="2">
        <v>3241000</v>
      </c>
      <c r="Y254" s="3" t="s">
        <v>36</v>
      </c>
    </row>
    <row r="255" spans="1:25" ht="180" x14ac:dyDescent="0.25">
      <c r="A255" s="2" t="s">
        <v>451</v>
      </c>
      <c r="B255" s="2" t="str">
        <f>IFERROR(VLOOKUP(VALUE(MID(A255,1,IF(VALUE(MID(A255,1,3))=898,3,4))),[2]Hoja1!$A$3:$K$222,2,0),"")</f>
        <v>898 Administración del talento humano</v>
      </c>
      <c r="C255" s="2" t="s">
        <v>55</v>
      </c>
      <c r="D255" s="2" t="s">
        <v>56</v>
      </c>
      <c r="E255" s="2">
        <v>80121704</v>
      </c>
      <c r="F255" s="106" t="s">
        <v>383</v>
      </c>
      <c r="G255" s="4">
        <v>1</v>
      </c>
      <c r="H255" s="4">
        <v>1</v>
      </c>
      <c r="I255" s="2">
        <v>10.5</v>
      </c>
      <c r="J255" s="2">
        <v>1</v>
      </c>
      <c r="K255" s="2" t="s">
        <v>29</v>
      </c>
      <c r="L255" s="2" t="str">
        <f>IF(K255=[8]Hoja3!$B$2,[8]Hoja3!$A$2,IF(K255=[8]Hoja3!$B$3,[8]Hoja3!$A$3,IF(K255=[8]Hoja3!$B$4,[8]Hoja3!$A$4,IF(K255=[8]Hoja3!$B$5,[8]Hoja3!$A$5,IF(K255=[8]Hoja3!$B$6,[8]Hoja3!$A$6,IF(K255=[8]Hoja3!$B$7,[8]Hoja3!$A$7,IF(K255=[8]Hoja3!$B$8,[8]Hoja3!$A$8,IF(K255=[8]Hoja3!$B$9,[8]Hoja3!$A$9,IF(K255=[8]Hoja3!$B$10,[8]Hoja3!$A$10,IF(K255=[8]Hoja3!$B$11,[8]Hoja3!$A$11,IF(K255=[8]Hoja3!$B$12,[8]Hoja3!$A$12,IF(K255=[8]Hoja3!$B$13,[8]Hoja3!$A$13,IF(K255=[8]Hoja3!$B$14,[8]Hoja3!$A$14,"")))))))))))))</f>
        <v>CCE-05</v>
      </c>
      <c r="M255" s="2" t="s">
        <v>58</v>
      </c>
      <c r="N255" s="2">
        <v>0</v>
      </c>
      <c r="O255" s="5">
        <v>39748800</v>
      </c>
      <c r="P255" s="5">
        <v>39748800</v>
      </c>
      <c r="Q255" s="1">
        <v>0</v>
      </c>
      <c r="R255" s="2">
        <v>0</v>
      </c>
      <c r="S255" s="2" t="s">
        <v>31</v>
      </c>
      <c r="T255" s="2" t="s">
        <v>32</v>
      </c>
      <c r="U255" s="2" t="s">
        <v>33</v>
      </c>
      <c r="V255" s="2" t="s">
        <v>34</v>
      </c>
      <c r="W255" s="2" t="s">
        <v>35</v>
      </c>
      <c r="X255" s="2">
        <v>3241000</v>
      </c>
      <c r="Y255" s="3" t="s">
        <v>36</v>
      </c>
    </row>
    <row r="256" spans="1:25" ht="180" x14ac:dyDescent="0.25">
      <c r="A256" s="2" t="s">
        <v>452</v>
      </c>
      <c r="B256" s="2" t="str">
        <f>IFERROR(VLOOKUP(VALUE(MID(A256,1,IF(VALUE(MID(A256,1,3))=898,3,4))),[2]Hoja1!$A$3:$K$222,2,0),"")</f>
        <v>898 Administración del talento humano</v>
      </c>
      <c r="C256" s="2" t="s">
        <v>55</v>
      </c>
      <c r="D256" s="2" t="s">
        <v>56</v>
      </c>
      <c r="E256" s="2">
        <v>80161504</v>
      </c>
      <c r="F256" s="106" t="s">
        <v>391</v>
      </c>
      <c r="G256" s="4">
        <v>1</v>
      </c>
      <c r="H256" s="4">
        <v>1</v>
      </c>
      <c r="I256" s="2">
        <v>10.5</v>
      </c>
      <c r="J256" s="2">
        <v>1</v>
      </c>
      <c r="K256" s="2" t="s">
        <v>29</v>
      </c>
      <c r="L256" s="2" t="str">
        <f>IF(K256=[8]Hoja3!$B$2,[8]Hoja3!$A$2,IF(K256=[8]Hoja3!$B$3,[8]Hoja3!$A$3,IF(K256=[8]Hoja3!$B$4,[8]Hoja3!$A$4,IF(K256=[8]Hoja3!$B$5,[8]Hoja3!$A$5,IF(K256=[8]Hoja3!$B$6,[8]Hoja3!$A$6,IF(K256=[8]Hoja3!$B$7,[8]Hoja3!$A$7,IF(K256=[8]Hoja3!$B$8,[8]Hoja3!$A$8,IF(K256=[8]Hoja3!$B$9,[8]Hoja3!$A$9,IF(K256=[8]Hoja3!$B$10,[8]Hoja3!$A$10,IF(K256=[8]Hoja3!$B$11,[8]Hoja3!$A$11,IF(K256=[8]Hoja3!$B$12,[8]Hoja3!$A$12,IF(K256=[8]Hoja3!$B$13,[8]Hoja3!$A$13,IF(K256=[8]Hoja3!$B$14,[8]Hoja3!$A$14,"")))))))))))))</f>
        <v>CCE-05</v>
      </c>
      <c r="M256" s="2" t="s">
        <v>30</v>
      </c>
      <c r="N256" s="2">
        <v>0</v>
      </c>
      <c r="O256" s="5">
        <v>29527680</v>
      </c>
      <c r="P256" s="5">
        <v>29527680</v>
      </c>
      <c r="Q256" s="1">
        <v>0</v>
      </c>
      <c r="R256" s="2">
        <v>0</v>
      </c>
      <c r="S256" s="2" t="s">
        <v>31</v>
      </c>
      <c r="T256" s="2" t="s">
        <v>32</v>
      </c>
      <c r="U256" s="2" t="s">
        <v>33</v>
      </c>
      <c r="V256" s="2" t="s">
        <v>34</v>
      </c>
      <c r="W256" s="2" t="s">
        <v>35</v>
      </c>
      <c r="X256" s="2">
        <v>3241000</v>
      </c>
      <c r="Y256" s="3" t="s">
        <v>36</v>
      </c>
    </row>
    <row r="257" spans="1:25" ht="180" x14ac:dyDescent="0.25">
      <c r="A257" s="2" t="s">
        <v>453</v>
      </c>
      <c r="B257" s="2" t="str">
        <f>IFERROR(VLOOKUP(VALUE(MID(A257,1,IF(VALUE(MID(A257,1,3))=898,3,4))),[2]Hoja1!$A$3:$K$222,2,0),"")</f>
        <v>898 Administración del talento humano</v>
      </c>
      <c r="C257" s="2" t="s">
        <v>55</v>
      </c>
      <c r="D257" s="2" t="s">
        <v>56</v>
      </c>
      <c r="E257" s="2">
        <v>80161504</v>
      </c>
      <c r="F257" s="106" t="s">
        <v>391</v>
      </c>
      <c r="G257" s="4">
        <v>1</v>
      </c>
      <c r="H257" s="4">
        <v>1</v>
      </c>
      <c r="I257" s="2">
        <v>10.5</v>
      </c>
      <c r="J257" s="2">
        <v>1</v>
      </c>
      <c r="K257" s="2" t="s">
        <v>29</v>
      </c>
      <c r="L257" s="2" t="str">
        <f>IF(K257=[8]Hoja3!$B$2,[8]Hoja3!$A$2,IF(K257=[8]Hoja3!$B$3,[8]Hoja3!$A$3,IF(K257=[8]Hoja3!$B$4,[8]Hoja3!$A$4,IF(K257=[8]Hoja3!$B$5,[8]Hoja3!$A$5,IF(K257=[8]Hoja3!$B$6,[8]Hoja3!$A$6,IF(K257=[8]Hoja3!$B$7,[8]Hoja3!$A$7,IF(K257=[8]Hoja3!$B$8,[8]Hoja3!$A$8,IF(K257=[8]Hoja3!$B$9,[8]Hoja3!$A$9,IF(K257=[8]Hoja3!$B$10,[8]Hoja3!$A$10,IF(K257=[8]Hoja3!$B$11,[8]Hoja3!$A$11,IF(K257=[8]Hoja3!$B$12,[8]Hoja3!$A$12,IF(K257=[8]Hoja3!$B$13,[8]Hoja3!$A$13,IF(K257=[8]Hoja3!$B$14,[8]Hoja3!$A$14,"")))))))))))))</f>
        <v>CCE-05</v>
      </c>
      <c r="M257" s="2" t="s">
        <v>30</v>
      </c>
      <c r="N257" s="2">
        <v>0</v>
      </c>
      <c r="O257" s="5">
        <v>32760000</v>
      </c>
      <c r="P257" s="5">
        <v>32760000</v>
      </c>
      <c r="Q257" s="1">
        <v>0</v>
      </c>
      <c r="R257" s="2">
        <v>0</v>
      </c>
      <c r="S257" s="2" t="s">
        <v>31</v>
      </c>
      <c r="T257" s="2" t="s">
        <v>32</v>
      </c>
      <c r="U257" s="2" t="s">
        <v>33</v>
      </c>
      <c r="V257" s="2" t="s">
        <v>34</v>
      </c>
      <c r="W257" s="2" t="s">
        <v>35</v>
      </c>
      <c r="X257" s="2">
        <v>3241000</v>
      </c>
      <c r="Y257" s="3" t="s">
        <v>36</v>
      </c>
    </row>
    <row r="258" spans="1:25" ht="180" x14ac:dyDescent="0.25">
      <c r="A258" s="2" t="s">
        <v>454</v>
      </c>
      <c r="B258" s="2" t="str">
        <f>IFERROR(VLOOKUP(VALUE(MID(A258,1,IF(VALUE(MID(A258,1,3))=898,3,4))),[2]Hoja1!$A$3:$K$222,2,0),"")</f>
        <v>898 Administración del talento humano</v>
      </c>
      <c r="C258" s="2" t="s">
        <v>55</v>
      </c>
      <c r="D258" s="2" t="s">
        <v>56</v>
      </c>
      <c r="E258" s="2">
        <v>80161504</v>
      </c>
      <c r="F258" s="106" t="s">
        <v>455</v>
      </c>
      <c r="G258" s="4">
        <v>1</v>
      </c>
      <c r="H258" s="4">
        <v>1</v>
      </c>
      <c r="I258" s="2">
        <v>10.5</v>
      </c>
      <c r="J258" s="2">
        <v>1</v>
      </c>
      <c r="K258" s="2" t="s">
        <v>29</v>
      </c>
      <c r="L258" s="2" t="str">
        <f>IF(K258=[8]Hoja3!$B$2,[8]Hoja3!$A$2,IF(K258=[8]Hoja3!$B$3,[8]Hoja3!$A$3,IF(K258=[8]Hoja3!$B$4,[8]Hoja3!$A$4,IF(K258=[8]Hoja3!$B$5,[8]Hoja3!$A$5,IF(K258=[8]Hoja3!$B$6,[8]Hoja3!$A$6,IF(K258=[8]Hoja3!$B$7,[8]Hoja3!$A$7,IF(K258=[8]Hoja3!$B$8,[8]Hoja3!$A$8,IF(K258=[8]Hoja3!$B$9,[8]Hoja3!$A$9,IF(K258=[8]Hoja3!$B$10,[8]Hoja3!$A$10,IF(K258=[8]Hoja3!$B$11,[8]Hoja3!$A$11,IF(K258=[8]Hoja3!$B$12,[8]Hoja3!$A$12,IF(K258=[8]Hoja3!$B$13,[8]Hoja3!$A$13,IF(K258=[8]Hoja3!$B$14,[8]Hoja3!$A$14,"")))))))))))))</f>
        <v>CCE-05</v>
      </c>
      <c r="M258" s="2" t="s">
        <v>30</v>
      </c>
      <c r="N258" s="2">
        <v>0</v>
      </c>
      <c r="O258" s="5">
        <v>22713600</v>
      </c>
      <c r="P258" s="5">
        <v>22713600</v>
      </c>
      <c r="Q258" s="1">
        <v>0</v>
      </c>
      <c r="R258" s="2">
        <v>0</v>
      </c>
      <c r="S258" s="2" t="s">
        <v>31</v>
      </c>
      <c r="T258" s="2" t="s">
        <v>32</v>
      </c>
      <c r="U258" s="2" t="s">
        <v>33</v>
      </c>
      <c r="V258" s="2" t="s">
        <v>34</v>
      </c>
      <c r="W258" s="2" t="s">
        <v>35</v>
      </c>
      <c r="X258" s="2">
        <v>3241000</v>
      </c>
      <c r="Y258" s="3" t="s">
        <v>36</v>
      </c>
    </row>
    <row r="259" spans="1:25" ht="180" x14ac:dyDescent="0.25">
      <c r="A259" s="2" t="s">
        <v>456</v>
      </c>
      <c r="B259" s="2" t="str">
        <f>IFERROR(VLOOKUP(VALUE(MID(A259,1,IF(VALUE(MID(A259,1,3))=898,3,4))),[2]Hoja1!$A$3:$K$222,2,0),"")</f>
        <v>898 Administración del talento humano</v>
      </c>
      <c r="C259" s="2" t="s">
        <v>55</v>
      </c>
      <c r="D259" s="2" t="s">
        <v>56</v>
      </c>
      <c r="E259" s="2">
        <v>80161504</v>
      </c>
      <c r="F259" s="106" t="s">
        <v>455</v>
      </c>
      <c r="G259" s="4">
        <v>1</v>
      </c>
      <c r="H259" s="4">
        <v>1</v>
      </c>
      <c r="I259" s="2">
        <v>10.5</v>
      </c>
      <c r="J259" s="2">
        <v>1</v>
      </c>
      <c r="K259" s="2" t="s">
        <v>29</v>
      </c>
      <c r="L259" s="2" t="str">
        <f>IF(K259=[8]Hoja3!$B$2,[8]Hoja3!$A$2,IF(K259=[8]Hoja3!$B$3,[8]Hoja3!$A$3,IF(K259=[8]Hoja3!$B$4,[8]Hoja3!$A$4,IF(K259=[8]Hoja3!$B$5,[8]Hoja3!$A$5,IF(K259=[8]Hoja3!$B$6,[8]Hoja3!$A$6,IF(K259=[8]Hoja3!$B$7,[8]Hoja3!$A$7,IF(K259=[8]Hoja3!$B$8,[8]Hoja3!$A$8,IF(K259=[8]Hoja3!$B$9,[8]Hoja3!$A$9,IF(K259=[8]Hoja3!$B$10,[8]Hoja3!$A$10,IF(K259=[8]Hoja3!$B$11,[8]Hoja3!$A$11,IF(K259=[8]Hoja3!$B$12,[8]Hoja3!$A$12,IF(K259=[8]Hoja3!$B$13,[8]Hoja3!$A$13,IF(K259=[8]Hoja3!$B$14,[8]Hoja3!$A$14,"")))))))))))))</f>
        <v>CCE-05</v>
      </c>
      <c r="M259" s="2" t="s">
        <v>30</v>
      </c>
      <c r="N259" s="2">
        <v>0</v>
      </c>
      <c r="O259" s="5">
        <v>23395008</v>
      </c>
      <c r="P259" s="5">
        <v>23395008</v>
      </c>
      <c r="Q259" s="1">
        <v>0</v>
      </c>
      <c r="R259" s="2">
        <v>0</v>
      </c>
      <c r="S259" s="2" t="s">
        <v>31</v>
      </c>
      <c r="T259" s="2" t="s">
        <v>32</v>
      </c>
      <c r="U259" s="2" t="s">
        <v>33</v>
      </c>
      <c r="V259" s="2" t="s">
        <v>34</v>
      </c>
      <c r="W259" s="2" t="s">
        <v>35</v>
      </c>
      <c r="X259" s="2">
        <v>3241000</v>
      </c>
      <c r="Y259" s="3" t="s">
        <v>36</v>
      </c>
    </row>
    <row r="260" spans="1:25" ht="180" x14ac:dyDescent="0.25">
      <c r="A260" s="2" t="s">
        <v>457</v>
      </c>
      <c r="B260" s="2" t="str">
        <f>IFERROR(VLOOKUP(VALUE(MID(A260,1,IF(VALUE(MID(A260,1,3))=898,3,4))),[2]Hoja1!$A$3:$K$222,2,0),"")</f>
        <v>898 Administración del talento humano</v>
      </c>
      <c r="C260" s="2" t="s">
        <v>55</v>
      </c>
      <c r="D260" s="2" t="s">
        <v>56</v>
      </c>
      <c r="E260" s="2">
        <v>80161504</v>
      </c>
      <c r="F260" s="106" t="s">
        <v>455</v>
      </c>
      <c r="G260" s="4">
        <v>1</v>
      </c>
      <c r="H260" s="4">
        <v>1</v>
      </c>
      <c r="I260" s="2">
        <v>10.5</v>
      </c>
      <c r="J260" s="2">
        <v>1</v>
      </c>
      <c r="K260" s="2" t="s">
        <v>29</v>
      </c>
      <c r="L260" s="2" t="str">
        <f>IF(K260=[8]Hoja3!$B$2,[8]Hoja3!$A$2,IF(K260=[8]Hoja3!$B$3,[8]Hoja3!$A$3,IF(K260=[8]Hoja3!$B$4,[8]Hoja3!$A$4,IF(K260=[8]Hoja3!$B$5,[8]Hoja3!$A$5,IF(K260=[8]Hoja3!$B$6,[8]Hoja3!$A$6,IF(K260=[8]Hoja3!$B$7,[8]Hoja3!$A$7,IF(K260=[8]Hoja3!$B$8,[8]Hoja3!$A$8,IF(K260=[8]Hoja3!$B$9,[8]Hoja3!$A$9,IF(K260=[8]Hoja3!$B$10,[8]Hoja3!$A$10,IF(K260=[8]Hoja3!$B$11,[8]Hoja3!$A$11,IF(K260=[8]Hoja3!$B$12,[8]Hoja3!$A$12,IF(K260=[8]Hoja3!$B$13,[8]Hoja3!$A$13,IF(K260=[8]Hoja3!$B$14,[8]Hoja3!$A$14,"")))))))))))))</f>
        <v>CCE-05</v>
      </c>
      <c r="M260" s="2" t="s">
        <v>30</v>
      </c>
      <c r="N260" s="2">
        <v>0</v>
      </c>
      <c r="O260" s="5">
        <v>22713600</v>
      </c>
      <c r="P260" s="5">
        <v>22713600</v>
      </c>
      <c r="Q260" s="1">
        <v>0</v>
      </c>
      <c r="R260" s="2">
        <v>0</v>
      </c>
      <c r="S260" s="2" t="s">
        <v>31</v>
      </c>
      <c r="T260" s="2" t="s">
        <v>32</v>
      </c>
      <c r="U260" s="2" t="s">
        <v>33</v>
      </c>
      <c r="V260" s="2" t="s">
        <v>34</v>
      </c>
      <c r="W260" s="2" t="s">
        <v>35</v>
      </c>
      <c r="X260" s="2">
        <v>3241000</v>
      </c>
      <c r="Y260" s="3" t="s">
        <v>36</v>
      </c>
    </row>
    <row r="261" spans="1:25" ht="180" x14ac:dyDescent="0.25">
      <c r="A261" s="2" t="s">
        <v>458</v>
      </c>
      <c r="B261" s="2" t="str">
        <f>IFERROR(VLOOKUP(VALUE(MID(A261,1,IF(VALUE(MID(A261,1,3))=898,3,4))),[2]Hoja1!$A$3:$K$222,2,0),"")</f>
        <v>898 Administración del talento humano</v>
      </c>
      <c r="C261" s="2" t="s">
        <v>55</v>
      </c>
      <c r="D261" s="2" t="s">
        <v>56</v>
      </c>
      <c r="E261" s="2">
        <v>80161504</v>
      </c>
      <c r="F261" s="106" t="s">
        <v>455</v>
      </c>
      <c r="G261" s="4">
        <v>1</v>
      </c>
      <c r="H261" s="4">
        <v>1</v>
      </c>
      <c r="I261" s="2">
        <v>10.5</v>
      </c>
      <c r="J261" s="2">
        <v>1</v>
      </c>
      <c r="K261" s="2" t="s">
        <v>29</v>
      </c>
      <c r="L261" s="2" t="str">
        <f>IF(K261=[8]Hoja3!$B$2,[8]Hoja3!$A$2,IF(K261=[8]Hoja3!$B$3,[8]Hoja3!$A$3,IF(K261=[8]Hoja3!$B$4,[8]Hoja3!$A$4,IF(K261=[8]Hoja3!$B$5,[8]Hoja3!$A$5,IF(K261=[8]Hoja3!$B$6,[8]Hoja3!$A$6,IF(K261=[8]Hoja3!$B$7,[8]Hoja3!$A$7,IF(K261=[8]Hoja3!$B$8,[8]Hoja3!$A$8,IF(K261=[8]Hoja3!$B$9,[8]Hoja3!$A$9,IF(K261=[8]Hoja3!$B$10,[8]Hoja3!$A$10,IF(K261=[8]Hoja3!$B$11,[8]Hoja3!$A$11,IF(K261=[8]Hoja3!$B$12,[8]Hoja3!$A$12,IF(K261=[8]Hoja3!$B$13,[8]Hoja3!$A$13,IF(K261=[8]Hoja3!$B$14,[8]Hoja3!$A$14,"")))))))))))))</f>
        <v>CCE-05</v>
      </c>
      <c r="M261" s="2" t="s">
        <v>30</v>
      </c>
      <c r="N261" s="2">
        <v>0</v>
      </c>
      <c r="O261" s="5">
        <v>22713600</v>
      </c>
      <c r="P261" s="5">
        <v>22713600</v>
      </c>
      <c r="Q261" s="1">
        <v>0</v>
      </c>
      <c r="R261" s="2">
        <v>0</v>
      </c>
      <c r="S261" s="2" t="s">
        <v>31</v>
      </c>
      <c r="T261" s="2" t="s">
        <v>32</v>
      </c>
      <c r="U261" s="2" t="s">
        <v>33</v>
      </c>
      <c r="V261" s="2" t="s">
        <v>34</v>
      </c>
      <c r="W261" s="2" t="s">
        <v>35</v>
      </c>
      <c r="X261" s="2">
        <v>3241000</v>
      </c>
      <c r="Y261" s="3" t="s">
        <v>36</v>
      </c>
    </row>
    <row r="262" spans="1:25" ht="180" x14ac:dyDescent="0.25">
      <c r="A262" s="2" t="s">
        <v>459</v>
      </c>
      <c r="B262" s="2" t="str">
        <f>IFERROR(VLOOKUP(VALUE(MID(A262,1,IF(VALUE(MID(A262,1,3))=898,3,4))),[2]Hoja1!$A$3:$K$222,2,0),"")</f>
        <v>898 Administración del talento humano</v>
      </c>
      <c r="C262" s="2" t="s">
        <v>55</v>
      </c>
      <c r="D262" s="2" t="s">
        <v>56</v>
      </c>
      <c r="E262" s="2">
        <v>80161504</v>
      </c>
      <c r="F262" s="106" t="s">
        <v>455</v>
      </c>
      <c r="G262" s="4">
        <v>1</v>
      </c>
      <c r="H262" s="4">
        <v>1</v>
      </c>
      <c r="I262" s="2">
        <v>10.5</v>
      </c>
      <c r="J262" s="2">
        <v>1</v>
      </c>
      <c r="K262" s="2" t="s">
        <v>29</v>
      </c>
      <c r="L262" s="2" t="str">
        <f>IF(K262=[8]Hoja3!$B$2,[8]Hoja3!$A$2,IF(K262=[8]Hoja3!$B$3,[8]Hoja3!$A$3,IF(K262=[8]Hoja3!$B$4,[8]Hoja3!$A$4,IF(K262=[8]Hoja3!$B$5,[8]Hoja3!$A$5,IF(K262=[8]Hoja3!$B$6,[8]Hoja3!$A$6,IF(K262=[8]Hoja3!$B$7,[8]Hoja3!$A$7,IF(K262=[8]Hoja3!$B$8,[8]Hoja3!$A$8,IF(K262=[8]Hoja3!$B$9,[8]Hoja3!$A$9,IF(K262=[8]Hoja3!$B$10,[8]Hoja3!$A$10,IF(K262=[8]Hoja3!$B$11,[8]Hoja3!$A$11,IF(K262=[8]Hoja3!$B$12,[8]Hoja3!$A$12,IF(K262=[8]Hoja3!$B$13,[8]Hoja3!$A$13,IF(K262=[8]Hoja3!$B$14,[8]Hoja3!$A$14,"")))))))))))))</f>
        <v>CCE-05</v>
      </c>
      <c r="M262" s="2" t="s">
        <v>30</v>
      </c>
      <c r="N262" s="2">
        <v>0</v>
      </c>
      <c r="O262" s="5">
        <v>27300000</v>
      </c>
      <c r="P262" s="5">
        <v>27300000</v>
      </c>
      <c r="Q262" s="1">
        <v>0</v>
      </c>
      <c r="R262" s="2">
        <v>0</v>
      </c>
      <c r="S262" s="2" t="s">
        <v>31</v>
      </c>
      <c r="T262" s="2" t="s">
        <v>32</v>
      </c>
      <c r="U262" s="2" t="s">
        <v>33</v>
      </c>
      <c r="V262" s="2" t="s">
        <v>34</v>
      </c>
      <c r="W262" s="2" t="s">
        <v>35</v>
      </c>
      <c r="X262" s="2">
        <v>3241000</v>
      </c>
      <c r="Y262" s="3" t="s">
        <v>36</v>
      </c>
    </row>
    <row r="263" spans="1:25" ht="180" x14ac:dyDescent="0.25">
      <c r="A263" s="2" t="s">
        <v>460</v>
      </c>
      <c r="B263" s="2" t="str">
        <f>IFERROR(VLOOKUP(VALUE(MID(A263,1,IF(VALUE(MID(A263,1,3))=898,3,4))),[2]Hoja1!$A$3:$K$222,2,0),"")</f>
        <v>898 Administración del talento humano</v>
      </c>
      <c r="C263" s="2" t="s">
        <v>55</v>
      </c>
      <c r="D263" s="2" t="s">
        <v>56</v>
      </c>
      <c r="E263" s="2">
        <v>80161504</v>
      </c>
      <c r="F263" s="106" t="s">
        <v>455</v>
      </c>
      <c r="G263" s="4">
        <v>1</v>
      </c>
      <c r="H263" s="4">
        <v>1</v>
      </c>
      <c r="I263" s="2">
        <v>10.5</v>
      </c>
      <c r="J263" s="2">
        <v>1</v>
      </c>
      <c r="K263" s="2" t="s">
        <v>29</v>
      </c>
      <c r="L263" s="2" t="str">
        <f>IF(K263=[8]Hoja3!$B$2,[8]Hoja3!$A$2,IF(K263=[8]Hoja3!$B$3,[8]Hoja3!$A$3,IF(K263=[8]Hoja3!$B$4,[8]Hoja3!$A$4,IF(K263=[8]Hoja3!$B$5,[8]Hoja3!$A$5,IF(K263=[8]Hoja3!$B$6,[8]Hoja3!$A$6,IF(K263=[8]Hoja3!$B$7,[8]Hoja3!$A$7,IF(K263=[8]Hoja3!$B$8,[8]Hoja3!$A$8,IF(K263=[8]Hoja3!$B$9,[8]Hoja3!$A$9,IF(K263=[8]Hoja3!$B$10,[8]Hoja3!$A$10,IF(K263=[8]Hoja3!$B$11,[8]Hoja3!$A$11,IF(K263=[8]Hoja3!$B$12,[8]Hoja3!$A$12,IF(K263=[8]Hoja3!$B$13,[8]Hoja3!$A$13,IF(K263=[8]Hoja3!$B$14,[8]Hoja3!$A$14,"")))))))))))))</f>
        <v>CCE-05</v>
      </c>
      <c r="M263" s="2" t="s">
        <v>30</v>
      </c>
      <c r="N263" s="2">
        <v>0</v>
      </c>
      <c r="O263" s="5">
        <v>22713600</v>
      </c>
      <c r="P263" s="5">
        <v>22713600</v>
      </c>
      <c r="Q263" s="1">
        <v>0</v>
      </c>
      <c r="R263" s="2">
        <v>0</v>
      </c>
      <c r="S263" s="2" t="s">
        <v>31</v>
      </c>
      <c r="T263" s="2" t="s">
        <v>32</v>
      </c>
      <c r="U263" s="2" t="s">
        <v>33</v>
      </c>
      <c r="V263" s="2" t="s">
        <v>34</v>
      </c>
      <c r="W263" s="2" t="s">
        <v>35</v>
      </c>
      <c r="X263" s="2">
        <v>3241000</v>
      </c>
      <c r="Y263" s="3" t="s">
        <v>36</v>
      </c>
    </row>
    <row r="264" spans="1:25" ht="180" x14ac:dyDescent="0.25">
      <c r="A264" s="2" t="s">
        <v>461</v>
      </c>
      <c r="B264" s="2" t="str">
        <f>IFERROR(VLOOKUP(VALUE(MID(A264,1,IF(VALUE(MID(A264,1,3))=898,3,4))),[2]Hoja1!$A$3:$K$222,2,0),"")</f>
        <v>898 Administración del talento humano</v>
      </c>
      <c r="C264" s="2" t="s">
        <v>55</v>
      </c>
      <c r="D264" s="2" t="s">
        <v>56</v>
      </c>
      <c r="E264" s="2">
        <v>80161504</v>
      </c>
      <c r="F264" s="106" t="s">
        <v>455</v>
      </c>
      <c r="G264" s="4">
        <v>1</v>
      </c>
      <c r="H264" s="4">
        <v>1</v>
      </c>
      <c r="I264" s="2">
        <v>10.5</v>
      </c>
      <c r="J264" s="2">
        <v>1</v>
      </c>
      <c r="K264" s="2" t="s">
        <v>29</v>
      </c>
      <c r="L264" s="2" t="str">
        <f>IF(K264=[8]Hoja3!$B$2,[8]Hoja3!$A$2,IF(K264=[8]Hoja3!$B$3,[8]Hoja3!$A$3,IF(K264=[8]Hoja3!$B$4,[8]Hoja3!$A$4,IF(K264=[8]Hoja3!$B$5,[8]Hoja3!$A$5,IF(K264=[8]Hoja3!$B$6,[8]Hoja3!$A$6,IF(K264=[8]Hoja3!$B$7,[8]Hoja3!$A$7,IF(K264=[8]Hoja3!$B$8,[8]Hoja3!$A$8,IF(K264=[8]Hoja3!$B$9,[8]Hoja3!$A$9,IF(K264=[8]Hoja3!$B$10,[8]Hoja3!$A$10,IF(K264=[8]Hoja3!$B$11,[8]Hoja3!$A$11,IF(K264=[8]Hoja3!$B$12,[8]Hoja3!$A$12,IF(K264=[8]Hoja3!$B$13,[8]Hoja3!$A$13,IF(K264=[8]Hoja3!$B$14,[8]Hoja3!$A$14,"")))))))))))))</f>
        <v>CCE-05</v>
      </c>
      <c r="M264" s="2" t="s">
        <v>30</v>
      </c>
      <c r="N264" s="2">
        <v>0</v>
      </c>
      <c r="O264" s="5">
        <v>22713600</v>
      </c>
      <c r="P264" s="5">
        <v>22713600</v>
      </c>
      <c r="Q264" s="1">
        <v>0</v>
      </c>
      <c r="R264" s="2">
        <v>0</v>
      </c>
      <c r="S264" s="2" t="s">
        <v>31</v>
      </c>
      <c r="T264" s="2" t="s">
        <v>32</v>
      </c>
      <c r="U264" s="2" t="s">
        <v>33</v>
      </c>
      <c r="V264" s="2" t="s">
        <v>34</v>
      </c>
      <c r="W264" s="2" t="s">
        <v>35</v>
      </c>
      <c r="X264" s="2">
        <v>3241000</v>
      </c>
      <c r="Y264" s="3" t="s">
        <v>36</v>
      </c>
    </row>
    <row r="265" spans="1:25" ht="180" x14ac:dyDescent="0.25">
      <c r="A265" s="2" t="s">
        <v>462</v>
      </c>
      <c r="B265" s="2" t="str">
        <f>IFERROR(VLOOKUP(VALUE(MID(A265,1,IF(VALUE(MID(A265,1,3))=898,3,4))),[2]Hoja1!$A$3:$K$222,2,0),"")</f>
        <v>898 Administración del talento humano</v>
      </c>
      <c r="C265" s="2" t="s">
        <v>55</v>
      </c>
      <c r="D265" s="2" t="s">
        <v>56</v>
      </c>
      <c r="E265" s="2">
        <v>80161504</v>
      </c>
      <c r="F265" s="106" t="s">
        <v>383</v>
      </c>
      <c r="G265" s="4">
        <v>1</v>
      </c>
      <c r="H265" s="4">
        <v>1</v>
      </c>
      <c r="I265" s="2">
        <v>10.5</v>
      </c>
      <c r="J265" s="2">
        <v>1</v>
      </c>
      <c r="K265" s="2" t="s">
        <v>29</v>
      </c>
      <c r="L265" s="2" t="str">
        <f>IF(K265=[8]Hoja3!$B$2,[8]Hoja3!$A$2,IF(K265=[8]Hoja3!$B$3,[8]Hoja3!$A$3,IF(K265=[8]Hoja3!$B$4,[8]Hoja3!$A$4,IF(K265=[8]Hoja3!$B$5,[8]Hoja3!$A$5,IF(K265=[8]Hoja3!$B$6,[8]Hoja3!$A$6,IF(K265=[8]Hoja3!$B$7,[8]Hoja3!$A$7,IF(K265=[8]Hoja3!$B$8,[8]Hoja3!$A$8,IF(K265=[8]Hoja3!$B$9,[8]Hoja3!$A$9,IF(K265=[8]Hoja3!$B$10,[8]Hoja3!$A$10,IF(K265=[8]Hoja3!$B$11,[8]Hoja3!$A$11,IF(K265=[8]Hoja3!$B$12,[8]Hoja3!$A$12,IF(K265=[8]Hoja3!$B$13,[8]Hoja3!$A$13,IF(K265=[8]Hoja3!$B$14,[8]Hoja3!$A$14,"")))))))))))))</f>
        <v>CCE-05</v>
      </c>
      <c r="M265" s="2" t="s">
        <v>30</v>
      </c>
      <c r="N265" s="2">
        <v>0</v>
      </c>
      <c r="O265" s="5">
        <v>32760000</v>
      </c>
      <c r="P265" s="5">
        <v>22713600</v>
      </c>
      <c r="Q265" s="1">
        <v>0</v>
      </c>
      <c r="R265" s="2">
        <v>0</v>
      </c>
      <c r="S265" s="2" t="s">
        <v>31</v>
      </c>
      <c r="T265" s="2" t="s">
        <v>32</v>
      </c>
      <c r="U265" s="2" t="s">
        <v>33</v>
      </c>
      <c r="V265" s="2" t="s">
        <v>34</v>
      </c>
      <c r="W265" s="2" t="s">
        <v>35</v>
      </c>
      <c r="X265" s="2">
        <v>3241000</v>
      </c>
      <c r="Y265" s="3" t="s">
        <v>36</v>
      </c>
    </row>
    <row r="266" spans="1:25" ht="180" x14ac:dyDescent="0.25">
      <c r="A266" s="2" t="s">
        <v>463</v>
      </c>
      <c r="B266" s="2" t="str">
        <f>IFERROR(VLOOKUP(VALUE(MID(A266,1,IF(VALUE(MID(A266,1,3))=898,3,4))),[2]Hoja1!$A$3:$K$222,2,0),"")</f>
        <v>898 Administración del talento humano</v>
      </c>
      <c r="C266" s="2" t="s">
        <v>55</v>
      </c>
      <c r="D266" s="2" t="s">
        <v>56</v>
      </c>
      <c r="E266" s="2">
        <v>80161504</v>
      </c>
      <c r="F266" s="106" t="s">
        <v>455</v>
      </c>
      <c r="G266" s="4">
        <v>1</v>
      </c>
      <c r="H266" s="4">
        <v>1</v>
      </c>
      <c r="I266" s="2">
        <v>10.5</v>
      </c>
      <c r="J266" s="2">
        <v>1</v>
      </c>
      <c r="K266" s="2" t="s">
        <v>29</v>
      </c>
      <c r="L266" s="2" t="str">
        <f>IF(K266=[8]Hoja3!$B$2,[8]Hoja3!$A$2,IF(K266=[8]Hoja3!$B$3,[8]Hoja3!$A$3,IF(K266=[8]Hoja3!$B$4,[8]Hoja3!$A$4,IF(K266=[8]Hoja3!$B$5,[8]Hoja3!$A$5,IF(K266=[8]Hoja3!$B$6,[8]Hoja3!$A$6,IF(K266=[8]Hoja3!$B$7,[8]Hoja3!$A$7,IF(K266=[8]Hoja3!$B$8,[8]Hoja3!$A$8,IF(K266=[8]Hoja3!$B$9,[8]Hoja3!$A$9,IF(K266=[8]Hoja3!$B$10,[8]Hoja3!$A$10,IF(K266=[8]Hoja3!$B$11,[8]Hoja3!$A$11,IF(K266=[8]Hoja3!$B$12,[8]Hoja3!$A$12,IF(K266=[8]Hoja3!$B$13,[8]Hoja3!$A$13,IF(K266=[8]Hoja3!$B$14,[8]Hoja3!$A$14,"")))))))))))))</f>
        <v>CCE-05</v>
      </c>
      <c r="M266" s="2" t="s">
        <v>30</v>
      </c>
      <c r="N266" s="2">
        <v>0</v>
      </c>
      <c r="O266" s="5">
        <v>22713600</v>
      </c>
      <c r="P266" s="5">
        <v>22713600</v>
      </c>
      <c r="Q266" s="1">
        <v>0</v>
      </c>
      <c r="R266" s="2">
        <v>0</v>
      </c>
      <c r="S266" s="2" t="s">
        <v>31</v>
      </c>
      <c r="T266" s="2" t="s">
        <v>32</v>
      </c>
      <c r="U266" s="2" t="s">
        <v>33</v>
      </c>
      <c r="V266" s="2" t="s">
        <v>34</v>
      </c>
      <c r="W266" s="2" t="s">
        <v>35</v>
      </c>
      <c r="X266" s="2">
        <v>3241000</v>
      </c>
      <c r="Y266" s="3" t="s">
        <v>36</v>
      </c>
    </row>
    <row r="267" spans="1:25" ht="180" x14ac:dyDescent="0.25">
      <c r="A267" s="2" t="s">
        <v>464</v>
      </c>
      <c r="B267" s="2" t="str">
        <f>IFERROR(VLOOKUP(VALUE(MID(A267,1,IF(VALUE(MID(A267,1,3))=898,3,4))),[2]Hoja1!$A$3:$K$222,2,0),"")</f>
        <v>898 Administración del talento humano</v>
      </c>
      <c r="C267" s="2" t="s">
        <v>55</v>
      </c>
      <c r="D267" s="2" t="s">
        <v>56</v>
      </c>
      <c r="E267" s="2">
        <v>80161504</v>
      </c>
      <c r="F267" s="106" t="s">
        <v>455</v>
      </c>
      <c r="G267" s="4">
        <v>1</v>
      </c>
      <c r="H267" s="4">
        <v>1</v>
      </c>
      <c r="I267" s="2">
        <v>10.5</v>
      </c>
      <c r="J267" s="2">
        <v>1</v>
      </c>
      <c r="K267" s="2" t="s">
        <v>29</v>
      </c>
      <c r="L267" s="2" t="str">
        <f>IF(K267=[8]Hoja3!$B$2,[8]Hoja3!$A$2,IF(K267=[8]Hoja3!$B$3,[8]Hoja3!$A$3,IF(K267=[8]Hoja3!$B$4,[8]Hoja3!$A$4,IF(K267=[8]Hoja3!$B$5,[8]Hoja3!$A$5,IF(K267=[8]Hoja3!$B$6,[8]Hoja3!$A$6,IF(K267=[8]Hoja3!$B$7,[8]Hoja3!$A$7,IF(K267=[8]Hoja3!$B$8,[8]Hoja3!$A$8,IF(K267=[8]Hoja3!$B$9,[8]Hoja3!$A$9,IF(K267=[8]Hoja3!$B$10,[8]Hoja3!$A$10,IF(K267=[8]Hoja3!$B$11,[8]Hoja3!$A$11,IF(K267=[8]Hoja3!$B$12,[8]Hoja3!$A$12,IF(K267=[8]Hoja3!$B$13,[8]Hoja3!$A$13,IF(K267=[8]Hoja3!$B$14,[8]Hoja3!$A$14,"")))))))))))))</f>
        <v>CCE-05</v>
      </c>
      <c r="M267" s="2" t="s">
        <v>30</v>
      </c>
      <c r="N267" s="2">
        <v>0</v>
      </c>
      <c r="O267" s="5">
        <v>29527680</v>
      </c>
      <c r="P267" s="5">
        <v>29527680</v>
      </c>
      <c r="Q267" s="1">
        <v>0</v>
      </c>
      <c r="R267" s="2">
        <v>0</v>
      </c>
      <c r="S267" s="2" t="s">
        <v>31</v>
      </c>
      <c r="T267" s="2" t="s">
        <v>32</v>
      </c>
      <c r="U267" s="2" t="s">
        <v>33</v>
      </c>
      <c r="V267" s="2" t="s">
        <v>34</v>
      </c>
      <c r="W267" s="2" t="s">
        <v>35</v>
      </c>
      <c r="X267" s="2">
        <v>3241000</v>
      </c>
      <c r="Y267" s="3" t="s">
        <v>36</v>
      </c>
    </row>
    <row r="268" spans="1:25" ht="180" x14ac:dyDescent="0.25">
      <c r="A268" s="2" t="s">
        <v>465</v>
      </c>
      <c r="B268" s="2" t="str">
        <f>IFERROR(VLOOKUP(VALUE(MID(A268,1,IF(VALUE(MID(A268,1,3))=898,3,4))),[2]Hoja1!$A$3:$K$222,2,0),"")</f>
        <v>898 Administración del talento humano</v>
      </c>
      <c r="C268" s="2" t="s">
        <v>55</v>
      </c>
      <c r="D268" s="2" t="s">
        <v>56</v>
      </c>
      <c r="E268" s="2">
        <v>80161504</v>
      </c>
      <c r="F268" s="106" t="s">
        <v>455</v>
      </c>
      <c r="G268" s="4">
        <v>1</v>
      </c>
      <c r="H268" s="4">
        <v>1</v>
      </c>
      <c r="I268" s="2">
        <v>10.5</v>
      </c>
      <c r="J268" s="2">
        <v>1</v>
      </c>
      <c r="K268" s="2" t="s">
        <v>29</v>
      </c>
      <c r="L268" s="2" t="str">
        <f>IF(K268=[8]Hoja3!$B$2,[8]Hoja3!$A$2,IF(K268=[8]Hoja3!$B$3,[8]Hoja3!$A$3,IF(K268=[8]Hoja3!$B$4,[8]Hoja3!$A$4,IF(K268=[8]Hoja3!$B$5,[8]Hoja3!$A$5,IF(K268=[8]Hoja3!$B$6,[8]Hoja3!$A$6,IF(K268=[8]Hoja3!$B$7,[8]Hoja3!$A$7,IF(K268=[8]Hoja3!$B$8,[8]Hoja3!$A$8,IF(K268=[8]Hoja3!$B$9,[8]Hoja3!$A$9,IF(K268=[8]Hoja3!$B$10,[8]Hoja3!$A$10,IF(K268=[8]Hoja3!$B$11,[8]Hoja3!$A$11,IF(K268=[8]Hoja3!$B$12,[8]Hoja3!$A$12,IF(K268=[8]Hoja3!$B$13,[8]Hoja3!$A$13,IF(K268=[8]Hoja3!$B$14,[8]Hoja3!$A$14,"")))))))))))))</f>
        <v>CCE-05</v>
      </c>
      <c r="M268" s="2" t="s">
        <v>30</v>
      </c>
      <c r="N268" s="2">
        <v>0</v>
      </c>
      <c r="O268" s="5">
        <v>22713600</v>
      </c>
      <c r="P268" s="5">
        <v>22713600</v>
      </c>
      <c r="Q268" s="1">
        <v>0</v>
      </c>
      <c r="R268" s="2">
        <v>0</v>
      </c>
      <c r="S268" s="2" t="s">
        <v>31</v>
      </c>
      <c r="T268" s="2" t="s">
        <v>32</v>
      </c>
      <c r="U268" s="2" t="s">
        <v>33</v>
      </c>
      <c r="V268" s="2" t="s">
        <v>34</v>
      </c>
      <c r="W268" s="2" t="s">
        <v>35</v>
      </c>
      <c r="X268" s="2">
        <v>3241000</v>
      </c>
      <c r="Y268" s="3" t="s">
        <v>36</v>
      </c>
    </row>
    <row r="269" spans="1:25" ht="180" x14ac:dyDescent="0.25">
      <c r="A269" s="2" t="s">
        <v>466</v>
      </c>
      <c r="B269" s="2" t="str">
        <f>IFERROR(VLOOKUP(VALUE(MID(A269,1,IF(VALUE(MID(A269,1,3))=898,3,4))),[2]Hoja1!$A$3:$K$222,2,0),"")</f>
        <v>898 Administración del talento humano</v>
      </c>
      <c r="C269" s="2" t="s">
        <v>55</v>
      </c>
      <c r="D269" s="2" t="s">
        <v>56</v>
      </c>
      <c r="E269" s="2">
        <v>80161504</v>
      </c>
      <c r="F269" s="106" t="s">
        <v>455</v>
      </c>
      <c r="G269" s="4">
        <v>1</v>
      </c>
      <c r="H269" s="4">
        <v>1</v>
      </c>
      <c r="I269" s="2">
        <v>10.5</v>
      </c>
      <c r="J269" s="2">
        <v>1</v>
      </c>
      <c r="K269" s="2" t="s">
        <v>29</v>
      </c>
      <c r="L269" s="2" t="str">
        <f>IF(K269=[8]Hoja3!$B$2,[8]Hoja3!$A$2,IF(K269=[8]Hoja3!$B$3,[8]Hoja3!$A$3,IF(K269=[8]Hoja3!$B$4,[8]Hoja3!$A$4,IF(K269=[8]Hoja3!$B$5,[8]Hoja3!$A$5,IF(K269=[8]Hoja3!$B$6,[8]Hoja3!$A$6,IF(K269=[8]Hoja3!$B$7,[8]Hoja3!$A$7,IF(K269=[8]Hoja3!$B$8,[8]Hoja3!$A$8,IF(K269=[8]Hoja3!$B$9,[8]Hoja3!$A$9,IF(K269=[8]Hoja3!$B$10,[8]Hoja3!$A$10,IF(K269=[8]Hoja3!$B$11,[8]Hoja3!$A$11,IF(K269=[8]Hoja3!$B$12,[8]Hoja3!$A$12,IF(K269=[8]Hoja3!$B$13,[8]Hoja3!$A$13,IF(K269=[8]Hoja3!$B$14,[8]Hoja3!$A$14,"")))))))))))))</f>
        <v>CCE-05</v>
      </c>
      <c r="M269" s="2" t="s">
        <v>30</v>
      </c>
      <c r="N269" s="2">
        <v>0</v>
      </c>
      <c r="O269" s="5">
        <v>22713600</v>
      </c>
      <c r="P269" s="5">
        <v>22713600</v>
      </c>
      <c r="Q269" s="1">
        <v>0</v>
      </c>
      <c r="R269" s="2">
        <v>0</v>
      </c>
      <c r="S269" s="2" t="s">
        <v>31</v>
      </c>
      <c r="T269" s="2" t="s">
        <v>32</v>
      </c>
      <c r="U269" s="2" t="s">
        <v>33</v>
      </c>
      <c r="V269" s="2" t="s">
        <v>34</v>
      </c>
      <c r="W269" s="2" t="s">
        <v>35</v>
      </c>
      <c r="X269" s="2">
        <v>3241000</v>
      </c>
      <c r="Y269" s="3" t="s">
        <v>36</v>
      </c>
    </row>
    <row r="270" spans="1:25" ht="180" x14ac:dyDescent="0.25">
      <c r="A270" s="2" t="s">
        <v>467</v>
      </c>
      <c r="B270" s="2" t="str">
        <f>IFERROR(VLOOKUP(VALUE(MID(A270,1,IF(VALUE(MID(A270,1,3))=898,3,4))),[2]Hoja1!$A$3:$K$222,2,0),"")</f>
        <v>898 Administración del talento humano</v>
      </c>
      <c r="C270" s="2" t="s">
        <v>55</v>
      </c>
      <c r="D270" s="2" t="s">
        <v>56</v>
      </c>
      <c r="E270" s="2">
        <v>80161504</v>
      </c>
      <c r="F270" s="106" t="s">
        <v>455</v>
      </c>
      <c r="G270" s="4">
        <v>1</v>
      </c>
      <c r="H270" s="4">
        <v>1</v>
      </c>
      <c r="I270" s="2">
        <v>10.5</v>
      </c>
      <c r="J270" s="2">
        <v>1</v>
      </c>
      <c r="K270" s="2" t="s">
        <v>29</v>
      </c>
      <c r="L270" s="2" t="str">
        <f>IF(K270=[8]Hoja3!$B$2,[8]Hoja3!$A$2,IF(K270=[8]Hoja3!$B$3,[8]Hoja3!$A$3,IF(K270=[8]Hoja3!$B$4,[8]Hoja3!$A$4,IF(K270=[8]Hoja3!$B$5,[8]Hoja3!$A$5,IF(K270=[8]Hoja3!$B$6,[8]Hoja3!$A$6,IF(K270=[8]Hoja3!$B$7,[8]Hoja3!$A$7,IF(K270=[8]Hoja3!$B$8,[8]Hoja3!$A$8,IF(K270=[8]Hoja3!$B$9,[8]Hoja3!$A$9,IF(K270=[8]Hoja3!$B$10,[8]Hoja3!$A$10,IF(K270=[8]Hoja3!$B$11,[8]Hoja3!$A$11,IF(K270=[8]Hoja3!$B$12,[8]Hoja3!$A$12,IF(K270=[8]Hoja3!$B$13,[8]Hoja3!$A$13,IF(K270=[8]Hoja3!$B$14,[8]Hoja3!$A$14,"")))))))))))))</f>
        <v>CCE-05</v>
      </c>
      <c r="M270" s="2" t="s">
        <v>30</v>
      </c>
      <c r="N270" s="2">
        <v>0</v>
      </c>
      <c r="O270" s="5">
        <v>22713600</v>
      </c>
      <c r="P270" s="5">
        <v>22713600</v>
      </c>
      <c r="Q270" s="1">
        <v>0</v>
      </c>
      <c r="R270" s="2">
        <v>0</v>
      </c>
      <c r="S270" s="2" t="s">
        <v>31</v>
      </c>
      <c r="T270" s="2" t="s">
        <v>32</v>
      </c>
      <c r="U270" s="2" t="s">
        <v>33</v>
      </c>
      <c r="V270" s="2" t="s">
        <v>34</v>
      </c>
      <c r="W270" s="2" t="s">
        <v>35</v>
      </c>
      <c r="X270" s="2">
        <v>3241000</v>
      </c>
      <c r="Y270" s="3" t="s">
        <v>36</v>
      </c>
    </row>
    <row r="271" spans="1:25" ht="180" x14ac:dyDescent="0.25">
      <c r="A271" s="2" t="s">
        <v>468</v>
      </c>
      <c r="B271" s="2" t="str">
        <f>IFERROR(VLOOKUP(VALUE(MID(A271,1,IF(VALUE(MID(A271,1,3))=898,3,4))),[2]Hoja1!$A$3:$K$222,2,0),"")</f>
        <v>898 Administración del talento humano</v>
      </c>
      <c r="C271" s="2" t="s">
        <v>55</v>
      </c>
      <c r="D271" s="2" t="s">
        <v>56</v>
      </c>
      <c r="E271" s="2">
        <v>80161504</v>
      </c>
      <c r="F271" s="106" t="s">
        <v>455</v>
      </c>
      <c r="G271" s="4">
        <v>1</v>
      </c>
      <c r="H271" s="4">
        <v>1</v>
      </c>
      <c r="I271" s="2">
        <v>10.5</v>
      </c>
      <c r="J271" s="2">
        <v>1</v>
      </c>
      <c r="K271" s="2" t="s">
        <v>29</v>
      </c>
      <c r="L271" s="2" t="str">
        <f>IF(K271=[8]Hoja3!$B$2,[8]Hoja3!$A$2,IF(K271=[8]Hoja3!$B$3,[8]Hoja3!$A$3,IF(K271=[8]Hoja3!$B$4,[8]Hoja3!$A$4,IF(K271=[8]Hoja3!$B$5,[8]Hoja3!$A$5,IF(K271=[8]Hoja3!$B$6,[8]Hoja3!$A$6,IF(K271=[8]Hoja3!$B$7,[8]Hoja3!$A$7,IF(K271=[8]Hoja3!$B$8,[8]Hoja3!$A$8,IF(K271=[8]Hoja3!$B$9,[8]Hoja3!$A$9,IF(K271=[8]Hoja3!$B$10,[8]Hoja3!$A$10,IF(K271=[8]Hoja3!$B$11,[8]Hoja3!$A$11,IF(K271=[8]Hoja3!$B$12,[8]Hoja3!$A$12,IF(K271=[8]Hoja3!$B$13,[8]Hoja3!$A$13,IF(K271=[8]Hoja3!$B$14,[8]Hoja3!$A$14,"")))))))))))))</f>
        <v>CCE-05</v>
      </c>
      <c r="M271" s="2" t="s">
        <v>30</v>
      </c>
      <c r="N271" s="2">
        <v>0</v>
      </c>
      <c r="O271" s="5">
        <v>22713600</v>
      </c>
      <c r="P271" s="5">
        <v>22713600</v>
      </c>
      <c r="Q271" s="1">
        <v>0</v>
      </c>
      <c r="R271" s="2">
        <v>0</v>
      </c>
      <c r="S271" s="2" t="s">
        <v>31</v>
      </c>
      <c r="T271" s="2" t="s">
        <v>32</v>
      </c>
      <c r="U271" s="2" t="s">
        <v>33</v>
      </c>
      <c r="V271" s="2" t="s">
        <v>34</v>
      </c>
      <c r="W271" s="2" t="s">
        <v>35</v>
      </c>
      <c r="X271" s="2">
        <v>3241000</v>
      </c>
      <c r="Y271" s="3" t="s">
        <v>36</v>
      </c>
    </row>
    <row r="272" spans="1:25" ht="180" x14ac:dyDescent="0.25">
      <c r="A272" s="2" t="s">
        <v>469</v>
      </c>
      <c r="B272" s="2" t="str">
        <f>IFERROR(VLOOKUP(VALUE(MID(A272,1,IF(VALUE(MID(A272,1,3))=898,3,4))),[2]Hoja1!$A$3:$K$222,2,0),"")</f>
        <v>898 Administración del talento humano</v>
      </c>
      <c r="C272" s="2" t="s">
        <v>55</v>
      </c>
      <c r="D272" s="2" t="s">
        <v>56</v>
      </c>
      <c r="E272" s="2">
        <v>80161504</v>
      </c>
      <c r="F272" s="106" t="s">
        <v>455</v>
      </c>
      <c r="G272" s="4">
        <v>1</v>
      </c>
      <c r="H272" s="4">
        <v>1</v>
      </c>
      <c r="I272" s="2">
        <v>10.5</v>
      </c>
      <c r="J272" s="2">
        <v>1</v>
      </c>
      <c r="K272" s="2" t="s">
        <v>29</v>
      </c>
      <c r="L272" s="2" t="str">
        <f>IF(K272=[8]Hoja3!$B$2,[8]Hoja3!$A$2,IF(K272=[8]Hoja3!$B$3,[8]Hoja3!$A$3,IF(K272=[8]Hoja3!$B$4,[8]Hoja3!$A$4,IF(K272=[8]Hoja3!$B$5,[8]Hoja3!$A$5,IF(K272=[8]Hoja3!$B$6,[8]Hoja3!$A$6,IF(K272=[8]Hoja3!$B$7,[8]Hoja3!$A$7,IF(K272=[8]Hoja3!$B$8,[8]Hoja3!$A$8,IF(K272=[8]Hoja3!$B$9,[8]Hoja3!$A$9,IF(K272=[8]Hoja3!$B$10,[8]Hoja3!$A$10,IF(K272=[8]Hoja3!$B$11,[8]Hoja3!$A$11,IF(K272=[8]Hoja3!$B$12,[8]Hoja3!$A$12,IF(K272=[8]Hoja3!$B$13,[8]Hoja3!$A$13,IF(K272=[8]Hoja3!$B$14,[8]Hoja3!$A$14,"")))))))))))))</f>
        <v>CCE-05</v>
      </c>
      <c r="M272" s="2" t="s">
        <v>30</v>
      </c>
      <c r="N272" s="2">
        <v>0</v>
      </c>
      <c r="O272" s="5">
        <v>22713600</v>
      </c>
      <c r="P272" s="5">
        <v>22713600</v>
      </c>
      <c r="Q272" s="1">
        <v>0</v>
      </c>
      <c r="R272" s="2">
        <v>0</v>
      </c>
      <c r="S272" s="2" t="s">
        <v>31</v>
      </c>
      <c r="T272" s="2" t="s">
        <v>32</v>
      </c>
      <c r="U272" s="2" t="s">
        <v>33</v>
      </c>
      <c r="V272" s="2" t="s">
        <v>34</v>
      </c>
      <c r="W272" s="2" t="s">
        <v>35</v>
      </c>
      <c r="X272" s="2">
        <v>3241000</v>
      </c>
      <c r="Y272" s="3" t="s">
        <v>36</v>
      </c>
    </row>
    <row r="273" spans="1:25" ht="180" x14ac:dyDescent="0.25">
      <c r="A273" s="2" t="s">
        <v>470</v>
      </c>
      <c r="B273" s="2" t="str">
        <f>IFERROR(VLOOKUP(VALUE(MID(A273,1,IF(VALUE(MID(A273,1,3))=898,3,4))),[2]Hoja1!$A$3:$K$222,2,0),"")</f>
        <v>898 Administración del talento humano</v>
      </c>
      <c r="C273" s="2" t="s">
        <v>55</v>
      </c>
      <c r="D273" s="2" t="s">
        <v>56</v>
      </c>
      <c r="E273" s="2">
        <v>80161504</v>
      </c>
      <c r="F273" s="106" t="s">
        <v>455</v>
      </c>
      <c r="G273" s="4">
        <v>1</v>
      </c>
      <c r="H273" s="4">
        <v>1</v>
      </c>
      <c r="I273" s="2">
        <v>10.5</v>
      </c>
      <c r="J273" s="2">
        <v>1</v>
      </c>
      <c r="K273" s="2" t="s">
        <v>29</v>
      </c>
      <c r="L273" s="2" t="str">
        <f>IF(K273=[8]Hoja3!$B$2,[8]Hoja3!$A$2,IF(K273=[8]Hoja3!$B$3,[8]Hoja3!$A$3,IF(K273=[8]Hoja3!$B$4,[8]Hoja3!$A$4,IF(K273=[8]Hoja3!$B$5,[8]Hoja3!$A$5,IF(K273=[8]Hoja3!$B$6,[8]Hoja3!$A$6,IF(K273=[8]Hoja3!$B$7,[8]Hoja3!$A$7,IF(K273=[8]Hoja3!$B$8,[8]Hoja3!$A$8,IF(K273=[8]Hoja3!$B$9,[8]Hoja3!$A$9,IF(K273=[8]Hoja3!$B$10,[8]Hoja3!$A$10,IF(K273=[8]Hoja3!$B$11,[8]Hoja3!$A$11,IF(K273=[8]Hoja3!$B$12,[8]Hoja3!$A$12,IF(K273=[8]Hoja3!$B$13,[8]Hoja3!$A$13,IF(K273=[8]Hoja3!$B$14,[8]Hoja3!$A$14,"")))))))))))))</f>
        <v>CCE-05</v>
      </c>
      <c r="M273" s="2" t="s">
        <v>30</v>
      </c>
      <c r="N273" s="2">
        <v>0</v>
      </c>
      <c r="O273" s="5">
        <v>22713600</v>
      </c>
      <c r="P273" s="5">
        <v>22713600</v>
      </c>
      <c r="Q273" s="1">
        <v>0</v>
      </c>
      <c r="R273" s="2">
        <v>0</v>
      </c>
      <c r="S273" s="2" t="s">
        <v>31</v>
      </c>
      <c r="T273" s="2" t="s">
        <v>32</v>
      </c>
      <c r="U273" s="2" t="s">
        <v>33</v>
      </c>
      <c r="V273" s="2" t="s">
        <v>34</v>
      </c>
      <c r="W273" s="2" t="s">
        <v>35</v>
      </c>
      <c r="X273" s="2">
        <v>3241000</v>
      </c>
      <c r="Y273" s="3" t="s">
        <v>36</v>
      </c>
    </row>
    <row r="274" spans="1:25" ht="180" x14ac:dyDescent="0.25">
      <c r="A274" s="2" t="s">
        <v>471</v>
      </c>
      <c r="B274" s="2" t="str">
        <f>IFERROR(VLOOKUP(VALUE(MID(A274,1,IF(VALUE(MID(A274,1,3))=898,3,4))),[2]Hoja1!$A$3:$K$222,2,0),"")</f>
        <v>898 Administración del talento humano</v>
      </c>
      <c r="C274" s="2" t="s">
        <v>55</v>
      </c>
      <c r="D274" s="2" t="s">
        <v>56</v>
      </c>
      <c r="E274" s="2">
        <v>80161504</v>
      </c>
      <c r="F274" s="106" t="s">
        <v>455</v>
      </c>
      <c r="G274" s="4">
        <v>1</v>
      </c>
      <c r="H274" s="4">
        <v>1</v>
      </c>
      <c r="I274" s="2">
        <v>10.5</v>
      </c>
      <c r="J274" s="2">
        <v>1</v>
      </c>
      <c r="K274" s="2" t="s">
        <v>29</v>
      </c>
      <c r="L274" s="2" t="str">
        <f>IF(K274=[8]Hoja3!$B$2,[8]Hoja3!$A$2,IF(K274=[8]Hoja3!$B$3,[8]Hoja3!$A$3,IF(K274=[8]Hoja3!$B$4,[8]Hoja3!$A$4,IF(K274=[8]Hoja3!$B$5,[8]Hoja3!$A$5,IF(K274=[8]Hoja3!$B$6,[8]Hoja3!$A$6,IF(K274=[8]Hoja3!$B$7,[8]Hoja3!$A$7,IF(K274=[8]Hoja3!$B$8,[8]Hoja3!$A$8,IF(K274=[8]Hoja3!$B$9,[8]Hoja3!$A$9,IF(K274=[8]Hoja3!$B$10,[8]Hoja3!$A$10,IF(K274=[8]Hoja3!$B$11,[8]Hoja3!$A$11,IF(K274=[8]Hoja3!$B$12,[8]Hoja3!$A$12,IF(K274=[8]Hoja3!$B$13,[8]Hoja3!$A$13,IF(K274=[8]Hoja3!$B$14,[8]Hoja3!$A$14,"")))))))))))))</f>
        <v>CCE-05</v>
      </c>
      <c r="M274" s="2" t="s">
        <v>30</v>
      </c>
      <c r="N274" s="2">
        <v>0</v>
      </c>
      <c r="O274" s="5">
        <v>22713600</v>
      </c>
      <c r="P274" s="5">
        <v>22713600</v>
      </c>
      <c r="Q274" s="1">
        <v>0</v>
      </c>
      <c r="R274" s="2">
        <v>0</v>
      </c>
      <c r="S274" s="2" t="s">
        <v>31</v>
      </c>
      <c r="T274" s="2" t="s">
        <v>32</v>
      </c>
      <c r="U274" s="2" t="s">
        <v>33</v>
      </c>
      <c r="V274" s="2" t="s">
        <v>34</v>
      </c>
      <c r="W274" s="2" t="s">
        <v>35</v>
      </c>
      <c r="X274" s="2">
        <v>3241000</v>
      </c>
      <c r="Y274" s="3" t="s">
        <v>36</v>
      </c>
    </row>
    <row r="275" spans="1:25" ht="180" x14ac:dyDescent="0.25">
      <c r="A275" s="2" t="s">
        <v>472</v>
      </c>
      <c r="B275" s="2" t="str">
        <f>IFERROR(VLOOKUP(VALUE(MID(A275,1,IF(VALUE(MID(A275,1,3))=898,3,4))),[2]Hoja1!$A$3:$K$222,2,0),"")</f>
        <v>898 Administración del talento humano</v>
      </c>
      <c r="C275" s="2" t="s">
        <v>55</v>
      </c>
      <c r="D275" s="2" t="s">
        <v>56</v>
      </c>
      <c r="E275" s="2">
        <v>80161504</v>
      </c>
      <c r="F275" s="106" t="s">
        <v>455</v>
      </c>
      <c r="G275" s="4">
        <v>1</v>
      </c>
      <c r="H275" s="4">
        <v>1</v>
      </c>
      <c r="I275" s="2">
        <v>10.5</v>
      </c>
      <c r="J275" s="2">
        <v>1</v>
      </c>
      <c r="K275" s="2" t="s">
        <v>29</v>
      </c>
      <c r="L275" s="2" t="str">
        <f>IF(K275=[8]Hoja3!$B$2,[8]Hoja3!$A$2,IF(K275=[8]Hoja3!$B$3,[8]Hoja3!$A$3,IF(K275=[8]Hoja3!$B$4,[8]Hoja3!$A$4,IF(K275=[8]Hoja3!$B$5,[8]Hoja3!$A$5,IF(K275=[8]Hoja3!$B$6,[8]Hoja3!$A$6,IF(K275=[8]Hoja3!$B$7,[8]Hoja3!$A$7,IF(K275=[8]Hoja3!$B$8,[8]Hoja3!$A$8,IF(K275=[8]Hoja3!$B$9,[8]Hoja3!$A$9,IF(K275=[8]Hoja3!$B$10,[8]Hoja3!$A$10,IF(K275=[8]Hoja3!$B$11,[8]Hoja3!$A$11,IF(K275=[8]Hoja3!$B$12,[8]Hoja3!$A$12,IF(K275=[8]Hoja3!$B$13,[8]Hoja3!$A$13,IF(K275=[8]Hoja3!$B$14,[8]Hoja3!$A$14,"")))))))))))))</f>
        <v>CCE-05</v>
      </c>
      <c r="M275" s="2" t="s">
        <v>30</v>
      </c>
      <c r="N275" s="2">
        <v>0</v>
      </c>
      <c r="O275" s="5">
        <v>22713600</v>
      </c>
      <c r="P275" s="5">
        <v>22713600</v>
      </c>
      <c r="Q275" s="1">
        <v>0</v>
      </c>
      <c r="R275" s="2">
        <v>0</v>
      </c>
      <c r="S275" s="2" t="s">
        <v>31</v>
      </c>
      <c r="T275" s="2" t="s">
        <v>32</v>
      </c>
      <c r="U275" s="2" t="s">
        <v>33</v>
      </c>
      <c r="V275" s="2" t="s">
        <v>34</v>
      </c>
      <c r="W275" s="2" t="s">
        <v>35</v>
      </c>
      <c r="X275" s="2">
        <v>3241000</v>
      </c>
      <c r="Y275" s="3" t="s">
        <v>36</v>
      </c>
    </row>
    <row r="276" spans="1:25" ht="180" x14ac:dyDescent="0.25">
      <c r="A276" s="2" t="s">
        <v>473</v>
      </c>
      <c r="B276" s="2" t="str">
        <f>IFERROR(VLOOKUP(VALUE(MID(A276,1,IF(VALUE(MID(A276,1,3))=898,3,4))),[2]Hoja1!$A$3:$K$222,2,0),"")</f>
        <v>898 Administración del talento humano</v>
      </c>
      <c r="C276" s="2" t="s">
        <v>55</v>
      </c>
      <c r="D276" s="2" t="s">
        <v>56</v>
      </c>
      <c r="E276" s="2">
        <v>80161504</v>
      </c>
      <c r="F276" s="106" t="s">
        <v>455</v>
      </c>
      <c r="G276" s="4">
        <v>1</v>
      </c>
      <c r="H276" s="4">
        <v>1</v>
      </c>
      <c r="I276" s="2">
        <v>10.5</v>
      </c>
      <c r="J276" s="2">
        <v>1</v>
      </c>
      <c r="K276" s="2" t="s">
        <v>29</v>
      </c>
      <c r="L276" s="2" t="str">
        <f>IF(K276=[8]Hoja3!$B$2,[8]Hoja3!$A$2,IF(K276=[8]Hoja3!$B$3,[8]Hoja3!$A$3,IF(K276=[8]Hoja3!$B$4,[8]Hoja3!$A$4,IF(K276=[8]Hoja3!$B$5,[8]Hoja3!$A$5,IF(K276=[8]Hoja3!$B$6,[8]Hoja3!$A$6,IF(K276=[8]Hoja3!$B$7,[8]Hoja3!$A$7,IF(K276=[8]Hoja3!$B$8,[8]Hoja3!$A$8,IF(K276=[8]Hoja3!$B$9,[8]Hoja3!$A$9,IF(K276=[8]Hoja3!$B$10,[8]Hoja3!$A$10,IF(K276=[8]Hoja3!$B$11,[8]Hoja3!$A$11,IF(K276=[8]Hoja3!$B$12,[8]Hoja3!$A$12,IF(K276=[8]Hoja3!$B$13,[8]Hoja3!$A$13,IF(K276=[8]Hoja3!$B$14,[8]Hoja3!$A$14,"")))))))))))))</f>
        <v>CCE-05</v>
      </c>
      <c r="M276" s="2" t="s">
        <v>30</v>
      </c>
      <c r="N276" s="2">
        <v>0</v>
      </c>
      <c r="O276" s="5">
        <v>22713600</v>
      </c>
      <c r="P276" s="5">
        <v>22713600</v>
      </c>
      <c r="Q276" s="1">
        <v>0</v>
      </c>
      <c r="R276" s="2">
        <v>0</v>
      </c>
      <c r="S276" s="2" t="s">
        <v>31</v>
      </c>
      <c r="T276" s="2" t="s">
        <v>32</v>
      </c>
      <c r="U276" s="2" t="s">
        <v>33</v>
      </c>
      <c r="V276" s="2" t="s">
        <v>34</v>
      </c>
      <c r="W276" s="2" t="s">
        <v>35</v>
      </c>
      <c r="X276" s="2">
        <v>3241000</v>
      </c>
      <c r="Y276" s="3" t="s">
        <v>36</v>
      </c>
    </row>
    <row r="277" spans="1:25" ht="180" x14ac:dyDescent="0.25">
      <c r="A277" s="2" t="s">
        <v>474</v>
      </c>
      <c r="B277" s="2" t="str">
        <f>IFERROR(VLOOKUP(VALUE(MID(A277,1,IF(VALUE(MID(A277,1,3))=898,3,4))),[2]Hoja1!$A$3:$K$222,2,0),"")</f>
        <v>898 Administración del talento humano</v>
      </c>
      <c r="C277" s="2" t="s">
        <v>55</v>
      </c>
      <c r="D277" s="2" t="s">
        <v>56</v>
      </c>
      <c r="E277" s="2">
        <v>80161504</v>
      </c>
      <c r="F277" s="106" t="s">
        <v>455</v>
      </c>
      <c r="G277" s="4">
        <v>1</v>
      </c>
      <c r="H277" s="4">
        <v>1</v>
      </c>
      <c r="I277" s="2">
        <v>10.5</v>
      </c>
      <c r="J277" s="2">
        <v>1</v>
      </c>
      <c r="K277" s="2" t="s">
        <v>29</v>
      </c>
      <c r="L277" s="2" t="str">
        <f>IF(K277=[8]Hoja3!$B$2,[8]Hoja3!$A$2,IF(K277=[8]Hoja3!$B$3,[8]Hoja3!$A$3,IF(K277=[8]Hoja3!$B$4,[8]Hoja3!$A$4,IF(K277=[8]Hoja3!$B$5,[8]Hoja3!$A$5,IF(K277=[8]Hoja3!$B$6,[8]Hoja3!$A$6,IF(K277=[8]Hoja3!$B$7,[8]Hoja3!$A$7,IF(K277=[8]Hoja3!$B$8,[8]Hoja3!$A$8,IF(K277=[8]Hoja3!$B$9,[8]Hoja3!$A$9,IF(K277=[8]Hoja3!$B$10,[8]Hoja3!$A$10,IF(K277=[8]Hoja3!$B$11,[8]Hoja3!$A$11,IF(K277=[8]Hoja3!$B$12,[8]Hoja3!$A$12,IF(K277=[8]Hoja3!$B$13,[8]Hoja3!$A$13,IF(K277=[8]Hoja3!$B$14,[8]Hoja3!$A$14,"")))))))))))))</f>
        <v>CCE-05</v>
      </c>
      <c r="M277" s="2" t="s">
        <v>30</v>
      </c>
      <c r="N277" s="2">
        <v>0</v>
      </c>
      <c r="O277" s="5">
        <v>18808608</v>
      </c>
      <c r="P277" s="5">
        <v>18808608</v>
      </c>
      <c r="Q277" s="1">
        <v>0</v>
      </c>
      <c r="R277" s="2">
        <v>0</v>
      </c>
      <c r="S277" s="2" t="s">
        <v>31</v>
      </c>
      <c r="T277" s="2" t="s">
        <v>32</v>
      </c>
      <c r="U277" s="2" t="s">
        <v>33</v>
      </c>
      <c r="V277" s="2" t="s">
        <v>34</v>
      </c>
      <c r="W277" s="2" t="s">
        <v>35</v>
      </c>
      <c r="X277" s="2">
        <v>3241000</v>
      </c>
      <c r="Y277" s="3" t="s">
        <v>36</v>
      </c>
    </row>
    <row r="278" spans="1:25" ht="180" x14ac:dyDescent="0.25">
      <c r="A278" s="2" t="s">
        <v>475</v>
      </c>
      <c r="B278" s="2" t="str">
        <f>IFERROR(VLOOKUP(VALUE(MID(A278,1,IF(VALUE(MID(A278,1,3))=898,3,4))),[2]Hoja1!$A$3:$K$222,2,0),"")</f>
        <v>898 Administración del talento humano</v>
      </c>
      <c r="C278" s="2" t="s">
        <v>55</v>
      </c>
      <c r="D278" s="2" t="s">
        <v>56</v>
      </c>
      <c r="E278" s="2">
        <v>80161504</v>
      </c>
      <c r="F278" s="106" t="s">
        <v>455</v>
      </c>
      <c r="G278" s="4">
        <v>1</v>
      </c>
      <c r="H278" s="4">
        <v>1</v>
      </c>
      <c r="I278" s="2">
        <v>10.5</v>
      </c>
      <c r="J278" s="2">
        <v>1</v>
      </c>
      <c r="K278" s="2" t="s">
        <v>29</v>
      </c>
      <c r="L278" s="2" t="str">
        <f>IF(K278=[8]Hoja3!$B$2,[8]Hoja3!$A$2,IF(K278=[8]Hoja3!$B$3,[8]Hoja3!$A$3,IF(K278=[8]Hoja3!$B$4,[8]Hoja3!$A$4,IF(K278=[8]Hoja3!$B$5,[8]Hoja3!$A$5,IF(K278=[8]Hoja3!$B$6,[8]Hoja3!$A$6,IF(K278=[8]Hoja3!$B$7,[8]Hoja3!$A$7,IF(K278=[8]Hoja3!$B$8,[8]Hoja3!$A$8,IF(K278=[8]Hoja3!$B$9,[8]Hoja3!$A$9,IF(K278=[8]Hoja3!$B$10,[8]Hoja3!$A$10,IF(K278=[8]Hoja3!$B$11,[8]Hoja3!$A$11,IF(K278=[8]Hoja3!$B$12,[8]Hoja3!$A$12,IF(K278=[8]Hoja3!$B$13,[8]Hoja3!$A$13,IF(K278=[8]Hoja3!$B$14,[8]Hoja3!$A$14,"")))))))))))))</f>
        <v>CCE-05</v>
      </c>
      <c r="M278" s="2" t="s">
        <v>30</v>
      </c>
      <c r="N278" s="2">
        <v>0</v>
      </c>
      <c r="O278" s="5">
        <v>22713600</v>
      </c>
      <c r="P278" s="5">
        <v>22713600</v>
      </c>
      <c r="Q278" s="1">
        <v>0</v>
      </c>
      <c r="R278" s="2">
        <v>0</v>
      </c>
      <c r="S278" s="2" t="s">
        <v>31</v>
      </c>
      <c r="T278" s="2" t="s">
        <v>32</v>
      </c>
      <c r="U278" s="2" t="s">
        <v>33</v>
      </c>
      <c r="V278" s="2" t="s">
        <v>34</v>
      </c>
      <c r="W278" s="2" t="s">
        <v>35</v>
      </c>
      <c r="X278" s="2">
        <v>3241000</v>
      </c>
      <c r="Y278" s="3" t="s">
        <v>36</v>
      </c>
    </row>
    <row r="279" spans="1:25" ht="180" x14ac:dyDescent="0.25">
      <c r="A279" s="2" t="s">
        <v>476</v>
      </c>
      <c r="B279" s="2" t="str">
        <f>IFERROR(VLOOKUP(VALUE(MID(A279,1,IF(VALUE(MID(A279,1,3))=898,3,4))),[2]Hoja1!$A$3:$K$222,2,0),"")</f>
        <v>898 Administración del talento humano</v>
      </c>
      <c r="C279" s="2" t="s">
        <v>55</v>
      </c>
      <c r="D279" s="2" t="s">
        <v>56</v>
      </c>
      <c r="E279" s="2">
        <v>80161504</v>
      </c>
      <c r="F279" s="106" t="s">
        <v>455</v>
      </c>
      <c r="G279" s="4">
        <v>1</v>
      </c>
      <c r="H279" s="4">
        <v>1</v>
      </c>
      <c r="I279" s="2">
        <v>10.5</v>
      </c>
      <c r="J279" s="2">
        <v>1</v>
      </c>
      <c r="K279" s="2" t="s">
        <v>29</v>
      </c>
      <c r="L279" s="2" t="str">
        <f>IF(K279=[8]Hoja3!$B$2,[8]Hoja3!$A$2,IF(K279=[8]Hoja3!$B$3,[8]Hoja3!$A$3,IF(K279=[8]Hoja3!$B$4,[8]Hoja3!$A$4,IF(K279=[8]Hoja3!$B$5,[8]Hoja3!$A$5,IF(K279=[8]Hoja3!$B$6,[8]Hoja3!$A$6,IF(K279=[8]Hoja3!$B$7,[8]Hoja3!$A$7,IF(K279=[8]Hoja3!$B$8,[8]Hoja3!$A$8,IF(K279=[8]Hoja3!$B$9,[8]Hoja3!$A$9,IF(K279=[8]Hoja3!$B$10,[8]Hoja3!$A$10,IF(K279=[8]Hoja3!$B$11,[8]Hoja3!$A$11,IF(K279=[8]Hoja3!$B$12,[8]Hoja3!$A$12,IF(K279=[8]Hoja3!$B$13,[8]Hoja3!$A$13,IF(K279=[8]Hoja3!$B$14,[8]Hoja3!$A$14,"")))))))))))))</f>
        <v>CCE-05</v>
      </c>
      <c r="M279" s="2" t="s">
        <v>30</v>
      </c>
      <c r="N279" s="2">
        <v>0</v>
      </c>
      <c r="O279" s="5">
        <v>22713600</v>
      </c>
      <c r="P279" s="5">
        <v>22713600</v>
      </c>
      <c r="Q279" s="1">
        <v>0</v>
      </c>
      <c r="R279" s="2">
        <v>0</v>
      </c>
      <c r="S279" s="2" t="s">
        <v>31</v>
      </c>
      <c r="T279" s="2" t="s">
        <v>32</v>
      </c>
      <c r="U279" s="2" t="s">
        <v>33</v>
      </c>
      <c r="V279" s="2" t="s">
        <v>34</v>
      </c>
      <c r="W279" s="2" t="s">
        <v>35</v>
      </c>
      <c r="X279" s="2">
        <v>3241000</v>
      </c>
      <c r="Y279" s="3" t="s">
        <v>36</v>
      </c>
    </row>
    <row r="280" spans="1:25" ht="180" x14ac:dyDescent="0.25">
      <c r="A280" s="2" t="s">
        <v>477</v>
      </c>
      <c r="B280" s="2" t="str">
        <f>IFERROR(VLOOKUP(VALUE(MID(A280,1,IF(VALUE(MID(A280,1,3))=898,3,4))),[2]Hoja1!$A$3:$K$222,2,0),"")</f>
        <v>898 Administración del talento humano</v>
      </c>
      <c r="C280" s="2" t="s">
        <v>55</v>
      </c>
      <c r="D280" s="2" t="s">
        <v>56</v>
      </c>
      <c r="E280" s="2">
        <v>80161504</v>
      </c>
      <c r="F280" s="106" t="s">
        <v>455</v>
      </c>
      <c r="G280" s="4">
        <v>1</v>
      </c>
      <c r="H280" s="4">
        <v>1</v>
      </c>
      <c r="I280" s="2">
        <v>10.5</v>
      </c>
      <c r="J280" s="2">
        <v>1</v>
      </c>
      <c r="K280" s="2" t="s">
        <v>29</v>
      </c>
      <c r="L280" s="2" t="str">
        <f>IF(K280=[8]Hoja3!$B$2,[8]Hoja3!$A$2,IF(K280=[8]Hoja3!$B$3,[8]Hoja3!$A$3,IF(K280=[8]Hoja3!$B$4,[8]Hoja3!$A$4,IF(K280=[8]Hoja3!$B$5,[8]Hoja3!$A$5,IF(K280=[8]Hoja3!$B$6,[8]Hoja3!$A$6,IF(K280=[8]Hoja3!$B$7,[8]Hoja3!$A$7,IF(K280=[8]Hoja3!$B$8,[8]Hoja3!$A$8,IF(K280=[8]Hoja3!$B$9,[8]Hoja3!$A$9,IF(K280=[8]Hoja3!$B$10,[8]Hoja3!$A$10,IF(K280=[8]Hoja3!$B$11,[8]Hoja3!$A$11,IF(K280=[8]Hoja3!$B$12,[8]Hoja3!$A$12,IF(K280=[8]Hoja3!$B$13,[8]Hoja3!$A$13,IF(K280=[8]Hoja3!$B$14,[8]Hoja3!$A$14,"")))))))))))))</f>
        <v>CCE-05</v>
      </c>
      <c r="M280" s="2" t="s">
        <v>30</v>
      </c>
      <c r="N280" s="2">
        <v>0</v>
      </c>
      <c r="O280" s="5">
        <v>22713600</v>
      </c>
      <c r="P280" s="5">
        <v>22713600</v>
      </c>
      <c r="Q280" s="1">
        <v>0</v>
      </c>
      <c r="R280" s="2">
        <v>0</v>
      </c>
      <c r="S280" s="2" t="s">
        <v>31</v>
      </c>
      <c r="T280" s="2" t="s">
        <v>32</v>
      </c>
      <c r="U280" s="2" t="s">
        <v>33</v>
      </c>
      <c r="V280" s="2" t="s">
        <v>34</v>
      </c>
      <c r="W280" s="2" t="s">
        <v>35</v>
      </c>
      <c r="X280" s="2">
        <v>3241000</v>
      </c>
      <c r="Y280" s="3" t="s">
        <v>36</v>
      </c>
    </row>
    <row r="281" spans="1:25" ht="180" x14ac:dyDescent="0.25">
      <c r="A281" s="2" t="s">
        <v>478</v>
      </c>
      <c r="B281" s="2" t="str">
        <f>IFERROR(VLOOKUP(VALUE(MID(A281,1,IF(VALUE(MID(A281,1,3))=898,3,4))),[2]Hoja1!$A$3:$K$222,2,0),"")</f>
        <v>898 Administración del talento humano</v>
      </c>
      <c r="C281" s="2" t="s">
        <v>55</v>
      </c>
      <c r="D281" s="2" t="s">
        <v>56</v>
      </c>
      <c r="E281" s="2">
        <v>80161504</v>
      </c>
      <c r="F281" s="106" t="s">
        <v>455</v>
      </c>
      <c r="G281" s="4">
        <v>1</v>
      </c>
      <c r="H281" s="4">
        <v>1</v>
      </c>
      <c r="I281" s="2">
        <v>10.5</v>
      </c>
      <c r="J281" s="2">
        <v>1</v>
      </c>
      <c r="K281" s="2" t="s">
        <v>29</v>
      </c>
      <c r="L281" s="2" t="str">
        <f>IF(K281=[8]Hoja3!$B$2,[8]Hoja3!$A$2,IF(K281=[8]Hoja3!$B$3,[8]Hoja3!$A$3,IF(K281=[8]Hoja3!$B$4,[8]Hoja3!$A$4,IF(K281=[8]Hoja3!$B$5,[8]Hoja3!$A$5,IF(K281=[8]Hoja3!$B$6,[8]Hoja3!$A$6,IF(K281=[8]Hoja3!$B$7,[8]Hoja3!$A$7,IF(K281=[8]Hoja3!$B$8,[8]Hoja3!$A$8,IF(K281=[8]Hoja3!$B$9,[8]Hoja3!$A$9,IF(K281=[8]Hoja3!$B$10,[8]Hoja3!$A$10,IF(K281=[8]Hoja3!$B$11,[8]Hoja3!$A$11,IF(K281=[8]Hoja3!$B$12,[8]Hoja3!$A$12,IF(K281=[8]Hoja3!$B$13,[8]Hoja3!$A$13,IF(K281=[8]Hoja3!$B$14,[8]Hoja3!$A$14,"")))))))))))))</f>
        <v>CCE-05</v>
      </c>
      <c r="M281" s="2" t="s">
        <v>30</v>
      </c>
      <c r="N281" s="2">
        <v>0</v>
      </c>
      <c r="O281" s="5">
        <v>22713600</v>
      </c>
      <c r="P281" s="5">
        <v>22713600</v>
      </c>
      <c r="Q281" s="1">
        <v>0</v>
      </c>
      <c r="R281" s="2">
        <v>0</v>
      </c>
      <c r="S281" s="2" t="s">
        <v>31</v>
      </c>
      <c r="T281" s="2" t="s">
        <v>32</v>
      </c>
      <c r="U281" s="2" t="s">
        <v>33</v>
      </c>
      <c r="V281" s="2" t="s">
        <v>34</v>
      </c>
      <c r="W281" s="2" t="s">
        <v>35</v>
      </c>
      <c r="X281" s="2">
        <v>3241000</v>
      </c>
      <c r="Y281" s="3" t="s">
        <v>36</v>
      </c>
    </row>
    <row r="282" spans="1:25" ht="180" x14ac:dyDescent="0.25">
      <c r="A282" s="2" t="s">
        <v>479</v>
      </c>
      <c r="B282" s="2" t="str">
        <f>IFERROR(VLOOKUP(VALUE(MID(A282,1,IF(VALUE(MID(A282,1,3))=898,3,4))),[2]Hoja1!$A$3:$K$222,2,0),"")</f>
        <v>898 Administración del talento humano</v>
      </c>
      <c r="C282" s="2" t="s">
        <v>55</v>
      </c>
      <c r="D282" s="2" t="s">
        <v>56</v>
      </c>
      <c r="E282" s="2">
        <v>80161504</v>
      </c>
      <c r="F282" s="106" t="s">
        <v>455</v>
      </c>
      <c r="G282" s="4">
        <v>1</v>
      </c>
      <c r="H282" s="4">
        <v>1</v>
      </c>
      <c r="I282" s="2">
        <v>10.5</v>
      </c>
      <c r="J282" s="2">
        <v>1</v>
      </c>
      <c r="K282" s="2" t="s">
        <v>29</v>
      </c>
      <c r="L282" s="2" t="str">
        <f>IF(K282=[8]Hoja3!$B$2,[8]Hoja3!$A$2,IF(K282=[8]Hoja3!$B$3,[8]Hoja3!$A$3,IF(K282=[8]Hoja3!$B$4,[8]Hoja3!$A$4,IF(K282=[8]Hoja3!$B$5,[8]Hoja3!$A$5,IF(K282=[8]Hoja3!$B$6,[8]Hoja3!$A$6,IF(K282=[8]Hoja3!$B$7,[8]Hoja3!$A$7,IF(K282=[8]Hoja3!$B$8,[8]Hoja3!$A$8,IF(K282=[8]Hoja3!$B$9,[8]Hoja3!$A$9,IF(K282=[8]Hoja3!$B$10,[8]Hoja3!$A$10,IF(K282=[8]Hoja3!$B$11,[8]Hoja3!$A$11,IF(K282=[8]Hoja3!$B$12,[8]Hoja3!$A$12,IF(K282=[8]Hoja3!$B$13,[8]Hoja3!$A$13,IF(K282=[8]Hoja3!$B$14,[8]Hoja3!$A$14,"")))))))))))))</f>
        <v>CCE-05</v>
      </c>
      <c r="M282" s="2" t="s">
        <v>30</v>
      </c>
      <c r="N282" s="2">
        <v>0</v>
      </c>
      <c r="O282" s="5">
        <v>22713600</v>
      </c>
      <c r="P282" s="5">
        <v>22713600</v>
      </c>
      <c r="Q282" s="1">
        <v>0</v>
      </c>
      <c r="R282" s="2">
        <v>0</v>
      </c>
      <c r="S282" s="2" t="s">
        <v>31</v>
      </c>
      <c r="T282" s="2" t="s">
        <v>32</v>
      </c>
      <c r="U282" s="2" t="s">
        <v>33</v>
      </c>
      <c r="V282" s="2" t="s">
        <v>34</v>
      </c>
      <c r="W282" s="2" t="s">
        <v>35</v>
      </c>
      <c r="X282" s="2">
        <v>3241000</v>
      </c>
      <c r="Y282" s="3" t="s">
        <v>36</v>
      </c>
    </row>
    <row r="283" spans="1:25" ht="180" x14ac:dyDescent="0.25">
      <c r="A283" s="2" t="s">
        <v>480</v>
      </c>
      <c r="B283" s="2" t="str">
        <f>IFERROR(VLOOKUP(VALUE(MID(A283,1,IF(VALUE(MID(A283,1,3))=898,3,4))),[2]Hoja1!$A$3:$K$222,2,0),"")</f>
        <v>898 Administración del talento humano</v>
      </c>
      <c r="C283" s="2" t="s">
        <v>55</v>
      </c>
      <c r="D283" s="2" t="s">
        <v>56</v>
      </c>
      <c r="E283" s="2">
        <v>80161504</v>
      </c>
      <c r="F283" s="106" t="s">
        <v>455</v>
      </c>
      <c r="G283" s="4">
        <v>1</v>
      </c>
      <c r="H283" s="4">
        <v>1</v>
      </c>
      <c r="I283" s="2">
        <v>10.5</v>
      </c>
      <c r="J283" s="2">
        <v>1</v>
      </c>
      <c r="K283" s="2" t="s">
        <v>29</v>
      </c>
      <c r="L283" s="2" t="str">
        <f>IF(K283=[8]Hoja3!$B$2,[8]Hoja3!$A$2,IF(K283=[8]Hoja3!$B$3,[8]Hoja3!$A$3,IF(K283=[8]Hoja3!$B$4,[8]Hoja3!$A$4,IF(K283=[8]Hoja3!$B$5,[8]Hoja3!$A$5,IF(K283=[8]Hoja3!$B$6,[8]Hoja3!$A$6,IF(K283=[8]Hoja3!$B$7,[8]Hoja3!$A$7,IF(K283=[8]Hoja3!$B$8,[8]Hoja3!$A$8,IF(K283=[8]Hoja3!$B$9,[8]Hoja3!$A$9,IF(K283=[8]Hoja3!$B$10,[8]Hoja3!$A$10,IF(K283=[8]Hoja3!$B$11,[8]Hoja3!$A$11,IF(K283=[8]Hoja3!$B$12,[8]Hoja3!$A$12,IF(K283=[8]Hoja3!$B$13,[8]Hoja3!$A$13,IF(K283=[8]Hoja3!$B$14,[8]Hoja3!$A$14,"")))))))))))))</f>
        <v>CCE-05</v>
      </c>
      <c r="M283" s="2" t="s">
        <v>30</v>
      </c>
      <c r="N283" s="2">
        <v>0</v>
      </c>
      <c r="O283" s="5">
        <v>22713600</v>
      </c>
      <c r="P283" s="5">
        <v>22713600</v>
      </c>
      <c r="Q283" s="1">
        <v>0</v>
      </c>
      <c r="R283" s="2">
        <v>0</v>
      </c>
      <c r="S283" s="2" t="s">
        <v>31</v>
      </c>
      <c r="T283" s="2" t="s">
        <v>32</v>
      </c>
      <c r="U283" s="2" t="s">
        <v>33</v>
      </c>
      <c r="V283" s="2" t="s">
        <v>34</v>
      </c>
      <c r="W283" s="2" t="s">
        <v>35</v>
      </c>
      <c r="X283" s="2">
        <v>3241000</v>
      </c>
      <c r="Y283" s="3" t="s">
        <v>36</v>
      </c>
    </row>
    <row r="284" spans="1:25" ht="180" x14ac:dyDescent="0.25">
      <c r="A284" s="2" t="s">
        <v>481</v>
      </c>
      <c r="B284" s="2" t="str">
        <f>IFERROR(VLOOKUP(VALUE(MID(A284,1,IF(VALUE(MID(A284,1,3))=898,3,4))),[2]Hoja1!$A$3:$K$222,2,0),"")</f>
        <v>898 Administración del talento humano</v>
      </c>
      <c r="C284" s="2" t="s">
        <v>55</v>
      </c>
      <c r="D284" s="2" t="s">
        <v>56</v>
      </c>
      <c r="E284" s="2">
        <v>80161504</v>
      </c>
      <c r="F284" s="106" t="s">
        <v>455</v>
      </c>
      <c r="G284" s="4">
        <v>1</v>
      </c>
      <c r="H284" s="4">
        <v>1</v>
      </c>
      <c r="I284" s="2">
        <v>10.5</v>
      </c>
      <c r="J284" s="2">
        <v>1</v>
      </c>
      <c r="K284" s="2" t="s">
        <v>29</v>
      </c>
      <c r="L284" s="2" t="str">
        <f>IF(K284=[8]Hoja3!$B$2,[8]Hoja3!$A$2,IF(K284=[8]Hoja3!$B$3,[8]Hoja3!$A$3,IF(K284=[8]Hoja3!$B$4,[8]Hoja3!$A$4,IF(K284=[8]Hoja3!$B$5,[8]Hoja3!$A$5,IF(K284=[8]Hoja3!$B$6,[8]Hoja3!$A$6,IF(K284=[8]Hoja3!$B$7,[8]Hoja3!$A$7,IF(K284=[8]Hoja3!$B$8,[8]Hoja3!$A$8,IF(K284=[8]Hoja3!$B$9,[8]Hoja3!$A$9,IF(K284=[8]Hoja3!$B$10,[8]Hoja3!$A$10,IF(K284=[8]Hoja3!$B$11,[8]Hoja3!$A$11,IF(K284=[8]Hoja3!$B$12,[8]Hoja3!$A$12,IF(K284=[8]Hoja3!$B$13,[8]Hoja3!$A$13,IF(K284=[8]Hoja3!$B$14,[8]Hoja3!$A$14,"")))))))))))))</f>
        <v>CCE-05</v>
      </c>
      <c r="M284" s="2" t="s">
        <v>30</v>
      </c>
      <c r="N284" s="2">
        <v>0</v>
      </c>
      <c r="O284" s="5">
        <v>27256320</v>
      </c>
      <c r="P284" s="5">
        <v>27256320</v>
      </c>
      <c r="Q284" s="1">
        <v>0</v>
      </c>
      <c r="R284" s="2">
        <v>0</v>
      </c>
      <c r="S284" s="2" t="s">
        <v>31</v>
      </c>
      <c r="T284" s="2" t="s">
        <v>32</v>
      </c>
      <c r="U284" s="2" t="s">
        <v>33</v>
      </c>
      <c r="V284" s="2" t="s">
        <v>34</v>
      </c>
      <c r="W284" s="2" t="s">
        <v>35</v>
      </c>
      <c r="X284" s="2">
        <v>3241000</v>
      </c>
      <c r="Y284" s="3" t="s">
        <v>36</v>
      </c>
    </row>
    <row r="285" spans="1:25" ht="180" x14ac:dyDescent="0.25">
      <c r="A285" s="2" t="s">
        <v>482</v>
      </c>
      <c r="B285" s="2" t="str">
        <f>IFERROR(VLOOKUP(VALUE(MID(A285,1,IF(VALUE(MID(A285,1,3))=898,3,4))),[2]Hoja1!$A$3:$K$222,2,0),"")</f>
        <v>898 Administración del talento humano</v>
      </c>
      <c r="C285" s="2" t="s">
        <v>55</v>
      </c>
      <c r="D285" s="2" t="s">
        <v>56</v>
      </c>
      <c r="E285" s="2">
        <v>80161504</v>
      </c>
      <c r="F285" s="106" t="s">
        <v>455</v>
      </c>
      <c r="G285" s="4">
        <v>1</v>
      </c>
      <c r="H285" s="4">
        <v>1</v>
      </c>
      <c r="I285" s="2">
        <v>10.5</v>
      </c>
      <c r="J285" s="2">
        <v>1</v>
      </c>
      <c r="K285" s="2" t="s">
        <v>29</v>
      </c>
      <c r="L285" s="2" t="str">
        <f>IF(K285=[8]Hoja3!$B$2,[8]Hoja3!$A$2,IF(K285=[8]Hoja3!$B$3,[8]Hoja3!$A$3,IF(K285=[8]Hoja3!$B$4,[8]Hoja3!$A$4,IF(K285=[8]Hoja3!$B$5,[8]Hoja3!$A$5,IF(K285=[8]Hoja3!$B$6,[8]Hoja3!$A$6,IF(K285=[8]Hoja3!$B$7,[8]Hoja3!$A$7,IF(K285=[8]Hoja3!$B$8,[8]Hoja3!$A$8,IF(K285=[8]Hoja3!$B$9,[8]Hoja3!$A$9,IF(K285=[8]Hoja3!$B$10,[8]Hoja3!$A$10,IF(K285=[8]Hoja3!$B$11,[8]Hoja3!$A$11,IF(K285=[8]Hoja3!$B$12,[8]Hoja3!$A$12,IF(K285=[8]Hoja3!$B$13,[8]Hoja3!$A$13,IF(K285=[8]Hoja3!$B$14,[8]Hoja3!$A$14,"")))))))))))))</f>
        <v>CCE-05</v>
      </c>
      <c r="M285" s="2" t="s">
        <v>30</v>
      </c>
      <c r="N285" s="2">
        <v>0</v>
      </c>
      <c r="O285" s="5">
        <v>22713600</v>
      </c>
      <c r="P285" s="5">
        <v>22713600</v>
      </c>
      <c r="Q285" s="1">
        <v>0</v>
      </c>
      <c r="R285" s="2">
        <v>0</v>
      </c>
      <c r="S285" s="2" t="s">
        <v>31</v>
      </c>
      <c r="T285" s="2" t="s">
        <v>32</v>
      </c>
      <c r="U285" s="2" t="s">
        <v>33</v>
      </c>
      <c r="V285" s="2" t="s">
        <v>34</v>
      </c>
      <c r="W285" s="2" t="s">
        <v>35</v>
      </c>
      <c r="X285" s="2">
        <v>3241000</v>
      </c>
      <c r="Y285" s="3" t="s">
        <v>36</v>
      </c>
    </row>
    <row r="286" spans="1:25" ht="180" x14ac:dyDescent="0.25">
      <c r="A286" s="2" t="s">
        <v>483</v>
      </c>
      <c r="B286" s="2" t="str">
        <f>IFERROR(VLOOKUP(VALUE(MID(A286,1,IF(VALUE(MID(A286,1,3))=898,3,4))),[2]Hoja1!$A$3:$K$222,2,0),"")</f>
        <v>898 Administración del talento humano</v>
      </c>
      <c r="C286" s="2" t="s">
        <v>55</v>
      </c>
      <c r="D286" s="2" t="s">
        <v>56</v>
      </c>
      <c r="E286" s="2">
        <v>84111502</v>
      </c>
      <c r="F286" s="106" t="s">
        <v>399</v>
      </c>
      <c r="G286" s="4">
        <v>1</v>
      </c>
      <c r="H286" s="4">
        <v>1</v>
      </c>
      <c r="I286" s="2">
        <v>10.5</v>
      </c>
      <c r="J286" s="2">
        <v>1</v>
      </c>
      <c r="K286" s="2" t="s">
        <v>29</v>
      </c>
      <c r="L286" s="2" t="str">
        <f>IF(K286=[8]Hoja3!$B$2,[8]Hoja3!$A$2,IF(K286=[8]Hoja3!$B$3,[8]Hoja3!$A$3,IF(K286=[8]Hoja3!$B$4,[8]Hoja3!$A$4,IF(K286=[8]Hoja3!$B$5,[8]Hoja3!$A$5,IF(K286=[8]Hoja3!$B$6,[8]Hoja3!$A$6,IF(K286=[8]Hoja3!$B$7,[8]Hoja3!$A$7,IF(K286=[8]Hoja3!$B$8,[8]Hoja3!$A$8,IF(K286=[8]Hoja3!$B$9,[8]Hoja3!$A$9,IF(K286=[8]Hoja3!$B$10,[8]Hoja3!$A$10,IF(K286=[8]Hoja3!$B$11,[8]Hoja3!$A$11,IF(K286=[8]Hoja3!$B$12,[8]Hoja3!$A$12,IF(K286=[8]Hoja3!$B$13,[8]Hoja3!$A$13,IF(K286=[8]Hoja3!$B$14,[8]Hoja3!$A$14,"")))))))))))))</f>
        <v>CCE-05</v>
      </c>
      <c r="M286" s="2" t="s">
        <v>58</v>
      </c>
      <c r="N286" s="2">
        <v>0</v>
      </c>
      <c r="O286" s="5">
        <v>54600000</v>
      </c>
      <c r="P286" s="5">
        <v>54600000</v>
      </c>
      <c r="Q286" s="1">
        <v>0</v>
      </c>
      <c r="R286" s="2">
        <v>0</v>
      </c>
      <c r="S286" s="2" t="s">
        <v>31</v>
      </c>
      <c r="T286" s="2" t="s">
        <v>32</v>
      </c>
      <c r="U286" s="2" t="s">
        <v>33</v>
      </c>
      <c r="V286" s="2" t="s">
        <v>34</v>
      </c>
      <c r="W286" s="2" t="s">
        <v>35</v>
      </c>
      <c r="X286" s="2">
        <v>3241000</v>
      </c>
      <c r="Y286" s="3" t="s">
        <v>36</v>
      </c>
    </row>
    <row r="287" spans="1:25" ht="180" x14ac:dyDescent="0.25">
      <c r="A287" s="2" t="s">
        <v>484</v>
      </c>
      <c r="B287" s="2" t="str">
        <f>IFERROR(VLOOKUP(VALUE(MID(A287,1,IF(VALUE(MID(A287,1,3))=898,3,4))),[2]Hoja1!$A$3:$K$222,2,0),"")</f>
        <v>898 Administración del talento humano</v>
      </c>
      <c r="C287" s="2" t="s">
        <v>55</v>
      </c>
      <c r="D287" s="2" t="s">
        <v>56</v>
      </c>
      <c r="E287" s="2">
        <v>80121704</v>
      </c>
      <c r="F287" s="106" t="s">
        <v>383</v>
      </c>
      <c r="G287" s="4">
        <v>1</v>
      </c>
      <c r="H287" s="4">
        <v>1</v>
      </c>
      <c r="I287" s="2">
        <v>10.5</v>
      </c>
      <c r="J287" s="2">
        <v>1</v>
      </c>
      <c r="K287" s="2" t="s">
        <v>29</v>
      </c>
      <c r="L287" s="2" t="str">
        <f>IF(K287=[8]Hoja3!$B$2,[8]Hoja3!$A$2,IF(K287=[8]Hoja3!$B$3,[8]Hoja3!$A$3,IF(K287=[8]Hoja3!$B$4,[8]Hoja3!$A$4,IF(K287=[8]Hoja3!$B$5,[8]Hoja3!$A$5,IF(K287=[8]Hoja3!$B$6,[8]Hoja3!$A$6,IF(K287=[8]Hoja3!$B$7,[8]Hoja3!$A$7,IF(K287=[8]Hoja3!$B$8,[8]Hoja3!$A$8,IF(K287=[8]Hoja3!$B$9,[8]Hoja3!$A$9,IF(K287=[8]Hoja3!$B$10,[8]Hoja3!$A$10,IF(K287=[8]Hoja3!$B$11,[8]Hoja3!$A$11,IF(K287=[8]Hoja3!$B$12,[8]Hoja3!$A$12,IF(K287=[8]Hoja3!$B$13,[8]Hoja3!$A$13,IF(K287=[8]Hoja3!$B$14,[8]Hoja3!$A$14,"")))))))))))))</f>
        <v>CCE-05</v>
      </c>
      <c r="M287" s="2" t="s">
        <v>58</v>
      </c>
      <c r="N287" s="2">
        <v>0</v>
      </c>
      <c r="O287" s="5">
        <v>49140000</v>
      </c>
      <c r="P287" s="5">
        <v>49140000</v>
      </c>
      <c r="Q287" s="1">
        <v>0</v>
      </c>
      <c r="R287" s="2">
        <v>0</v>
      </c>
      <c r="S287" s="2" t="s">
        <v>31</v>
      </c>
      <c r="T287" s="2" t="s">
        <v>32</v>
      </c>
      <c r="U287" s="2" t="s">
        <v>33</v>
      </c>
      <c r="V287" s="2" t="s">
        <v>34</v>
      </c>
      <c r="W287" s="2" t="s">
        <v>35</v>
      </c>
      <c r="X287" s="2">
        <v>3241000</v>
      </c>
      <c r="Y287" s="3" t="s">
        <v>36</v>
      </c>
    </row>
    <row r="288" spans="1:25" ht="180" x14ac:dyDescent="0.25">
      <c r="A288" s="2" t="s">
        <v>485</v>
      </c>
      <c r="B288" s="2" t="str">
        <f>IFERROR(VLOOKUP(VALUE(MID(A288,1,IF(VALUE(MID(A288,1,3))=898,3,4))),[2]Hoja1!$A$3:$K$222,2,0),"")</f>
        <v>898 Administración del talento humano</v>
      </c>
      <c r="C288" s="2" t="s">
        <v>55</v>
      </c>
      <c r="D288" s="2" t="s">
        <v>56</v>
      </c>
      <c r="E288" s="2">
        <v>80121704</v>
      </c>
      <c r="F288" s="106" t="s">
        <v>383</v>
      </c>
      <c r="G288" s="4">
        <v>1</v>
      </c>
      <c r="H288" s="4">
        <v>1</v>
      </c>
      <c r="I288" s="2">
        <v>10.5</v>
      </c>
      <c r="J288" s="2">
        <v>1</v>
      </c>
      <c r="K288" s="2" t="s">
        <v>29</v>
      </c>
      <c r="L288" s="2" t="str">
        <f>IF(K288=[8]Hoja3!$B$2,[8]Hoja3!$A$2,IF(K288=[8]Hoja3!$B$3,[8]Hoja3!$A$3,IF(K288=[8]Hoja3!$B$4,[8]Hoja3!$A$4,IF(K288=[8]Hoja3!$B$5,[8]Hoja3!$A$5,IF(K288=[8]Hoja3!$B$6,[8]Hoja3!$A$6,IF(K288=[8]Hoja3!$B$7,[8]Hoja3!$A$7,IF(K288=[8]Hoja3!$B$8,[8]Hoja3!$A$8,IF(K288=[8]Hoja3!$B$9,[8]Hoja3!$A$9,IF(K288=[8]Hoja3!$B$10,[8]Hoja3!$A$10,IF(K288=[8]Hoja3!$B$11,[8]Hoja3!$A$11,IF(K288=[8]Hoja3!$B$12,[8]Hoja3!$A$12,IF(K288=[8]Hoja3!$B$13,[8]Hoja3!$A$13,IF(K288=[8]Hoja3!$B$14,[8]Hoja3!$A$14,"")))))))))))))</f>
        <v>CCE-05</v>
      </c>
      <c r="M288" s="2" t="s">
        <v>58</v>
      </c>
      <c r="N288" s="2">
        <v>0</v>
      </c>
      <c r="O288" s="5">
        <v>60060000</v>
      </c>
      <c r="P288" s="5">
        <v>60060000</v>
      </c>
      <c r="Q288" s="1">
        <v>0</v>
      </c>
      <c r="R288" s="2">
        <v>0</v>
      </c>
      <c r="S288" s="2" t="s">
        <v>31</v>
      </c>
      <c r="T288" s="2" t="s">
        <v>32</v>
      </c>
      <c r="U288" s="2" t="s">
        <v>33</v>
      </c>
      <c r="V288" s="2" t="s">
        <v>34</v>
      </c>
      <c r="W288" s="2" t="s">
        <v>35</v>
      </c>
      <c r="X288" s="2">
        <v>3241000</v>
      </c>
      <c r="Y288" s="3" t="s">
        <v>36</v>
      </c>
    </row>
    <row r="289" spans="1:25" ht="180" x14ac:dyDescent="0.25">
      <c r="A289" s="2" t="s">
        <v>486</v>
      </c>
      <c r="B289" s="2" t="str">
        <f>IFERROR(VLOOKUP(VALUE(MID(A289,1,IF(VALUE(MID(A289,1,3))=898,3,4))),[2]Hoja1!$A$3:$K$222,2,0),"")</f>
        <v>898 Administración del talento humano</v>
      </c>
      <c r="C289" s="2" t="s">
        <v>55</v>
      </c>
      <c r="D289" s="2" t="s">
        <v>56</v>
      </c>
      <c r="E289" s="2">
        <v>80121704</v>
      </c>
      <c r="F289" s="106" t="s">
        <v>383</v>
      </c>
      <c r="G289" s="4">
        <v>1</v>
      </c>
      <c r="H289" s="4">
        <v>1</v>
      </c>
      <c r="I289" s="2">
        <v>10.5</v>
      </c>
      <c r="J289" s="2">
        <v>1</v>
      </c>
      <c r="K289" s="2" t="s">
        <v>29</v>
      </c>
      <c r="L289" s="2" t="str">
        <f>IF(K289=[8]Hoja3!$B$2,[8]Hoja3!$A$2,IF(K289=[8]Hoja3!$B$3,[8]Hoja3!$A$3,IF(K289=[8]Hoja3!$B$4,[8]Hoja3!$A$4,IF(K289=[8]Hoja3!$B$5,[8]Hoja3!$A$5,IF(K289=[8]Hoja3!$B$6,[8]Hoja3!$A$6,IF(K289=[8]Hoja3!$B$7,[8]Hoja3!$A$7,IF(K289=[8]Hoja3!$B$8,[8]Hoja3!$A$8,IF(K289=[8]Hoja3!$B$9,[8]Hoja3!$A$9,IF(K289=[8]Hoja3!$B$10,[8]Hoja3!$A$10,IF(K289=[8]Hoja3!$B$11,[8]Hoja3!$A$11,IF(K289=[8]Hoja3!$B$12,[8]Hoja3!$A$12,IF(K289=[8]Hoja3!$B$13,[8]Hoja3!$A$13,IF(K289=[8]Hoja3!$B$14,[8]Hoja3!$A$14,"")))))))))))))</f>
        <v>CCE-05</v>
      </c>
      <c r="M289" s="2" t="s">
        <v>58</v>
      </c>
      <c r="N289" s="2">
        <v>0</v>
      </c>
      <c r="O289" s="5">
        <v>56784000</v>
      </c>
      <c r="P289" s="5">
        <v>56784000</v>
      </c>
      <c r="Q289" s="1">
        <v>0</v>
      </c>
      <c r="R289" s="2">
        <v>0</v>
      </c>
      <c r="S289" s="2" t="s">
        <v>31</v>
      </c>
      <c r="T289" s="2" t="s">
        <v>32</v>
      </c>
      <c r="U289" s="2" t="s">
        <v>33</v>
      </c>
      <c r="V289" s="2" t="s">
        <v>34</v>
      </c>
      <c r="W289" s="2" t="s">
        <v>35</v>
      </c>
      <c r="X289" s="2">
        <v>3241000</v>
      </c>
      <c r="Y289" s="3" t="s">
        <v>36</v>
      </c>
    </row>
    <row r="290" spans="1:25" ht="180" x14ac:dyDescent="0.25">
      <c r="A290" s="2" t="s">
        <v>487</v>
      </c>
      <c r="B290" s="2" t="str">
        <f>IFERROR(VLOOKUP(VALUE(MID(A290,1,IF(VALUE(MID(A290,1,3))=898,3,4))),[2]Hoja1!$A$3:$K$222,2,0),"")</f>
        <v>898 Administración del talento humano</v>
      </c>
      <c r="C290" s="2" t="s">
        <v>55</v>
      </c>
      <c r="D290" s="2" t="s">
        <v>56</v>
      </c>
      <c r="E290" s="2">
        <v>80121704</v>
      </c>
      <c r="F290" s="106" t="s">
        <v>383</v>
      </c>
      <c r="G290" s="4">
        <v>1</v>
      </c>
      <c r="H290" s="4">
        <v>1</v>
      </c>
      <c r="I290" s="2">
        <v>10.5</v>
      </c>
      <c r="J290" s="2">
        <v>1</v>
      </c>
      <c r="K290" s="2" t="s">
        <v>29</v>
      </c>
      <c r="L290" s="2" t="str">
        <f>IF(K290=[8]Hoja3!$B$2,[8]Hoja3!$A$2,IF(K290=[8]Hoja3!$B$3,[8]Hoja3!$A$3,IF(K290=[8]Hoja3!$B$4,[8]Hoja3!$A$4,IF(K290=[8]Hoja3!$B$5,[8]Hoja3!$A$5,IF(K290=[8]Hoja3!$B$6,[8]Hoja3!$A$6,IF(K290=[8]Hoja3!$B$7,[8]Hoja3!$A$7,IF(K290=[8]Hoja3!$B$8,[8]Hoja3!$A$8,IF(K290=[8]Hoja3!$B$9,[8]Hoja3!$A$9,IF(K290=[8]Hoja3!$B$10,[8]Hoja3!$A$10,IF(K290=[8]Hoja3!$B$11,[8]Hoja3!$A$11,IF(K290=[8]Hoja3!$B$12,[8]Hoja3!$A$12,IF(K290=[8]Hoja3!$B$13,[8]Hoja3!$A$13,IF(K290=[8]Hoja3!$B$14,[8]Hoja3!$A$14,"")))))))))))))</f>
        <v>CCE-05</v>
      </c>
      <c r="M290" s="2" t="s">
        <v>58</v>
      </c>
      <c r="N290" s="2">
        <v>0</v>
      </c>
      <c r="O290" s="5">
        <v>54600000</v>
      </c>
      <c r="P290" s="5">
        <v>54600000</v>
      </c>
      <c r="Q290" s="1">
        <v>0</v>
      </c>
      <c r="R290" s="2">
        <v>0</v>
      </c>
      <c r="S290" s="2" t="s">
        <v>31</v>
      </c>
      <c r="T290" s="2" t="s">
        <v>32</v>
      </c>
      <c r="U290" s="2" t="s">
        <v>33</v>
      </c>
      <c r="V290" s="2" t="s">
        <v>34</v>
      </c>
      <c r="W290" s="2" t="s">
        <v>35</v>
      </c>
      <c r="X290" s="2">
        <v>3241000</v>
      </c>
      <c r="Y290" s="3" t="s">
        <v>36</v>
      </c>
    </row>
    <row r="291" spans="1:25" ht="180" x14ac:dyDescent="0.25">
      <c r="A291" s="2" t="s">
        <v>488</v>
      </c>
      <c r="B291" s="2" t="str">
        <f>IFERROR(VLOOKUP(VALUE(MID(A291,1,IF(VALUE(MID(A291,1,3))=898,3,4))),[2]Hoja1!$A$3:$K$222,2,0),"")</f>
        <v>898 Administración del talento humano</v>
      </c>
      <c r="C291" s="2" t="s">
        <v>55</v>
      </c>
      <c r="D291" s="2" t="s">
        <v>56</v>
      </c>
      <c r="E291" s="2">
        <v>80161504</v>
      </c>
      <c r="F291" s="106" t="s">
        <v>489</v>
      </c>
      <c r="G291" s="4">
        <v>1</v>
      </c>
      <c r="H291" s="4">
        <v>1</v>
      </c>
      <c r="I291" s="2">
        <v>10.5</v>
      </c>
      <c r="J291" s="2">
        <v>1</v>
      </c>
      <c r="K291" s="2" t="s">
        <v>29</v>
      </c>
      <c r="L291" s="2" t="str">
        <f>IF(K291=[8]Hoja3!$B$2,[8]Hoja3!$A$2,IF(K291=[8]Hoja3!$B$3,[8]Hoja3!$A$3,IF(K291=[8]Hoja3!$B$4,[8]Hoja3!$A$4,IF(K291=[8]Hoja3!$B$5,[8]Hoja3!$A$5,IF(K291=[8]Hoja3!$B$6,[8]Hoja3!$A$6,IF(K291=[8]Hoja3!$B$7,[8]Hoja3!$A$7,IF(K291=[8]Hoja3!$B$8,[8]Hoja3!$A$8,IF(K291=[8]Hoja3!$B$9,[8]Hoja3!$A$9,IF(K291=[8]Hoja3!$B$10,[8]Hoja3!$A$10,IF(K291=[8]Hoja3!$B$11,[8]Hoja3!$A$11,IF(K291=[8]Hoja3!$B$12,[8]Hoja3!$A$12,IF(K291=[8]Hoja3!$B$13,[8]Hoja3!$A$13,IF(K291=[8]Hoja3!$B$14,[8]Hoja3!$A$14,"")))))))))))))</f>
        <v>CCE-05</v>
      </c>
      <c r="M291" s="2" t="s">
        <v>30</v>
      </c>
      <c r="N291" s="2">
        <v>0</v>
      </c>
      <c r="O291" s="5">
        <v>68250000</v>
      </c>
      <c r="P291" s="5">
        <v>68250000</v>
      </c>
      <c r="Q291" s="1">
        <v>0</v>
      </c>
      <c r="R291" s="2">
        <v>0</v>
      </c>
      <c r="S291" s="2" t="s">
        <v>31</v>
      </c>
      <c r="T291" s="2" t="s">
        <v>32</v>
      </c>
      <c r="U291" s="2" t="s">
        <v>33</v>
      </c>
      <c r="V291" s="2" t="s">
        <v>34</v>
      </c>
      <c r="W291" s="2" t="s">
        <v>35</v>
      </c>
      <c r="X291" s="2">
        <v>3241000</v>
      </c>
      <c r="Y291" s="3" t="s">
        <v>36</v>
      </c>
    </row>
    <row r="292" spans="1:25" ht="180" x14ac:dyDescent="0.25">
      <c r="A292" s="2" t="s">
        <v>490</v>
      </c>
      <c r="B292" s="2" t="str">
        <f>IFERROR(VLOOKUP(VALUE(MID(A292,1,IF(VALUE(MID(A292,1,3))=898,3,4))),[2]Hoja1!$A$3:$K$222,2,0),"")</f>
        <v>898 Administración del talento humano</v>
      </c>
      <c r="C292" s="2" t="s">
        <v>55</v>
      </c>
      <c r="D292" s="2" t="s">
        <v>56</v>
      </c>
      <c r="E292" s="2">
        <v>80121704</v>
      </c>
      <c r="F292" s="106" t="s">
        <v>491</v>
      </c>
      <c r="G292" s="4">
        <v>1</v>
      </c>
      <c r="H292" s="4">
        <v>1</v>
      </c>
      <c r="I292" s="4">
        <v>10</v>
      </c>
      <c r="J292" s="2">
        <v>1</v>
      </c>
      <c r="K292" s="2" t="s">
        <v>29</v>
      </c>
      <c r="L292" s="2" t="str">
        <f>IF(K292=[9]Hoja3!$B$2,[9]Hoja3!$A$2,IF(K292=[9]Hoja3!$B$3,[9]Hoja3!$A$3,IF(K292=[9]Hoja3!$B$4,[9]Hoja3!$A$4,IF(K292=[9]Hoja3!$B$5,[9]Hoja3!$A$5,IF(K292=[9]Hoja3!$B$6,[9]Hoja3!$A$6,IF(K292=[9]Hoja3!$B$7,[9]Hoja3!$A$7,IF(K292=[9]Hoja3!$B$8,[9]Hoja3!$A$8,IF(K292=[9]Hoja3!$B$9,[9]Hoja3!$A$9,IF(K292=[9]Hoja3!$B$10,[9]Hoja3!$A$10,IF(K292=[9]Hoja3!$B$11,[9]Hoja3!$A$11,IF(K292=[9]Hoja3!$B$12,[9]Hoja3!$A$12,IF(K292=[9]Hoja3!$B$13,[9]Hoja3!$A$13,IF(K292=[9]Hoja3!$B$14,[9]Hoja3!$A$14,"")))))))))))))</f>
        <v>CCE-05</v>
      </c>
      <c r="M292" s="2" t="s">
        <v>58</v>
      </c>
      <c r="N292" s="2">
        <v>0</v>
      </c>
      <c r="O292" s="5">
        <v>59072000</v>
      </c>
      <c r="P292" s="5">
        <v>59072000</v>
      </c>
      <c r="Q292" s="1">
        <v>0</v>
      </c>
      <c r="R292" s="2">
        <v>0</v>
      </c>
      <c r="S292" s="2" t="s">
        <v>31</v>
      </c>
      <c r="T292" s="2" t="s">
        <v>32</v>
      </c>
      <c r="U292" s="2" t="s">
        <v>33</v>
      </c>
      <c r="V292" s="2" t="s">
        <v>34</v>
      </c>
      <c r="W292" s="2" t="s">
        <v>35</v>
      </c>
      <c r="X292" s="2">
        <v>3241000</v>
      </c>
      <c r="Y292" s="3" t="s">
        <v>36</v>
      </c>
    </row>
    <row r="293" spans="1:25" ht="180" x14ac:dyDescent="0.25">
      <c r="A293" s="2" t="s">
        <v>492</v>
      </c>
      <c r="B293" s="2" t="str">
        <f>IFERROR(VLOOKUP(VALUE(MID(A293,1,IF(VALUE(MID(A293,1,3))=898,3,4))),[2]Hoja1!$A$3:$K$222,2,0),"")</f>
        <v>898 Administración del talento humano</v>
      </c>
      <c r="C293" s="2" t="s">
        <v>55</v>
      </c>
      <c r="D293" s="2" t="s">
        <v>56</v>
      </c>
      <c r="E293" s="2">
        <v>80121704</v>
      </c>
      <c r="F293" s="106" t="s">
        <v>493</v>
      </c>
      <c r="G293" s="4">
        <v>1</v>
      </c>
      <c r="H293" s="4">
        <v>1</v>
      </c>
      <c r="I293" s="4">
        <v>9</v>
      </c>
      <c r="J293" s="2">
        <v>1</v>
      </c>
      <c r="K293" s="2" t="s">
        <v>29</v>
      </c>
      <c r="L293" s="2" t="str">
        <f>IF(K293=[9]Hoja3!$B$2,[9]Hoja3!$A$2,IF(K293=[9]Hoja3!$B$3,[9]Hoja3!$A$3,IF(K293=[9]Hoja3!$B$4,[9]Hoja3!$A$4,IF(K293=[9]Hoja3!$B$5,[9]Hoja3!$A$5,IF(K293=[9]Hoja3!$B$6,[9]Hoja3!$A$6,IF(K293=[9]Hoja3!$B$7,[9]Hoja3!$A$7,IF(K293=[9]Hoja3!$B$8,[9]Hoja3!$A$8,IF(K293=[9]Hoja3!$B$9,[9]Hoja3!$A$9,IF(K293=[9]Hoja3!$B$10,[9]Hoja3!$A$10,IF(K293=[9]Hoja3!$B$11,[9]Hoja3!$A$11,IF(K293=[9]Hoja3!$B$12,[9]Hoja3!$A$12,IF(K293=[9]Hoja3!$B$13,[9]Hoja3!$A$13,IF(K293=[9]Hoja3!$B$14,[9]Hoja3!$A$14,"")))))))))))))</f>
        <v>CCE-05</v>
      </c>
      <c r="M293" s="2" t="s">
        <v>58</v>
      </c>
      <c r="N293" s="2">
        <v>0</v>
      </c>
      <c r="O293" s="5">
        <v>49405449</v>
      </c>
      <c r="P293" s="5">
        <v>49405449</v>
      </c>
      <c r="Q293" s="1">
        <v>0</v>
      </c>
      <c r="R293" s="2">
        <v>0</v>
      </c>
      <c r="S293" s="2" t="s">
        <v>31</v>
      </c>
      <c r="T293" s="2" t="s">
        <v>32</v>
      </c>
      <c r="U293" s="2" t="s">
        <v>33</v>
      </c>
      <c r="V293" s="2" t="s">
        <v>34</v>
      </c>
      <c r="W293" s="2" t="s">
        <v>35</v>
      </c>
      <c r="X293" s="2">
        <v>3241000</v>
      </c>
      <c r="Y293" s="3" t="s">
        <v>36</v>
      </c>
    </row>
    <row r="294" spans="1:25" ht="180" x14ac:dyDescent="0.25">
      <c r="A294" s="2" t="s">
        <v>494</v>
      </c>
      <c r="B294" s="2" t="str">
        <f>IFERROR(VLOOKUP(VALUE(MID(A294,1,IF(VALUE(MID(A294,1,3))=898,3,4))),[2]Hoja1!$A$3:$K$222,2,0),"")</f>
        <v>898 Administración del talento humano</v>
      </c>
      <c r="C294" s="2" t="s">
        <v>55</v>
      </c>
      <c r="D294" s="2" t="s">
        <v>56</v>
      </c>
      <c r="E294" s="2">
        <v>80121704</v>
      </c>
      <c r="F294" s="106" t="s">
        <v>493</v>
      </c>
      <c r="G294" s="4">
        <v>1</v>
      </c>
      <c r="H294" s="4">
        <v>1</v>
      </c>
      <c r="I294" s="4">
        <v>10</v>
      </c>
      <c r="J294" s="2">
        <v>1</v>
      </c>
      <c r="K294" s="2" t="s">
        <v>29</v>
      </c>
      <c r="L294" s="2" t="str">
        <f>IF(K294=[9]Hoja3!$B$2,[9]Hoja3!$A$2,IF(K294=[9]Hoja3!$B$3,[9]Hoja3!$A$3,IF(K294=[9]Hoja3!$B$4,[9]Hoja3!$A$4,IF(K294=[9]Hoja3!$B$5,[9]Hoja3!$A$5,IF(K294=[9]Hoja3!$B$6,[9]Hoja3!$A$6,IF(K294=[9]Hoja3!$B$7,[9]Hoja3!$A$7,IF(K294=[9]Hoja3!$B$8,[9]Hoja3!$A$8,IF(K294=[9]Hoja3!$B$9,[9]Hoja3!$A$9,IF(K294=[9]Hoja3!$B$10,[9]Hoja3!$A$10,IF(K294=[9]Hoja3!$B$11,[9]Hoja3!$A$11,IF(K294=[9]Hoja3!$B$12,[9]Hoja3!$A$12,IF(K294=[9]Hoja3!$B$13,[9]Hoja3!$A$13,IF(K294=[9]Hoja3!$B$14,[9]Hoja3!$A$14,"")))))))))))))</f>
        <v>CCE-05</v>
      </c>
      <c r="M294" s="2" t="s">
        <v>58</v>
      </c>
      <c r="N294" s="2">
        <v>0</v>
      </c>
      <c r="O294" s="5">
        <v>54894944</v>
      </c>
      <c r="P294" s="5">
        <v>54894944</v>
      </c>
      <c r="Q294" s="1">
        <v>0</v>
      </c>
      <c r="R294" s="2">
        <v>0</v>
      </c>
      <c r="S294" s="2" t="s">
        <v>31</v>
      </c>
      <c r="T294" s="2" t="s">
        <v>32</v>
      </c>
      <c r="U294" s="2" t="s">
        <v>33</v>
      </c>
      <c r="V294" s="2" t="s">
        <v>34</v>
      </c>
      <c r="W294" s="2" t="s">
        <v>35</v>
      </c>
      <c r="X294" s="2">
        <v>3241000</v>
      </c>
      <c r="Y294" s="3" t="s">
        <v>36</v>
      </c>
    </row>
    <row r="295" spans="1:25" ht="180" x14ac:dyDescent="0.25">
      <c r="A295" s="2" t="s">
        <v>495</v>
      </c>
      <c r="B295" s="2" t="str">
        <f>IFERROR(VLOOKUP(VALUE(MID(A295,1,IF(VALUE(MID(A295,1,3))=898,3,4))),[2]Hoja1!$A$3:$K$222,2,0),"")</f>
        <v>898 Administración del talento humano</v>
      </c>
      <c r="C295" s="2" t="s">
        <v>55</v>
      </c>
      <c r="D295" s="2" t="s">
        <v>56</v>
      </c>
      <c r="E295" s="2">
        <v>80121704</v>
      </c>
      <c r="F295" s="106" t="str">
        <f>+F294</f>
        <v>Prestar apoyo profesional especializado a la gestión de la Dirección de Talento Humano, con el fin de garantizar el reconocimiento legal del escalafón a los docentes y directivos docentes de los establecimientos educativos oficiales y privados.</v>
      </c>
      <c r="G295" s="4">
        <v>1</v>
      </c>
      <c r="H295" s="4">
        <v>1</v>
      </c>
      <c r="I295" s="4">
        <v>9</v>
      </c>
      <c r="J295" s="2">
        <v>1</v>
      </c>
      <c r="K295" s="2" t="s">
        <v>29</v>
      </c>
      <c r="L295" s="2" t="str">
        <f>IF(K295=[9]Hoja3!$B$2,[9]Hoja3!$A$2,IF(K295=[9]Hoja3!$B$3,[9]Hoja3!$A$3,IF(K295=[9]Hoja3!$B$4,[9]Hoja3!$A$4,IF(K295=[9]Hoja3!$B$5,[9]Hoja3!$A$5,IF(K295=[9]Hoja3!$B$6,[9]Hoja3!$A$6,IF(K295=[9]Hoja3!$B$7,[9]Hoja3!$A$7,IF(K295=[9]Hoja3!$B$8,[9]Hoja3!$A$8,IF(K295=[9]Hoja3!$B$9,[9]Hoja3!$A$9,IF(K295=[9]Hoja3!$B$10,[9]Hoja3!$A$10,IF(K295=[9]Hoja3!$B$11,[9]Hoja3!$A$11,IF(K295=[9]Hoja3!$B$12,[9]Hoja3!$A$12,IF(K295=[9]Hoja3!$B$13,[9]Hoja3!$A$13,IF(K295=[9]Hoja3!$B$14,[9]Hoja3!$A$14,"")))))))))))))</f>
        <v>CCE-05</v>
      </c>
      <c r="M295" s="2" t="s">
        <v>58</v>
      </c>
      <c r="N295" s="2">
        <v>0</v>
      </c>
      <c r="O295" s="5">
        <v>39088548</v>
      </c>
      <c r="P295" s="5">
        <v>39088548</v>
      </c>
      <c r="Q295" s="1">
        <v>0</v>
      </c>
      <c r="R295" s="2">
        <v>0</v>
      </c>
      <c r="S295" s="2" t="s">
        <v>31</v>
      </c>
      <c r="T295" s="2" t="s">
        <v>32</v>
      </c>
      <c r="U295" s="2" t="s">
        <v>33</v>
      </c>
      <c r="V295" s="2" t="s">
        <v>34</v>
      </c>
      <c r="W295" s="2" t="s">
        <v>35</v>
      </c>
      <c r="X295" s="2">
        <v>3241000</v>
      </c>
      <c r="Y295" s="3" t="s">
        <v>36</v>
      </c>
    </row>
    <row r="296" spans="1:25" ht="180" x14ac:dyDescent="0.25">
      <c r="A296" s="2" t="s">
        <v>496</v>
      </c>
      <c r="B296" s="2" t="str">
        <f>IFERROR(VLOOKUP(VALUE(MID(A296,1,IF(VALUE(MID(A296,1,3))=898,3,4))),[2]Hoja1!$A$3:$K$222,2,0),"")</f>
        <v>898 Administración del talento humano</v>
      </c>
      <c r="C296" s="2" t="s">
        <v>55</v>
      </c>
      <c r="D296" s="2" t="s">
        <v>56</v>
      </c>
      <c r="E296" s="2">
        <v>80121704</v>
      </c>
      <c r="F296" s="106" t="s">
        <v>497</v>
      </c>
      <c r="G296" s="4">
        <v>1</v>
      </c>
      <c r="H296" s="4">
        <v>1</v>
      </c>
      <c r="I296" s="4">
        <v>8</v>
      </c>
      <c r="J296" s="2">
        <v>1</v>
      </c>
      <c r="K296" s="2" t="s">
        <v>29</v>
      </c>
      <c r="L296" s="2" t="str">
        <f>IF(K296=[9]Hoja3!$B$2,[9]Hoja3!$A$2,IF(K296=[9]Hoja3!$B$3,[9]Hoja3!$A$3,IF(K296=[9]Hoja3!$B$4,[9]Hoja3!$A$4,IF(K296=[9]Hoja3!$B$5,[9]Hoja3!$A$5,IF(K296=[9]Hoja3!$B$6,[9]Hoja3!$A$6,IF(K296=[9]Hoja3!$B$7,[9]Hoja3!$A$7,IF(K296=[9]Hoja3!$B$8,[9]Hoja3!$A$8,IF(K296=[9]Hoja3!$B$9,[9]Hoja3!$A$9,IF(K296=[9]Hoja3!$B$10,[9]Hoja3!$A$10,IF(K296=[9]Hoja3!$B$11,[9]Hoja3!$A$11,IF(K296=[9]Hoja3!$B$12,[9]Hoja3!$A$12,IF(K296=[9]Hoja3!$B$13,[9]Hoja3!$A$13,IF(K296=[9]Hoja3!$B$14,[9]Hoja3!$A$14,"")))))))))))))</f>
        <v>CCE-05</v>
      </c>
      <c r="M296" s="2" t="s">
        <v>58</v>
      </c>
      <c r="N296" s="2">
        <v>0</v>
      </c>
      <c r="O296" s="5">
        <v>34745376</v>
      </c>
      <c r="P296" s="5">
        <v>34745376</v>
      </c>
      <c r="Q296" s="1">
        <v>0</v>
      </c>
      <c r="R296" s="2">
        <v>0</v>
      </c>
      <c r="S296" s="2" t="s">
        <v>31</v>
      </c>
      <c r="T296" s="2" t="s">
        <v>32</v>
      </c>
      <c r="U296" s="2" t="s">
        <v>33</v>
      </c>
      <c r="V296" s="2" t="s">
        <v>34</v>
      </c>
      <c r="W296" s="2" t="s">
        <v>35</v>
      </c>
      <c r="X296" s="2">
        <v>3241000</v>
      </c>
      <c r="Y296" s="3" t="s">
        <v>36</v>
      </c>
    </row>
    <row r="297" spans="1:25" ht="180" x14ac:dyDescent="0.25">
      <c r="A297" s="2" t="s">
        <v>498</v>
      </c>
      <c r="B297" s="2" t="str">
        <f>IFERROR(VLOOKUP(VALUE(MID(A297,1,IF(VALUE(MID(A297,1,3))=898,3,4))),[2]Hoja1!$A$3:$K$222,2,0),"")</f>
        <v>898 Administración del talento humano</v>
      </c>
      <c r="C297" s="2" t="s">
        <v>55</v>
      </c>
      <c r="D297" s="2" t="s">
        <v>56</v>
      </c>
      <c r="E297" s="2">
        <v>80121704</v>
      </c>
      <c r="F297" s="106" t="s">
        <v>499</v>
      </c>
      <c r="G297" s="4">
        <v>1</v>
      </c>
      <c r="H297" s="4">
        <v>1</v>
      </c>
      <c r="I297" s="4">
        <v>10</v>
      </c>
      <c r="J297" s="2">
        <v>1</v>
      </c>
      <c r="K297" s="2" t="s">
        <v>29</v>
      </c>
      <c r="L297" s="2" t="str">
        <f>IF(K297=[9]Hoja3!$B$2,[9]Hoja3!$A$2,IF(K297=[9]Hoja3!$B$3,[9]Hoja3!$A$3,IF(K297=[9]Hoja3!$B$4,[9]Hoja3!$A$4,IF(K297=[9]Hoja3!$B$5,[9]Hoja3!$A$5,IF(K297=[9]Hoja3!$B$6,[9]Hoja3!$A$6,IF(K297=[9]Hoja3!$B$7,[9]Hoja3!$A$7,IF(K297=[9]Hoja3!$B$8,[9]Hoja3!$A$8,IF(K297=[9]Hoja3!$B$9,[9]Hoja3!$A$9,IF(K297=[9]Hoja3!$B$10,[9]Hoja3!$A$10,IF(K297=[9]Hoja3!$B$11,[9]Hoja3!$A$11,IF(K297=[9]Hoja3!$B$12,[9]Hoja3!$A$12,IF(K297=[9]Hoja3!$B$13,[9]Hoja3!$A$13,IF(K297=[9]Hoja3!$B$14,[9]Hoja3!$A$14,"")))))))))))))</f>
        <v>CCE-05</v>
      </c>
      <c r="M297" s="2" t="s">
        <v>58</v>
      </c>
      <c r="N297" s="2">
        <v>0</v>
      </c>
      <c r="O297" s="5">
        <v>43431720</v>
      </c>
      <c r="P297" s="5">
        <v>43431720</v>
      </c>
      <c r="Q297" s="1">
        <v>0</v>
      </c>
      <c r="R297" s="2">
        <v>0</v>
      </c>
      <c r="S297" s="2" t="s">
        <v>31</v>
      </c>
      <c r="T297" s="2" t="s">
        <v>32</v>
      </c>
      <c r="U297" s="2" t="s">
        <v>33</v>
      </c>
      <c r="V297" s="2" t="s">
        <v>34</v>
      </c>
      <c r="W297" s="2" t="s">
        <v>35</v>
      </c>
      <c r="X297" s="2">
        <v>3241000</v>
      </c>
      <c r="Y297" s="3" t="s">
        <v>36</v>
      </c>
    </row>
    <row r="298" spans="1:25" ht="180" x14ac:dyDescent="0.25">
      <c r="A298" s="2" t="s">
        <v>500</v>
      </c>
      <c r="B298" s="2" t="str">
        <f>IFERROR(VLOOKUP(VALUE(MID(A298,1,IF(VALUE(MID(A298,1,3))=898,3,4))),[2]Hoja1!$A$3:$K$222,2,0),"")</f>
        <v>898 Administración del talento humano</v>
      </c>
      <c r="C298" s="2" t="s">
        <v>55</v>
      </c>
      <c r="D298" s="2" t="s">
        <v>56</v>
      </c>
      <c r="E298" s="2">
        <v>80121704</v>
      </c>
      <c r="F298" s="106" t="s">
        <v>501</v>
      </c>
      <c r="G298" s="4">
        <v>1</v>
      </c>
      <c r="H298" s="4">
        <v>1</v>
      </c>
      <c r="I298" s="4">
        <v>10</v>
      </c>
      <c r="J298" s="2">
        <v>1</v>
      </c>
      <c r="K298" s="2" t="s">
        <v>29</v>
      </c>
      <c r="L298" s="2" t="str">
        <f>IF(K298=[9]Hoja3!$B$2,[9]Hoja3!$A$2,IF(K298=[9]Hoja3!$B$3,[9]Hoja3!$A$3,IF(K298=[9]Hoja3!$B$4,[9]Hoja3!$A$4,IF(K298=[9]Hoja3!$B$5,[9]Hoja3!$A$5,IF(K298=[9]Hoja3!$B$6,[9]Hoja3!$A$6,IF(K298=[9]Hoja3!$B$7,[9]Hoja3!$A$7,IF(K298=[9]Hoja3!$B$8,[9]Hoja3!$A$8,IF(K298=[9]Hoja3!$B$9,[9]Hoja3!$A$9,IF(K298=[9]Hoja3!$B$10,[9]Hoja3!$A$10,IF(K298=[9]Hoja3!$B$11,[9]Hoja3!$A$11,IF(K298=[9]Hoja3!$B$12,[9]Hoja3!$A$12,IF(K298=[9]Hoja3!$B$13,[9]Hoja3!$A$13,IF(K298=[9]Hoja3!$B$14,[9]Hoja3!$A$14,"")))))))))))))</f>
        <v>CCE-05</v>
      </c>
      <c r="M298" s="2" t="s">
        <v>58</v>
      </c>
      <c r="N298" s="2">
        <v>0</v>
      </c>
      <c r="O298" s="5">
        <f>3901394*10</f>
        <v>39013940</v>
      </c>
      <c r="P298" s="5">
        <f>+O298</f>
        <v>39013940</v>
      </c>
      <c r="Q298" s="1">
        <v>0</v>
      </c>
      <c r="R298" s="2">
        <v>0</v>
      </c>
      <c r="S298" s="2" t="s">
        <v>31</v>
      </c>
      <c r="T298" s="2" t="s">
        <v>32</v>
      </c>
      <c r="U298" s="2" t="s">
        <v>33</v>
      </c>
      <c r="V298" s="2" t="s">
        <v>34</v>
      </c>
      <c r="W298" s="2" t="s">
        <v>35</v>
      </c>
      <c r="X298" s="2">
        <v>3241000</v>
      </c>
      <c r="Y298" s="3" t="s">
        <v>36</v>
      </c>
    </row>
    <row r="299" spans="1:25" ht="180" x14ac:dyDescent="0.25">
      <c r="A299" s="2" t="s">
        <v>502</v>
      </c>
      <c r="B299" s="2" t="str">
        <f>IFERROR(VLOOKUP(VALUE(MID(A299,1,IF(VALUE(MID(A299,1,3))=898,3,4))),[2]Hoja1!$A$3:$K$222,2,0),"")</f>
        <v>898 Administración del talento humano</v>
      </c>
      <c r="C299" s="2" t="s">
        <v>55</v>
      </c>
      <c r="D299" s="2" t="s">
        <v>56</v>
      </c>
      <c r="E299" s="2">
        <v>80121704</v>
      </c>
      <c r="F299" s="106" t="s">
        <v>497</v>
      </c>
      <c r="G299" s="4">
        <v>1</v>
      </c>
      <c r="H299" s="4">
        <v>1</v>
      </c>
      <c r="I299" s="4">
        <v>8</v>
      </c>
      <c r="J299" s="2">
        <v>1</v>
      </c>
      <c r="K299" s="2" t="s">
        <v>29</v>
      </c>
      <c r="L299" s="2" t="str">
        <f>IF(K299=[9]Hoja3!$B$2,[9]Hoja3!$A$2,IF(K299=[9]Hoja3!$B$3,[9]Hoja3!$A$3,IF(K299=[9]Hoja3!$B$4,[9]Hoja3!$A$4,IF(K299=[9]Hoja3!$B$5,[9]Hoja3!$A$5,IF(K299=[9]Hoja3!$B$6,[9]Hoja3!$A$6,IF(K299=[9]Hoja3!$B$7,[9]Hoja3!$A$7,IF(K299=[9]Hoja3!$B$8,[9]Hoja3!$A$8,IF(K299=[9]Hoja3!$B$9,[9]Hoja3!$A$9,IF(K299=[9]Hoja3!$B$10,[9]Hoja3!$A$10,IF(K299=[9]Hoja3!$B$11,[9]Hoja3!$A$11,IF(K299=[9]Hoja3!$B$12,[9]Hoja3!$A$12,IF(K299=[9]Hoja3!$B$13,[9]Hoja3!$A$13,IF(K299=[9]Hoja3!$B$14,[9]Hoja3!$A$14,"")))))))))))))</f>
        <v>CCE-05</v>
      </c>
      <c r="M299" s="2" t="s">
        <v>58</v>
      </c>
      <c r="N299" s="2">
        <v>0</v>
      </c>
      <c r="O299" s="5">
        <v>31211148</v>
      </c>
      <c r="P299" s="5">
        <v>31211148</v>
      </c>
      <c r="Q299" s="1">
        <v>0</v>
      </c>
      <c r="R299" s="2">
        <v>0</v>
      </c>
      <c r="S299" s="2" t="s">
        <v>31</v>
      </c>
      <c r="T299" s="2" t="s">
        <v>32</v>
      </c>
      <c r="U299" s="2" t="s">
        <v>33</v>
      </c>
      <c r="V299" s="2" t="s">
        <v>34</v>
      </c>
      <c r="W299" s="2" t="s">
        <v>35</v>
      </c>
      <c r="X299" s="2">
        <v>3241000</v>
      </c>
      <c r="Y299" s="3" t="s">
        <v>36</v>
      </c>
    </row>
    <row r="300" spans="1:25" ht="180" x14ac:dyDescent="0.25">
      <c r="A300" s="2" t="s">
        <v>503</v>
      </c>
      <c r="B300" s="2" t="str">
        <f>IFERROR(VLOOKUP(VALUE(MID(A300,1,IF(VALUE(MID(A300,1,3))=898,3,4))),[2]Hoja1!$A$3:$K$222,2,0),"")</f>
        <v>898 Administración del talento humano</v>
      </c>
      <c r="C300" s="2" t="s">
        <v>55</v>
      </c>
      <c r="D300" s="2" t="s">
        <v>56</v>
      </c>
      <c r="E300" s="2">
        <v>80121704</v>
      </c>
      <c r="F300" s="106" t="str">
        <f>+F299</f>
        <v>Prestar apoyo profesional a la gestión de la Dirección de Talento Humano, con el fin de garantizar el reconocimiento legal del escalafón a los docentes y directivos docentes de los establecimientos educativos oficiales y privados.</v>
      </c>
      <c r="G300" s="4">
        <v>1</v>
      </c>
      <c r="H300" s="4">
        <v>1</v>
      </c>
      <c r="I300" s="4">
        <v>8</v>
      </c>
      <c r="J300" s="2">
        <v>1</v>
      </c>
      <c r="K300" s="2" t="s">
        <v>29</v>
      </c>
      <c r="L300" s="2" t="str">
        <f>IF(K300=[9]Hoja3!$B$2,[9]Hoja3!$A$2,IF(K300=[9]Hoja3!$B$3,[9]Hoja3!$A$3,IF(K300=[9]Hoja3!$B$4,[9]Hoja3!$A$4,IF(K300=[9]Hoja3!$B$5,[9]Hoja3!$A$5,IF(K300=[9]Hoja3!$B$6,[9]Hoja3!$A$6,IF(K300=[9]Hoja3!$B$7,[9]Hoja3!$A$7,IF(K300=[9]Hoja3!$B$8,[9]Hoja3!$A$8,IF(K300=[9]Hoja3!$B$9,[9]Hoja3!$A$9,IF(K300=[9]Hoja3!$B$10,[9]Hoja3!$A$10,IF(K300=[9]Hoja3!$B$11,[9]Hoja3!$A$11,IF(K300=[9]Hoja3!$B$12,[9]Hoja3!$A$12,IF(K300=[9]Hoja3!$B$13,[9]Hoja3!$A$13,IF(K300=[9]Hoja3!$B$14,[9]Hoja3!$A$14,"")))))))))))))</f>
        <v>CCE-05</v>
      </c>
      <c r="M300" s="2" t="s">
        <v>58</v>
      </c>
      <c r="N300" s="2">
        <v>0</v>
      </c>
      <c r="O300" s="5">
        <v>32000000</v>
      </c>
      <c r="P300" s="5">
        <v>32000000</v>
      </c>
      <c r="Q300" s="1">
        <v>0</v>
      </c>
      <c r="R300" s="2">
        <v>0</v>
      </c>
      <c r="S300" s="2" t="s">
        <v>31</v>
      </c>
      <c r="T300" s="2" t="s">
        <v>32</v>
      </c>
      <c r="U300" s="2" t="s">
        <v>33</v>
      </c>
      <c r="V300" s="2" t="s">
        <v>34</v>
      </c>
      <c r="W300" s="2" t="s">
        <v>35</v>
      </c>
      <c r="X300" s="2">
        <v>3241000</v>
      </c>
      <c r="Y300" s="3" t="s">
        <v>36</v>
      </c>
    </row>
    <row r="301" spans="1:25" ht="180" x14ac:dyDescent="0.25">
      <c r="A301" s="2" t="s">
        <v>504</v>
      </c>
      <c r="B301" s="2" t="str">
        <f>IFERROR(VLOOKUP(VALUE(MID(A301,1,IF(VALUE(MID(A301,1,3))=898,3,4))),[2]Hoja1!$A$3:$K$222,2,0),"")</f>
        <v>898 Administración del talento humano</v>
      </c>
      <c r="C301" s="2" t="s">
        <v>55</v>
      </c>
      <c r="D301" s="2" t="s">
        <v>56</v>
      </c>
      <c r="E301" s="2">
        <v>80121704</v>
      </c>
      <c r="F301" s="106" t="s">
        <v>505</v>
      </c>
      <c r="G301" s="4">
        <v>1</v>
      </c>
      <c r="H301" s="4">
        <v>1</v>
      </c>
      <c r="I301" s="4">
        <v>8</v>
      </c>
      <c r="J301" s="2">
        <v>1</v>
      </c>
      <c r="K301" s="2" t="s">
        <v>29</v>
      </c>
      <c r="L301" s="2" t="str">
        <f>IF(K301=[9]Hoja3!$B$2,[9]Hoja3!$A$2,IF(K301=[9]Hoja3!$B$3,[9]Hoja3!$A$3,IF(K301=[9]Hoja3!$B$4,[9]Hoja3!$A$4,IF(K301=[9]Hoja3!$B$5,[9]Hoja3!$A$5,IF(K301=[9]Hoja3!$B$6,[9]Hoja3!$A$6,IF(K301=[9]Hoja3!$B$7,[9]Hoja3!$A$7,IF(K301=[9]Hoja3!$B$8,[9]Hoja3!$A$8,IF(K301=[9]Hoja3!$B$9,[9]Hoja3!$A$9,IF(K301=[9]Hoja3!$B$10,[9]Hoja3!$A$10,IF(K301=[9]Hoja3!$B$11,[9]Hoja3!$A$11,IF(K301=[9]Hoja3!$B$12,[9]Hoja3!$A$12,IF(K301=[9]Hoja3!$B$13,[9]Hoja3!$A$13,IF(K301=[9]Hoja3!$B$14,[9]Hoja3!$A$14,"")))))))))))))</f>
        <v>CCE-05</v>
      </c>
      <c r="M301" s="2" t="s">
        <v>58</v>
      </c>
      <c r="N301" s="2">
        <v>0</v>
      </c>
      <c r="O301" s="5">
        <v>32000000</v>
      </c>
      <c r="P301" s="5">
        <v>32000000</v>
      </c>
      <c r="Q301" s="1">
        <v>0</v>
      </c>
      <c r="R301" s="2">
        <v>0</v>
      </c>
      <c r="S301" s="2" t="s">
        <v>31</v>
      </c>
      <c r="T301" s="2" t="s">
        <v>32</v>
      </c>
      <c r="U301" s="2" t="s">
        <v>33</v>
      </c>
      <c r="V301" s="2" t="s">
        <v>34</v>
      </c>
      <c r="W301" s="2" t="s">
        <v>35</v>
      </c>
      <c r="X301" s="2">
        <v>3241000</v>
      </c>
      <c r="Y301" s="3" t="s">
        <v>36</v>
      </c>
    </row>
    <row r="302" spans="1:25" ht="90" x14ac:dyDescent="0.25">
      <c r="A302" s="2" t="s">
        <v>506</v>
      </c>
      <c r="B302" s="2" t="str">
        <f>IFERROR(VLOOKUP(VALUE(MID(A302,1,IF(VALUE(MID(A302,1,3))=898,3,4))),[2]Hoja1!$A$3:$K$222,2,0),"")</f>
        <v>898 Administración del talento humano</v>
      </c>
      <c r="C302" s="2" t="s">
        <v>26</v>
      </c>
      <c r="D302" s="2" t="s">
        <v>507</v>
      </c>
      <c r="E302" s="2" t="s">
        <v>508</v>
      </c>
      <c r="F302" s="106" t="s">
        <v>509</v>
      </c>
      <c r="G302" s="4">
        <v>2</v>
      </c>
      <c r="H302" s="4">
        <v>4</v>
      </c>
      <c r="I302" s="4">
        <v>9</v>
      </c>
      <c r="J302" s="2">
        <v>1</v>
      </c>
      <c r="K302" s="2" t="s">
        <v>510</v>
      </c>
      <c r="L302" s="2" t="e">
        <f>+[2]DOTACION!L3</f>
        <v>#REF!</v>
      </c>
      <c r="M302" s="2" t="s">
        <v>44</v>
      </c>
      <c r="N302" s="2">
        <v>0</v>
      </c>
      <c r="O302" s="5">
        <v>1120403000</v>
      </c>
      <c r="P302" s="5">
        <f>+O302</f>
        <v>1120403000</v>
      </c>
      <c r="Q302" s="1">
        <v>0</v>
      </c>
      <c r="R302" s="2">
        <v>0</v>
      </c>
      <c r="S302" s="2" t="s">
        <v>31</v>
      </c>
      <c r="T302" s="2" t="s">
        <v>32</v>
      </c>
      <c r="U302" s="2" t="s">
        <v>33</v>
      </c>
      <c r="V302" s="2" t="s">
        <v>34</v>
      </c>
      <c r="W302" s="2" t="s">
        <v>35</v>
      </c>
      <c r="X302" s="2">
        <v>3241000</v>
      </c>
      <c r="Y302" s="3" t="s">
        <v>36</v>
      </c>
    </row>
    <row r="303" spans="1:25" ht="180" x14ac:dyDescent="0.25">
      <c r="A303" s="2" t="s">
        <v>511</v>
      </c>
      <c r="B303" s="2" t="str">
        <f>IFERROR(VLOOKUP(VALUE(MID(A303,1,IF(VALUE(MID(A303,1,3))=898,3,4))),[2]Hoja1!$A$3:$K$222,2,0),"")</f>
        <v>898 Administración del talento humano</v>
      </c>
      <c r="C303" s="2" t="s">
        <v>55</v>
      </c>
      <c r="D303" s="2" t="s">
        <v>56</v>
      </c>
      <c r="E303" s="26">
        <v>80111501</v>
      </c>
      <c r="F303" s="106" t="s">
        <v>512</v>
      </c>
      <c r="G303" s="4">
        <v>1</v>
      </c>
      <c r="H303" s="4">
        <v>1</v>
      </c>
      <c r="I303" s="2">
        <v>11.5</v>
      </c>
      <c r="J303" s="2">
        <v>1</v>
      </c>
      <c r="K303" s="2" t="s">
        <v>29</v>
      </c>
      <c r="L303" s="2" t="str">
        <f>IF(K303=[10]Hoja3!$B$2,[10]Hoja3!$A$2,IF(K303=[10]Hoja3!$B$3,[10]Hoja3!$A$3,IF(K303=[10]Hoja3!$B$4,[10]Hoja3!$A$4,IF(K303=[10]Hoja3!$B$5,[10]Hoja3!$A$5,IF(K303=[10]Hoja3!$B$6,[10]Hoja3!$A$6,IF(K303=[10]Hoja3!$B$7,[10]Hoja3!$A$7,IF(K303=[10]Hoja3!$B$8,[10]Hoja3!$A$8,IF(K303=[10]Hoja3!$B$9,[10]Hoja3!$A$9,IF(K303=[10]Hoja3!$B$10,[10]Hoja3!$A$10,IF(K303=[10]Hoja3!$B$11,[10]Hoja3!$A$11,IF(K303=[10]Hoja3!$B$12,[10]Hoja3!$A$12,IF(K303=[10]Hoja3!$B$13,[10]Hoja3!$A$13,IF(K303=[10]Hoja3!$B$14,[10]Hoja3!$A$14,"")))))))))))))</f>
        <v>CCE-05</v>
      </c>
      <c r="M303" s="2" t="s">
        <v>58</v>
      </c>
      <c r="N303" s="2">
        <v>0</v>
      </c>
      <c r="O303" s="52">
        <v>83720000</v>
      </c>
      <c r="P303" s="52">
        <v>83720000</v>
      </c>
      <c r="Q303" s="1">
        <v>0</v>
      </c>
      <c r="R303" s="2">
        <v>0</v>
      </c>
      <c r="S303" s="2" t="s">
        <v>31</v>
      </c>
      <c r="T303" s="2" t="s">
        <v>32</v>
      </c>
      <c r="U303" s="2" t="s">
        <v>33</v>
      </c>
      <c r="V303" s="2" t="s">
        <v>34</v>
      </c>
      <c r="W303" s="2" t="s">
        <v>35</v>
      </c>
      <c r="X303" s="2">
        <v>3241000</v>
      </c>
      <c r="Y303" s="3" t="s">
        <v>36</v>
      </c>
    </row>
    <row r="304" spans="1:25" ht="180" x14ac:dyDescent="0.25">
      <c r="A304" s="2" t="s">
        <v>513</v>
      </c>
      <c r="B304" s="2" t="str">
        <f>IFERROR(VLOOKUP(VALUE(MID(A304,1,IF(VALUE(MID(A304,1,3))=898,3,4))),[2]Hoja1!$A$3:$K$222,2,0),"")</f>
        <v>898 Administración del talento humano</v>
      </c>
      <c r="C304" s="2" t="s">
        <v>55</v>
      </c>
      <c r="D304" s="2" t="s">
        <v>56</v>
      </c>
      <c r="E304" s="26">
        <v>80111501</v>
      </c>
      <c r="F304" s="106" t="s">
        <v>514</v>
      </c>
      <c r="G304" s="4">
        <v>1</v>
      </c>
      <c r="H304" s="4">
        <v>1</v>
      </c>
      <c r="I304" s="2">
        <v>11.5</v>
      </c>
      <c r="J304" s="2">
        <v>1</v>
      </c>
      <c r="K304" s="2" t="s">
        <v>29</v>
      </c>
      <c r="L304" s="2" t="str">
        <f>IF(K304=[10]Hoja3!$B$2,[10]Hoja3!$A$2,IF(K304=[10]Hoja3!$B$3,[10]Hoja3!$A$3,IF(K304=[10]Hoja3!$B$4,[10]Hoja3!$A$4,IF(K304=[10]Hoja3!$B$5,[10]Hoja3!$A$5,IF(K304=[10]Hoja3!$B$6,[10]Hoja3!$A$6,IF(K304=[10]Hoja3!$B$7,[10]Hoja3!$A$7,IF(K304=[10]Hoja3!$B$8,[10]Hoja3!$A$8,IF(K304=[10]Hoja3!$B$9,[10]Hoja3!$A$9,IF(K304=[10]Hoja3!$B$10,[10]Hoja3!$A$10,IF(K304=[10]Hoja3!$B$11,[10]Hoja3!$A$11,IF(K304=[10]Hoja3!$B$12,[10]Hoja3!$A$12,IF(K304=[10]Hoja3!$B$13,[10]Hoja3!$A$13,IF(K304=[10]Hoja3!$B$14,[10]Hoja3!$A$14,"")))))))))))))</f>
        <v>CCE-05</v>
      </c>
      <c r="M304" s="2" t="s">
        <v>58</v>
      </c>
      <c r="N304" s="2">
        <v>0</v>
      </c>
      <c r="O304" s="52">
        <v>74630400</v>
      </c>
      <c r="P304" s="52">
        <v>74630400</v>
      </c>
      <c r="Q304" s="1">
        <v>0</v>
      </c>
      <c r="R304" s="2">
        <v>0</v>
      </c>
      <c r="S304" s="2" t="s">
        <v>31</v>
      </c>
      <c r="T304" s="2" t="s">
        <v>32</v>
      </c>
      <c r="U304" s="2" t="s">
        <v>33</v>
      </c>
      <c r="V304" s="2" t="s">
        <v>34</v>
      </c>
      <c r="W304" s="2" t="s">
        <v>35</v>
      </c>
      <c r="X304" s="2">
        <v>3241000</v>
      </c>
      <c r="Y304" s="3" t="s">
        <v>36</v>
      </c>
    </row>
    <row r="305" spans="1:25" ht="180" x14ac:dyDescent="0.25">
      <c r="A305" s="2" t="s">
        <v>515</v>
      </c>
      <c r="B305" s="2" t="str">
        <f>IFERROR(VLOOKUP(VALUE(MID(A305,1,IF(VALUE(MID(A305,1,3))=898,3,4))),[2]Hoja1!$A$3:$K$222,2,0),"")</f>
        <v>898 Administración del talento humano</v>
      </c>
      <c r="C305" s="2" t="s">
        <v>55</v>
      </c>
      <c r="D305" s="2" t="s">
        <v>56</v>
      </c>
      <c r="E305" s="26">
        <v>80111501</v>
      </c>
      <c r="F305" s="106" t="s">
        <v>516</v>
      </c>
      <c r="G305" s="4">
        <v>1</v>
      </c>
      <c r="H305" s="4">
        <v>1</v>
      </c>
      <c r="I305" s="2">
        <v>11.5</v>
      </c>
      <c r="J305" s="2">
        <v>1</v>
      </c>
      <c r="K305" s="2" t="s">
        <v>29</v>
      </c>
      <c r="L305" s="2" t="str">
        <f>IF(K305=[10]Hoja3!$B$2,[10]Hoja3!$A$2,IF(K305=[10]Hoja3!$B$3,[10]Hoja3!$A$3,IF(K305=[10]Hoja3!$B$4,[10]Hoja3!$A$4,IF(K305=[10]Hoja3!$B$5,[10]Hoja3!$A$5,IF(K305=[10]Hoja3!$B$6,[10]Hoja3!$A$6,IF(K305=[10]Hoja3!$B$7,[10]Hoja3!$A$7,IF(K305=[10]Hoja3!$B$8,[10]Hoja3!$A$8,IF(K305=[10]Hoja3!$B$9,[10]Hoja3!$A$9,IF(K305=[10]Hoja3!$B$10,[10]Hoja3!$A$10,IF(K305=[10]Hoja3!$B$11,[10]Hoja3!$A$11,IF(K305=[10]Hoja3!$B$12,[10]Hoja3!$A$12,IF(K305=[10]Hoja3!$B$13,[10]Hoja3!$A$13,IF(K305=[10]Hoja3!$B$14,[10]Hoja3!$A$14,"")))))))))))))</f>
        <v>CCE-05</v>
      </c>
      <c r="M305" s="2" t="s">
        <v>58</v>
      </c>
      <c r="N305" s="2">
        <v>0</v>
      </c>
      <c r="O305" s="52">
        <v>59800000</v>
      </c>
      <c r="P305" s="52">
        <v>59800000</v>
      </c>
      <c r="Q305" s="1">
        <v>0</v>
      </c>
      <c r="R305" s="2">
        <v>0</v>
      </c>
      <c r="S305" s="2" t="s">
        <v>31</v>
      </c>
      <c r="T305" s="2" t="s">
        <v>32</v>
      </c>
      <c r="U305" s="2" t="s">
        <v>33</v>
      </c>
      <c r="V305" s="2" t="s">
        <v>34</v>
      </c>
      <c r="W305" s="2" t="s">
        <v>35</v>
      </c>
      <c r="X305" s="2">
        <v>3241000</v>
      </c>
      <c r="Y305" s="3" t="s">
        <v>36</v>
      </c>
    </row>
    <row r="306" spans="1:25" ht="180" x14ac:dyDescent="0.25">
      <c r="A306" s="2" t="s">
        <v>517</v>
      </c>
      <c r="B306" s="2" t="str">
        <f>IFERROR(VLOOKUP(VALUE(MID(A306,1,IF(VALUE(MID(A306,1,3))=898,3,4))),[2]Hoja1!$A$3:$K$222,2,0),"")</f>
        <v>898 Administración del talento humano</v>
      </c>
      <c r="C306" s="2" t="s">
        <v>55</v>
      </c>
      <c r="D306" s="2" t="s">
        <v>56</v>
      </c>
      <c r="E306" s="26">
        <v>80111501</v>
      </c>
      <c r="F306" s="106" t="s">
        <v>516</v>
      </c>
      <c r="G306" s="4">
        <v>1</v>
      </c>
      <c r="H306" s="4">
        <v>1</v>
      </c>
      <c r="I306" s="2">
        <v>11.5</v>
      </c>
      <c r="J306" s="2">
        <v>1</v>
      </c>
      <c r="K306" s="2" t="s">
        <v>29</v>
      </c>
      <c r="L306" s="2" t="str">
        <f>IF(K306=[10]Hoja3!$B$2,[10]Hoja3!$A$2,IF(K306=[10]Hoja3!$B$3,[10]Hoja3!$A$3,IF(K306=[10]Hoja3!$B$4,[10]Hoja3!$A$4,IF(K306=[10]Hoja3!$B$5,[10]Hoja3!$A$5,IF(K306=[10]Hoja3!$B$6,[10]Hoja3!$A$6,IF(K306=[10]Hoja3!$B$7,[10]Hoja3!$A$7,IF(K306=[10]Hoja3!$B$8,[10]Hoja3!$A$8,IF(K306=[10]Hoja3!$B$9,[10]Hoja3!$A$9,IF(K306=[10]Hoja3!$B$10,[10]Hoja3!$A$10,IF(K306=[10]Hoja3!$B$11,[10]Hoja3!$A$11,IF(K306=[10]Hoja3!$B$12,[10]Hoja3!$A$12,IF(K306=[10]Hoja3!$B$13,[10]Hoja3!$A$13,IF(K306=[10]Hoja3!$B$14,[10]Hoja3!$A$14,"")))))))))))))</f>
        <v>CCE-05</v>
      </c>
      <c r="M306" s="2" t="s">
        <v>58</v>
      </c>
      <c r="N306" s="2">
        <v>0</v>
      </c>
      <c r="O306" s="52">
        <v>59800000</v>
      </c>
      <c r="P306" s="52">
        <v>59800000</v>
      </c>
      <c r="Q306" s="1">
        <v>0</v>
      </c>
      <c r="R306" s="2">
        <v>0</v>
      </c>
      <c r="S306" s="2" t="s">
        <v>31</v>
      </c>
      <c r="T306" s="2" t="s">
        <v>32</v>
      </c>
      <c r="U306" s="2" t="s">
        <v>33</v>
      </c>
      <c r="V306" s="2" t="s">
        <v>34</v>
      </c>
      <c r="W306" s="2" t="s">
        <v>35</v>
      </c>
      <c r="X306" s="2">
        <v>3241000</v>
      </c>
      <c r="Y306" s="3" t="s">
        <v>36</v>
      </c>
    </row>
    <row r="307" spans="1:25" ht="180" x14ac:dyDescent="0.25">
      <c r="A307" s="2" t="s">
        <v>518</v>
      </c>
      <c r="B307" s="2" t="str">
        <f>IFERROR(VLOOKUP(VALUE(MID(A307,1,IF(VALUE(MID(A307,1,3))=898,3,4))),[2]Hoja1!$A$3:$K$222,2,0),"")</f>
        <v>898 Administración del talento humano</v>
      </c>
      <c r="C307" s="2" t="s">
        <v>55</v>
      </c>
      <c r="D307" s="2" t="s">
        <v>56</v>
      </c>
      <c r="E307" s="26">
        <v>80111501</v>
      </c>
      <c r="F307" s="106" t="s">
        <v>516</v>
      </c>
      <c r="G307" s="4">
        <v>1</v>
      </c>
      <c r="H307" s="4">
        <v>1</v>
      </c>
      <c r="I307" s="2">
        <v>11.5</v>
      </c>
      <c r="J307" s="2">
        <v>1</v>
      </c>
      <c r="K307" s="2" t="s">
        <v>29</v>
      </c>
      <c r="L307" s="2" t="str">
        <f>IF(K307=[10]Hoja3!$B$2,[10]Hoja3!$A$2,IF(K307=[10]Hoja3!$B$3,[10]Hoja3!$A$3,IF(K307=[10]Hoja3!$B$4,[10]Hoja3!$A$4,IF(K307=[10]Hoja3!$B$5,[10]Hoja3!$A$5,IF(K307=[10]Hoja3!$B$6,[10]Hoja3!$A$6,IF(K307=[10]Hoja3!$B$7,[10]Hoja3!$A$7,IF(K307=[10]Hoja3!$B$8,[10]Hoja3!$A$8,IF(K307=[10]Hoja3!$B$9,[10]Hoja3!$A$9,IF(K307=[10]Hoja3!$B$10,[10]Hoja3!$A$10,IF(K307=[10]Hoja3!$B$11,[10]Hoja3!$A$11,IF(K307=[10]Hoja3!$B$12,[10]Hoja3!$A$12,IF(K307=[10]Hoja3!$B$13,[10]Hoja3!$A$13,IF(K307=[10]Hoja3!$B$14,[10]Hoja3!$A$14,"")))))))))))))</f>
        <v>CCE-05</v>
      </c>
      <c r="M307" s="2" t="s">
        <v>58</v>
      </c>
      <c r="N307" s="2">
        <v>0</v>
      </c>
      <c r="O307" s="52">
        <v>59800000</v>
      </c>
      <c r="P307" s="52">
        <v>59800000</v>
      </c>
      <c r="Q307" s="1">
        <v>0</v>
      </c>
      <c r="R307" s="2">
        <v>0</v>
      </c>
      <c r="S307" s="2" t="s">
        <v>31</v>
      </c>
      <c r="T307" s="2" t="s">
        <v>32</v>
      </c>
      <c r="U307" s="2" t="s">
        <v>33</v>
      </c>
      <c r="V307" s="2" t="s">
        <v>34</v>
      </c>
      <c r="W307" s="2" t="s">
        <v>35</v>
      </c>
      <c r="X307" s="2">
        <v>3241000</v>
      </c>
      <c r="Y307" s="3" t="s">
        <v>36</v>
      </c>
    </row>
    <row r="308" spans="1:25" ht="180" x14ac:dyDescent="0.25">
      <c r="A308" s="2" t="s">
        <v>519</v>
      </c>
      <c r="B308" s="2" t="str">
        <f>IFERROR(VLOOKUP(VALUE(MID(A308,1,IF(VALUE(MID(A308,1,3))=898,3,4))),[2]Hoja1!$A$3:$K$222,2,0),"")</f>
        <v>898 Administración del talento humano</v>
      </c>
      <c r="C308" s="2" t="s">
        <v>55</v>
      </c>
      <c r="D308" s="2" t="s">
        <v>56</v>
      </c>
      <c r="E308" s="26">
        <v>80111501</v>
      </c>
      <c r="F308" s="106" t="s">
        <v>516</v>
      </c>
      <c r="G308" s="4">
        <v>1</v>
      </c>
      <c r="H308" s="4">
        <v>1</v>
      </c>
      <c r="I308" s="2">
        <v>11.5</v>
      </c>
      <c r="J308" s="2">
        <v>1</v>
      </c>
      <c r="K308" s="2" t="s">
        <v>29</v>
      </c>
      <c r="L308" s="2" t="str">
        <f>IF(K308=[10]Hoja3!$B$2,[10]Hoja3!$A$2,IF(K308=[10]Hoja3!$B$3,[10]Hoja3!$A$3,IF(K308=[10]Hoja3!$B$4,[10]Hoja3!$A$4,IF(K308=[10]Hoja3!$B$5,[10]Hoja3!$A$5,IF(K308=[10]Hoja3!$B$6,[10]Hoja3!$A$6,IF(K308=[10]Hoja3!$B$7,[10]Hoja3!$A$7,IF(K308=[10]Hoja3!$B$8,[10]Hoja3!$A$8,IF(K308=[10]Hoja3!$B$9,[10]Hoja3!$A$9,IF(K308=[10]Hoja3!$B$10,[10]Hoja3!$A$10,IF(K308=[10]Hoja3!$B$11,[10]Hoja3!$A$11,IF(K308=[10]Hoja3!$B$12,[10]Hoja3!$A$12,IF(K308=[10]Hoja3!$B$13,[10]Hoja3!$A$13,IF(K308=[10]Hoja3!$B$14,[10]Hoja3!$A$14,"")))))))))))))</f>
        <v>CCE-05</v>
      </c>
      <c r="M308" s="2" t="s">
        <v>58</v>
      </c>
      <c r="N308" s="2">
        <v>0</v>
      </c>
      <c r="O308" s="52">
        <v>59800000</v>
      </c>
      <c r="P308" s="52">
        <v>59800000</v>
      </c>
      <c r="Q308" s="1">
        <v>0</v>
      </c>
      <c r="R308" s="2">
        <v>0</v>
      </c>
      <c r="S308" s="2" t="s">
        <v>31</v>
      </c>
      <c r="T308" s="2" t="s">
        <v>32</v>
      </c>
      <c r="U308" s="2" t="s">
        <v>33</v>
      </c>
      <c r="V308" s="2" t="s">
        <v>34</v>
      </c>
      <c r="W308" s="2" t="s">
        <v>35</v>
      </c>
      <c r="X308" s="2">
        <v>3241000</v>
      </c>
      <c r="Y308" s="3" t="s">
        <v>36</v>
      </c>
    </row>
    <row r="309" spans="1:25" ht="180" x14ac:dyDescent="0.25">
      <c r="A309" s="2" t="s">
        <v>520</v>
      </c>
      <c r="B309" s="2" t="str">
        <f>IFERROR(VLOOKUP(VALUE(MID(A309,1,IF(VALUE(MID(A309,1,3))=898,3,4))),[2]Hoja1!$A$3:$K$222,2,0),"")</f>
        <v>898 Administración del talento humano</v>
      </c>
      <c r="C309" s="2" t="s">
        <v>55</v>
      </c>
      <c r="D309" s="2" t="s">
        <v>56</v>
      </c>
      <c r="E309" s="26">
        <v>80111501</v>
      </c>
      <c r="F309" s="106" t="s">
        <v>516</v>
      </c>
      <c r="G309" s="4">
        <v>1</v>
      </c>
      <c r="H309" s="4">
        <v>1</v>
      </c>
      <c r="I309" s="2">
        <v>11.5</v>
      </c>
      <c r="J309" s="2">
        <v>1</v>
      </c>
      <c r="K309" s="2" t="s">
        <v>29</v>
      </c>
      <c r="L309" s="2" t="str">
        <f>IF(K309=[10]Hoja3!$B$2,[10]Hoja3!$A$2,IF(K309=[10]Hoja3!$B$3,[10]Hoja3!$A$3,IF(K309=[10]Hoja3!$B$4,[10]Hoja3!$A$4,IF(K309=[10]Hoja3!$B$5,[10]Hoja3!$A$5,IF(K309=[10]Hoja3!$B$6,[10]Hoja3!$A$6,IF(K309=[10]Hoja3!$B$7,[10]Hoja3!$A$7,IF(K309=[10]Hoja3!$B$8,[10]Hoja3!$A$8,IF(K309=[10]Hoja3!$B$9,[10]Hoja3!$A$9,IF(K309=[10]Hoja3!$B$10,[10]Hoja3!$A$10,IF(K309=[10]Hoja3!$B$11,[10]Hoja3!$A$11,IF(K309=[10]Hoja3!$B$12,[10]Hoja3!$A$12,IF(K309=[10]Hoja3!$B$13,[10]Hoja3!$A$13,IF(K309=[10]Hoja3!$B$14,[10]Hoja3!$A$14,"")))))))))))))</f>
        <v>CCE-05</v>
      </c>
      <c r="M309" s="2" t="s">
        <v>58</v>
      </c>
      <c r="N309" s="2">
        <v>0</v>
      </c>
      <c r="O309" s="52">
        <v>59800000</v>
      </c>
      <c r="P309" s="52">
        <v>59800000</v>
      </c>
      <c r="Q309" s="1">
        <v>0</v>
      </c>
      <c r="R309" s="2">
        <v>0</v>
      </c>
      <c r="S309" s="2" t="s">
        <v>31</v>
      </c>
      <c r="T309" s="2" t="s">
        <v>32</v>
      </c>
      <c r="U309" s="2" t="s">
        <v>33</v>
      </c>
      <c r="V309" s="2" t="s">
        <v>34</v>
      </c>
      <c r="W309" s="2" t="s">
        <v>35</v>
      </c>
      <c r="X309" s="2">
        <v>3241000</v>
      </c>
      <c r="Y309" s="3" t="s">
        <v>36</v>
      </c>
    </row>
    <row r="310" spans="1:25" ht="180" x14ac:dyDescent="0.25">
      <c r="A310" s="2" t="s">
        <v>521</v>
      </c>
      <c r="B310" s="2" t="str">
        <f>IFERROR(VLOOKUP(VALUE(MID(A310,1,IF(VALUE(MID(A310,1,3))=898,3,4))),[2]Hoja1!$A$3:$K$222,2,0),"")</f>
        <v>898 Administración del talento humano</v>
      </c>
      <c r="C310" s="2" t="s">
        <v>55</v>
      </c>
      <c r="D310" s="2" t="s">
        <v>56</v>
      </c>
      <c r="E310" s="26">
        <v>80111501</v>
      </c>
      <c r="F310" s="106" t="s">
        <v>516</v>
      </c>
      <c r="G310" s="4">
        <v>1</v>
      </c>
      <c r="H310" s="4">
        <v>1</v>
      </c>
      <c r="I310" s="2">
        <v>11.5</v>
      </c>
      <c r="J310" s="2">
        <v>1</v>
      </c>
      <c r="K310" s="2" t="s">
        <v>29</v>
      </c>
      <c r="L310" s="2" t="str">
        <f>IF(K310=[10]Hoja3!$B$2,[10]Hoja3!$A$2,IF(K310=[10]Hoja3!$B$3,[10]Hoja3!$A$3,IF(K310=[10]Hoja3!$B$4,[10]Hoja3!$A$4,IF(K310=[10]Hoja3!$B$5,[10]Hoja3!$A$5,IF(K310=[10]Hoja3!$B$6,[10]Hoja3!$A$6,IF(K310=[10]Hoja3!$B$7,[10]Hoja3!$A$7,IF(K310=[10]Hoja3!$B$8,[10]Hoja3!$A$8,IF(K310=[10]Hoja3!$B$9,[10]Hoja3!$A$9,IF(K310=[10]Hoja3!$B$10,[10]Hoja3!$A$10,IF(K310=[10]Hoja3!$B$11,[10]Hoja3!$A$11,IF(K310=[10]Hoja3!$B$12,[10]Hoja3!$A$12,IF(K310=[10]Hoja3!$B$13,[10]Hoja3!$A$13,IF(K310=[10]Hoja3!$B$14,[10]Hoja3!$A$14,"")))))))))))))</f>
        <v>CCE-05</v>
      </c>
      <c r="M310" s="2" t="s">
        <v>58</v>
      </c>
      <c r="N310" s="2">
        <v>0</v>
      </c>
      <c r="O310" s="52">
        <v>59800000</v>
      </c>
      <c r="P310" s="52">
        <v>59800000</v>
      </c>
      <c r="Q310" s="1">
        <v>0</v>
      </c>
      <c r="R310" s="2">
        <v>0</v>
      </c>
      <c r="S310" s="2" t="s">
        <v>31</v>
      </c>
      <c r="T310" s="2" t="s">
        <v>32</v>
      </c>
      <c r="U310" s="2" t="s">
        <v>33</v>
      </c>
      <c r="V310" s="2" t="s">
        <v>34</v>
      </c>
      <c r="W310" s="2" t="s">
        <v>35</v>
      </c>
      <c r="X310" s="2">
        <v>3241000</v>
      </c>
      <c r="Y310" s="3" t="s">
        <v>36</v>
      </c>
    </row>
    <row r="311" spans="1:25" ht="180" x14ac:dyDescent="0.25">
      <c r="A311" s="2" t="s">
        <v>522</v>
      </c>
      <c r="B311" s="2" t="str">
        <f>IFERROR(VLOOKUP(VALUE(MID(A311,1,IF(VALUE(MID(A311,1,3))=898,3,4))),[2]Hoja1!$A$3:$K$222,2,0),"")</f>
        <v>898 Administración del talento humano</v>
      </c>
      <c r="C311" s="2" t="s">
        <v>55</v>
      </c>
      <c r="D311" s="2" t="s">
        <v>56</v>
      </c>
      <c r="E311" s="26">
        <v>80111501</v>
      </c>
      <c r="F311" s="106" t="s">
        <v>523</v>
      </c>
      <c r="G311" s="4">
        <v>1</v>
      </c>
      <c r="H311" s="4">
        <v>1</v>
      </c>
      <c r="I311" s="2">
        <v>11.5</v>
      </c>
      <c r="J311" s="2">
        <v>1</v>
      </c>
      <c r="K311" s="2" t="s">
        <v>29</v>
      </c>
      <c r="L311" s="2" t="str">
        <f>IF(K311=[10]Hoja3!$B$2,[10]Hoja3!$A$2,IF(K311=[10]Hoja3!$B$3,[10]Hoja3!$A$3,IF(K311=[10]Hoja3!$B$4,[10]Hoja3!$A$4,IF(K311=[10]Hoja3!$B$5,[10]Hoja3!$A$5,IF(K311=[10]Hoja3!$B$6,[10]Hoja3!$A$6,IF(K311=[10]Hoja3!$B$7,[10]Hoja3!$A$7,IF(K311=[10]Hoja3!$B$8,[10]Hoja3!$A$8,IF(K311=[10]Hoja3!$B$9,[10]Hoja3!$A$9,IF(K311=[10]Hoja3!$B$10,[10]Hoja3!$A$10,IF(K311=[10]Hoja3!$B$11,[10]Hoja3!$A$11,IF(K311=[10]Hoja3!$B$12,[10]Hoja3!$A$12,IF(K311=[10]Hoja3!$B$13,[10]Hoja3!$A$13,IF(K311=[10]Hoja3!$B$14,[10]Hoja3!$A$14,"")))))))))))))</f>
        <v>CCE-05</v>
      </c>
      <c r="M311" s="2" t="s">
        <v>58</v>
      </c>
      <c r="N311" s="2">
        <v>0</v>
      </c>
      <c r="O311" s="52">
        <v>59800000</v>
      </c>
      <c r="P311" s="52">
        <v>59800000</v>
      </c>
      <c r="Q311" s="1">
        <v>0</v>
      </c>
      <c r="R311" s="2">
        <v>0</v>
      </c>
      <c r="S311" s="2" t="s">
        <v>31</v>
      </c>
      <c r="T311" s="2" t="s">
        <v>32</v>
      </c>
      <c r="U311" s="2" t="s">
        <v>33</v>
      </c>
      <c r="V311" s="2" t="s">
        <v>34</v>
      </c>
      <c r="W311" s="2" t="s">
        <v>35</v>
      </c>
      <c r="X311" s="2">
        <v>3241000</v>
      </c>
      <c r="Y311" s="3" t="s">
        <v>36</v>
      </c>
    </row>
    <row r="312" spans="1:25" ht="180" x14ac:dyDescent="0.25">
      <c r="A312" s="2" t="s">
        <v>524</v>
      </c>
      <c r="B312" s="2" t="str">
        <f>IFERROR(VLOOKUP(VALUE(MID(A312,1,IF(VALUE(MID(A312,1,3))=898,3,4))),[2]Hoja1!$A$3:$K$222,2,0),"")</f>
        <v>898 Administración del talento humano</v>
      </c>
      <c r="C312" s="2" t="s">
        <v>55</v>
      </c>
      <c r="D312" s="2" t="s">
        <v>56</v>
      </c>
      <c r="E312" s="26">
        <v>80111501</v>
      </c>
      <c r="F312" s="106" t="s">
        <v>523</v>
      </c>
      <c r="G312" s="4">
        <v>1</v>
      </c>
      <c r="H312" s="4">
        <v>1</v>
      </c>
      <c r="I312" s="2">
        <v>11.5</v>
      </c>
      <c r="J312" s="2">
        <v>1</v>
      </c>
      <c r="K312" s="2" t="s">
        <v>29</v>
      </c>
      <c r="L312" s="2" t="str">
        <f>IF(K312=[10]Hoja3!$B$2,[10]Hoja3!$A$2,IF(K312=[10]Hoja3!$B$3,[10]Hoja3!$A$3,IF(K312=[10]Hoja3!$B$4,[10]Hoja3!$A$4,IF(K312=[10]Hoja3!$B$5,[10]Hoja3!$A$5,IF(K312=[10]Hoja3!$B$6,[10]Hoja3!$A$6,IF(K312=[10]Hoja3!$B$7,[10]Hoja3!$A$7,IF(K312=[10]Hoja3!$B$8,[10]Hoja3!$A$8,IF(K312=[10]Hoja3!$B$9,[10]Hoja3!$A$9,IF(K312=[10]Hoja3!$B$10,[10]Hoja3!$A$10,IF(K312=[10]Hoja3!$B$11,[10]Hoja3!$A$11,IF(K312=[10]Hoja3!$B$12,[10]Hoja3!$A$12,IF(K312=[10]Hoja3!$B$13,[10]Hoja3!$A$13,IF(K312=[10]Hoja3!$B$14,[10]Hoja3!$A$14,"")))))))))))))</f>
        <v>CCE-05</v>
      </c>
      <c r="M312" s="2" t="s">
        <v>58</v>
      </c>
      <c r="N312" s="2">
        <v>0</v>
      </c>
      <c r="O312" s="52">
        <v>59800000</v>
      </c>
      <c r="P312" s="52">
        <v>59800000</v>
      </c>
      <c r="Q312" s="1">
        <v>0</v>
      </c>
      <c r="R312" s="2">
        <v>0</v>
      </c>
      <c r="S312" s="2" t="s">
        <v>31</v>
      </c>
      <c r="T312" s="2" t="s">
        <v>32</v>
      </c>
      <c r="U312" s="2" t="s">
        <v>33</v>
      </c>
      <c r="V312" s="2" t="s">
        <v>34</v>
      </c>
      <c r="W312" s="2" t="s">
        <v>35</v>
      </c>
      <c r="X312" s="2">
        <v>3241000</v>
      </c>
      <c r="Y312" s="3" t="s">
        <v>36</v>
      </c>
    </row>
    <row r="313" spans="1:25" ht="180" x14ac:dyDescent="0.25">
      <c r="A313" s="2" t="s">
        <v>525</v>
      </c>
      <c r="B313" s="2" t="str">
        <f>IFERROR(VLOOKUP(VALUE(MID(A313,1,IF(VALUE(MID(A313,1,3))=898,3,4))),[2]Hoja1!$A$3:$K$222,2,0),"")</f>
        <v>898 Administración del talento humano</v>
      </c>
      <c r="C313" s="2" t="s">
        <v>55</v>
      </c>
      <c r="D313" s="2" t="s">
        <v>56</v>
      </c>
      <c r="E313" s="26">
        <v>80111501</v>
      </c>
      <c r="F313" s="106" t="s">
        <v>523</v>
      </c>
      <c r="G313" s="4">
        <v>1</v>
      </c>
      <c r="H313" s="4">
        <v>1</v>
      </c>
      <c r="I313" s="2">
        <v>11.5</v>
      </c>
      <c r="J313" s="2">
        <v>1</v>
      </c>
      <c r="K313" s="2" t="s">
        <v>29</v>
      </c>
      <c r="L313" s="2" t="str">
        <f>IF(K313=[10]Hoja3!$B$2,[10]Hoja3!$A$2,IF(K313=[10]Hoja3!$B$3,[10]Hoja3!$A$3,IF(K313=[10]Hoja3!$B$4,[10]Hoja3!$A$4,IF(K313=[10]Hoja3!$B$5,[10]Hoja3!$A$5,IF(K313=[10]Hoja3!$B$6,[10]Hoja3!$A$6,IF(K313=[10]Hoja3!$B$7,[10]Hoja3!$A$7,IF(K313=[10]Hoja3!$B$8,[10]Hoja3!$A$8,IF(K313=[10]Hoja3!$B$9,[10]Hoja3!$A$9,IF(K313=[10]Hoja3!$B$10,[10]Hoja3!$A$10,IF(K313=[10]Hoja3!$B$11,[10]Hoja3!$A$11,IF(K313=[10]Hoja3!$B$12,[10]Hoja3!$A$12,IF(K313=[10]Hoja3!$B$13,[10]Hoja3!$A$13,IF(K313=[10]Hoja3!$B$14,[10]Hoja3!$A$14,"")))))))))))))</f>
        <v>CCE-05</v>
      </c>
      <c r="M313" s="2" t="s">
        <v>58</v>
      </c>
      <c r="N313" s="2">
        <v>0</v>
      </c>
      <c r="O313" s="52">
        <v>59800000</v>
      </c>
      <c r="P313" s="52">
        <v>59800000</v>
      </c>
      <c r="Q313" s="1">
        <v>0</v>
      </c>
      <c r="R313" s="2">
        <v>0</v>
      </c>
      <c r="S313" s="2" t="s">
        <v>31</v>
      </c>
      <c r="T313" s="2" t="s">
        <v>32</v>
      </c>
      <c r="U313" s="2" t="s">
        <v>33</v>
      </c>
      <c r="V313" s="2" t="s">
        <v>34</v>
      </c>
      <c r="W313" s="2" t="s">
        <v>35</v>
      </c>
      <c r="X313" s="2">
        <v>3241000</v>
      </c>
      <c r="Y313" s="3" t="s">
        <v>36</v>
      </c>
    </row>
    <row r="314" spans="1:25" ht="180" x14ac:dyDescent="0.25">
      <c r="A314" s="2" t="s">
        <v>526</v>
      </c>
      <c r="B314" s="2" t="str">
        <f>IFERROR(VLOOKUP(VALUE(MID(A314,1,IF(VALUE(MID(A314,1,3))=898,3,4))),[2]Hoja1!$A$3:$K$222,2,0),"")</f>
        <v>898 Administración del talento humano</v>
      </c>
      <c r="C314" s="2" t="s">
        <v>55</v>
      </c>
      <c r="D314" s="2" t="s">
        <v>56</v>
      </c>
      <c r="E314" s="26">
        <v>80111501</v>
      </c>
      <c r="F314" s="106" t="s">
        <v>527</v>
      </c>
      <c r="G314" s="4">
        <v>1</v>
      </c>
      <c r="H314" s="4">
        <v>1</v>
      </c>
      <c r="I314" s="2">
        <v>11.5</v>
      </c>
      <c r="J314" s="2">
        <v>1</v>
      </c>
      <c r="K314" s="2" t="s">
        <v>29</v>
      </c>
      <c r="L314" s="2" t="str">
        <f>IF(K314=[10]Hoja3!$B$2,[10]Hoja3!$A$2,IF(K314=[10]Hoja3!$B$3,[10]Hoja3!$A$3,IF(K314=[10]Hoja3!$B$4,[10]Hoja3!$A$4,IF(K314=[10]Hoja3!$B$5,[10]Hoja3!$A$5,IF(K314=[10]Hoja3!$B$6,[10]Hoja3!$A$6,IF(K314=[10]Hoja3!$B$7,[10]Hoja3!$A$7,IF(K314=[10]Hoja3!$B$8,[10]Hoja3!$A$8,IF(K314=[10]Hoja3!$B$9,[10]Hoja3!$A$9,IF(K314=[10]Hoja3!$B$10,[10]Hoja3!$A$10,IF(K314=[10]Hoja3!$B$11,[10]Hoja3!$A$11,IF(K314=[10]Hoja3!$B$12,[10]Hoja3!$A$12,IF(K314=[10]Hoja3!$B$13,[10]Hoja3!$A$13,IF(K314=[10]Hoja3!$B$14,[10]Hoja3!$A$14,"")))))))))))))</f>
        <v>CCE-05</v>
      </c>
      <c r="M314" s="2" t="s">
        <v>58</v>
      </c>
      <c r="N314" s="2">
        <v>0</v>
      </c>
      <c r="O314" s="52">
        <v>35880000</v>
      </c>
      <c r="P314" s="52">
        <v>35880000</v>
      </c>
      <c r="Q314" s="1">
        <v>0</v>
      </c>
      <c r="R314" s="2">
        <v>0</v>
      </c>
      <c r="S314" s="2" t="s">
        <v>31</v>
      </c>
      <c r="T314" s="2" t="s">
        <v>32</v>
      </c>
      <c r="U314" s="2" t="s">
        <v>33</v>
      </c>
      <c r="V314" s="2" t="s">
        <v>34</v>
      </c>
      <c r="W314" s="2" t="s">
        <v>35</v>
      </c>
      <c r="X314" s="2">
        <v>3241000</v>
      </c>
      <c r="Y314" s="3" t="s">
        <v>36</v>
      </c>
    </row>
    <row r="315" spans="1:25" ht="180" x14ac:dyDescent="0.25">
      <c r="A315" s="2" t="s">
        <v>528</v>
      </c>
      <c r="B315" s="2" t="str">
        <f>IFERROR(VLOOKUP(VALUE(MID(A315,1,IF(VALUE(MID(A315,1,3))=898,3,4))),[2]Hoja1!$A$3:$K$222,2,0),"")</f>
        <v>898 Administración del talento humano</v>
      </c>
      <c r="C315" s="2" t="s">
        <v>55</v>
      </c>
      <c r="D315" s="2" t="s">
        <v>56</v>
      </c>
      <c r="E315" s="26">
        <v>80111501</v>
      </c>
      <c r="F315" s="106" t="s">
        <v>529</v>
      </c>
      <c r="G315" s="4">
        <v>1</v>
      </c>
      <c r="H315" s="4">
        <v>1</v>
      </c>
      <c r="I315" s="2">
        <v>11.5</v>
      </c>
      <c r="J315" s="2">
        <v>1</v>
      </c>
      <c r="K315" s="2" t="s">
        <v>29</v>
      </c>
      <c r="L315" s="2" t="str">
        <f>IF(K315=[10]Hoja3!$B$2,[10]Hoja3!$A$2,IF(K315=[10]Hoja3!$B$3,[10]Hoja3!$A$3,IF(K315=[10]Hoja3!$B$4,[10]Hoja3!$A$4,IF(K315=[10]Hoja3!$B$5,[10]Hoja3!$A$5,IF(K315=[10]Hoja3!$B$6,[10]Hoja3!$A$6,IF(K315=[10]Hoja3!$B$7,[10]Hoja3!$A$7,IF(K315=[10]Hoja3!$B$8,[10]Hoja3!$A$8,IF(K315=[10]Hoja3!$B$9,[10]Hoja3!$A$9,IF(K315=[10]Hoja3!$B$10,[10]Hoja3!$A$10,IF(K315=[10]Hoja3!$B$11,[10]Hoja3!$A$11,IF(K315=[10]Hoja3!$B$12,[10]Hoja3!$A$12,IF(K315=[10]Hoja3!$B$13,[10]Hoja3!$A$13,IF(K315=[10]Hoja3!$B$14,[10]Hoja3!$A$14,"")))))))))))))</f>
        <v>CCE-05</v>
      </c>
      <c r="M315" s="2" t="s">
        <v>58</v>
      </c>
      <c r="N315" s="2">
        <v>0</v>
      </c>
      <c r="O315" s="52">
        <v>35880000</v>
      </c>
      <c r="P315" s="52">
        <v>35880000</v>
      </c>
      <c r="Q315" s="1">
        <v>0</v>
      </c>
      <c r="R315" s="2">
        <v>0</v>
      </c>
      <c r="S315" s="2" t="s">
        <v>31</v>
      </c>
      <c r="T315" s="2" t="s">
        <v>32</v>
      </c>
      <c r="U315" s="2" t="s">
        <v>33</v>
      </c>
      <c r="V315" s="2" t="s">
        <v>34</v>
      </c>
      <c r="W315" s="2" t="s">
        <v>35</v>
      </c>
      <c r="X315" s="2">
        <v>3241000</v>
      </c>
      <c r="Y315" s="3" t="s">
        <v>36</v>
      </c>
    </row>
    <row r="316" spans="1:25" ht="180" x14ac:dyDescent="0.25">
      <c r="A316" s="2" t="s">
        <v>530</v>
      </c>
      <c r="B316" s="2" t="str">
        <f>IFERROR(VLOOKUP(VALUE(MID(A316,1,IF(VALUE(MID(A316,1,3))=898,3,4))),[2]Hoja1!$A$3:$K$222,2,0),"")</f>
        <v>898 Administración del talento humano</v>
      </c>
      <c r="C316" s="2" t="s">
        <v>55</v>
      </c>
      <c r="D316" s="2" t="s">
        <v>56</v>
      </c>
      <c r="E316" s="26">
        <v>80111501</v>
      </c>
      <c r="F316" s="106" t="s">
        <v>529</v>
      </c>
      <c r="G316" s="4">
        <v>1</v>
      </c>
      <c r="H316" s="4">
        <v>1</v>
      </c>
      <c r="I316" s="2">
        <v>11.5</v>
      </c>
      <c r="J316" s="2">
        <v>1</v>
      </c>
      <c r="K316" s="2" t="s">
        <v>29</v>
      </c>
      <c r="L316" s="2" t="str">
        <f>IF(K316=[10]Hoja3!$B$2,[10]Hoja3!$A$2,IF(K316=[10]Hoja3!$B$3,[10]Hoja3!$A$3,IF(K316=[10]Hoja3!$B$4,[10]Hoja3!$A$4,IF(K316=[10]Hoja3!$B$5,[10]Hoja3!$A$5,IF(K316=[10]Hoja3!$B$6,[10]Hoja3!$A$6,IF(K316=[10]Hoja3!$B$7,[10]Hoja3!$A$7,IF(K316=[10]Hoja3!$B$8,[10]Hoja3!$A$8,IF(K316=[10]Hoja3!$B$9,[10]Hoja3!$A$9,IF(K316=[10]Hoja3!$B$10,[10]Hoja3!$A$10,IF(K316=[10]Hoja3!$B$11,[10]Hoja3!$A$11,IF(K316=[10]Hoja3!$B$12,[10]Hoja3!$A$12,IF(K316=[10]Hoja3!$B$13,[10]Hoja3!$A$13,IF(K316=[10]Hoja3!$B$14,[10]Hoja3!$A$14,"")))))))))))))</f>
        <v>CCE-05</v>
      </c>
      <c r="M316" s="2" t="s">
        <v>58</v>
      </c>
      <c r="N316" s="2">
        <v>0</v>
      </c>
      <c r="O316" s="52">
        <v>35880000</v>
      </c>
      <c r="P316" s="52">
        <v>35880000</v>
      </c>
      <c r="Q316" s="1">
        <v>0</v>
      </c>
      <c r="R316" s="2">
        <v>0</v>
      </c>
      <c r="S316" s="2" t="s">
        <v>31</v>
      </c>
      <c r="T316" s="2" t="s">
        <v>32</v>
      </c>
      <c r="U316" s="2" t="s">
        <v>33</v>
      </c>
      <c r="V316" s="2" t="s">
        <v>34</v>
      </c>
      <c r="W316" s="2" t="s">
        <v>35</v>
      </c>
      <c r="X316" s="2">
        <v>3241000</v>
      </c>
      <c r="Y316" s="3" t="s">
        <v>36</v>
      </c>
    </row>
    <row r="317" spans="1:25" ht="180" x14ac:dyDescent="0.25">
      <c r="A317" s="2" t="s">
        <v>531</v>
      </c>
      <c r="B317" s="2" t="str">
        <f>IFERROR(VLOOKUP(VALUE(MID(A317,1,IF(VALUE(MID(A317,1,3))=898,3,4))),[2]Hoja1!$A$3:$K$222,2,0),"")</f>
        <v>898 Administración del talento humano</v>
      </c>
      <c r="C317" s="2" t="s">
        <v>55</v>
      </c>
      <c r="D317" s="2" t="s">
        <v>56</v>
      </c>
      <c r="E317" s="26">
        <v>80111501</v>
      </c>
      <c r="F317" s="106" t="s">
        <v>532</v>
      </c>
      <c r="G317" s="4">
        <v>1</v>
      </c>
      <c r="H317" s="4">
        <v>1</v>
      </c>
      <c r="I317" s="2">
        <v>6</v>
      </c>
      <c r="J317" s="2">
        <v>1</v>
      </c>
      <c r="K317" s="2" t="s">
        <v>29</v>
      </c>
      <c r="L317" s="2" t="str">
        <f>IF(K317=[10]Hoja3!$B$2,[10]Hoja3!$A$2,IF(K317=[10]Hoja3!$B$3,[10]Hoja3!$A$3,IF(K317=[10]Hoja3!$B$4,[10]Hoja3!$A$4,IF(K317=[10]Hoja3!$B$5,[10]Hoja3!$A$5,IF(K317=[10]Hoja3!$B$6,[10]Hoja3!$A$6,IF(K317=[10]Hoja3!$B$7,[10]Hoja3!$A$7,IF(K317=[10]Hoja3!$B$8,[10]Hoja3!$A$8,IF(K317=[10]Hoja3!$B$9,[10]Hoja3!$A$9,IF(K317=[10]Hoja3!$B$10,[10]Hoja3!$A$10,IF(K317=[10]Hoja3!$B$11,[10]Hoja3!$A$11,IF(K317=[10]Hoja3!$B$12,[10]Hoja3!$A$12,IF(K317=[10]Hoja3!$B$13,[10]Hoja3!$A$13,IF(K317=[10]Hoja3!$B$14,[10]Hoja3!$A$14,"")))))))))))))</f>
        <v>CCE-05</v>
      </c>
      <c r="M317" s="2" t="s">
        <v>58</v>
      </c>
      <c r="N317" s="2">
        <v>0</v>
      </c>
      <c r="O317" s="52">
        <v>31200000</v>
      </c>
      <c r="P317" s="52">
        <v>31200000</v>
      </c>
      <c r="Q317" s="1">
        <v>0</v>
      </c>
      <c r="R317" s="2">
        <v>0</v>
      </c>
      <c r="S317" s="2" t="s">
        <v>31</v>
      </c>
      <c r="T317" s="2" t="s">
        <v>32</v>
      </c>
      <c r="U317" s="2" t="s">
        <v>33</v>
      </c>
      <c r="V317" s="2" t="s">
        <v>34</v>
      </c>
      <c r="W317" s="2" t="s">
        <v>35</v>
      </c>
      <c r="X317" s="2">
        <v>3241000</v>
      </c>
      <c r="Y317" s="3" t="s">
        <v>36</v>
      </c>
    </row>
    <row r="318" spans="1:25" ht="180" x14ac:dyDescent="0.25">
      <c r="A318" s="2" t="s">
        <v>533</v>
      </c>
      <c r="B318" s="2" t="str">
        <f>IFERROR(VLOOKUP(VALUE(MID(A318,1,IF(VALUE(MID(A318,1,3))=898,3,4))),[2]Hoja1!$A$3:$K$222,2,0),"")</f>
        <v>898 Administración del talento humano</v>
      </c>
      <c r="C318" s="2" t="s">
        <v>55</v>
      </c>
      <c r="D318" s="2" t="s">
        <v>56</v>
      </c>
      <c r="E318" s="26">
        <v>80111501</v>
      </c>
      <c r="F318" s="106" t="s">
        <v>532</v>
      </c>
      <c r="G318" s="4">
        <v>1</v>
      </c>
      <c r="H318" s="4">
        <v>1</v>
      </c>
      <c r="I318" s="2">
        <v>6</v>
      </c>
      <c r="J318" s="2">
        <v>1</v>
      </c>
      <c r="K318" s="2" t="s">
        <v>29</v>
      </c>
      <c r="L318" s="2" t="str">
        <f>IF(K318=[10]Hoja3!$B$2,[10]Hoja3!$A$2,IF(K318=[10]Hoja3!$B$3,[10]Hoja3!$A$3,IF(K318=[10]Hoja3!$B$4,[10]Hoja3!$A$4,IF(K318=[10]Hoja3!$B$5,[10]Hoja3!$A$5,IF(K318=[10]Hoja3!$B$6,[10]Hoja3!$A$6,IF(K318=[10]Hoja3!$B$7,[10]Hoja3!$A$7,IF(K318=[10]Hoja3!$B$8,[10]Hoja3!$A$8,IF(K318=[10]Hoja3!$B$9,[10]Hoja3!$A$9,IF(K318=[10]Hoja3!$B$10,[10]Hoja3!$A$10,IF(K318=[10]Hoja3!$B$11,[10]Hoja3!$A$11,IF(K318=[10]Hoja3!$B$12,[10]Hoja3!$A$12,IF(K318=[10]Hoja3!$B$13,[10]Hoja3!$A$13,IF(K318=[10]Hoja3!$B$14,[10]Hoja3!$A$14,"")))))))))))))</f>
        <v>CCE-05</v>
      </c>
      <c r="M318" s="2" t="s">
        <v>58</v>
      </c>
      <c r="N318" s="2">
        <v>0</v>
      </c>
      <c r="O318" s="52">
        <v>31200000</v>
      </c>
      <c r="P318" s="52">
        <v>31200000</v>
      </c>
      <c r="Q318" s="1">
        <v>0</v>
      </c>
      <c r="R318" s="2">
        <v>0</v>
      </c>
      <c r="S318" s="2" t="s">
        <v>31</v>
      </c>
      <c r="T318" s="2" t="s">
        <v>32</v>
      </c>
      <c r="U318" s="2" t="s">
        <v>33</v>
      </c>
      <c r="V318" s="2" t="s">
        <v>34</v>
      </c>
      <c r="W318" s="2" t="s">
        <v>35</v>
      </c>
      <c r="X318" s="2">
        <v>3241000</v>
      </c>
      <c r="Y318" s="3" t="s">
        <v>36</v>
      </c>
    </row>
    <row r="319" spans="1:25" ht="180" x14ac:dyDescent="0.25">
      <c r="A319" s="2" t="s">
        <v>534</v>
      </c>
      <c r="B319" s="2" t="str">
        <f>IFERROR(VLOOKUP(VALUE(MID(A319,1,IF(VALUE(MID(A319,1,3))=898,3,4))),[2]Hoja1!$A$3:$K$222,2,0),"")</f>
        <v>898 Administración del talento humano</v>
      </c>
      <c r="C319" s="2" t="s">
        <v>55</v>
      </c>
      <c r="D319" s="2" t="s">
        <v>56</v>
      </c>
      <c r="E319" s="26">
        <v>80111501</v>
      </c>
      <c r="F319" s="106" t="s">
        <v>532</v>
      </c>
      <c r="G319" s="4">
        <v>1</v>
      </c>
      <c r="H319" s="4">
        <v>1</v>
      </c>
      <c r="I319" s="2">
        <v>6</v>
      </c>
      <c r="J319" s="2">
        <v>1</v>
      </c>
      <c r="K319" s="2" t="s">
        <v>29</v>
      </c>
      <c r="L319" s="2" t="str">
        <f>IF(K319=[10]Hoja3!$B$2,[10]Hoja3!$A$2,IF(K319=[10]Hoja3!$B$3,[10]Hoja3!$A$3,IF(K319=[10]Hoja3!$B$4,[10]Hoja3!$A$4,IF(K319=[10]Hoja3!$B$5,[10]Hoja3!$A$5,IF(K319=[10]Hoja3!$B$6,[10]Hoja3!$A$6,IF(K319=[10]Hoja3!$B$7,[10]Hoja3!$A$7,IF(K319=[10]Hoja3!$B$8,[10]Hoja3!$A$8,IF(K319=[10]Hoja3!$B$9,[10]Hoja3!$A$9,IF(K319=[10]Hoja3!$B$10,[10]Hoja3!$A$10,IF(K319=[10]Hoja3!$B$11,[10]Hoja3!$A$11,IF(K319=[10]Hoja3!$B$12,[10]Hoja3!$A$12,IF(K319=[10]Hoja3!$B$13,[10]Hoja3!$A$13,IF(K319=[10]Hoja3!$B$14,[10]Hoja3!$A$14,"")))))))))))))</f>
        <v>CCE-05</v>
      </c>
      <c r="M319" s="2" t="s">
        <v>58</v>
      </c>
      <c r="N319" s="2">
        <v>0</v>
      </c>
      <c r="O319" s="52">
        <v>31200000</v>
      </c>
      <c r="P319" s="52">
        <v>31200000</v>
      </c>
      <c r="Q319" s="1">
        <v>0</v>
      </c>
      <c r="R319" s="2">
        <v>0</v>
      </c>
      <c r="S319" s="2" t="s">
        <v>31</v>
      </c>
      <c r="T319" s="2" t="s">
        <v>32</v>
      </c>
      <c r="U319" s="2" t="s">
        <v>33</v>
      </c>
      <c r="V319" s="2" t="s">
        <v>34</v>
      </c>
      <c r="W319" s="2" t="s">
        <v>35</v>
      </c>
      <c r="X319" s="2">
        <v>3241000</v>
      </c>
      <c r="Y319" s="3" t="s">
        <v>36</v>
      </c>
    </row>
    <row r="320" spans="1:25" ht="180" x14ac:dyDescent="0.25">
      <c r="A320" s="53" t="s">
        <v>535</v>
      </c>
      <c r="B320" s="2" t="str">
        <f>IFERROR(VLOOKUP(VALUE(MID(A320,1,IF(VALUE(MID(A320,1,3))=898,3,4))),[2]Hoja1!$A$3:$K$222,2,0),"")</f>
        <v>898 Administración del talento humano</v>
      </c>
      <c r="C320" s="2" t="s">
        <v>55</v>
      </c>
      <c r="D320" s="2" t="s">
        <v>56</v>
      </c>
      <c r="E320" s="26">
        <v>80111501</v>
      </c>
      <c r="F320" s="106" t="s">
        <v>536</v>
      </c>
      <c r="G320" s="4">
        <v>1</v>
      </c>
      <c r="H320" s="4">
        <v>1</v>
      </c>
      <c r="I320" s="2">
        <v>6</v>
      </c>
      <c r="J320" s="2">
        <v>1</v>
      </c>
      <c r="K320" s="2" t="s">
        <v>29</v>
      </c>
      <c r="L320" s="2" t="str">
        <f>IF(K320=[10]Hoja3!$B$2,[10]Hoja3!$A$2,IF(K320=[10]Hoja3!$B$3,[10]Hoja3!$A$3,IF(K320=[10]Hoja3!$B$4,[10]Hoja3!$A$4,IF(K320=[10]Hoja3!$B$5,[10]Hoja3!$A$5,IF(K320=[10]Hoja3!$B$6,[10]Hoja3!$A$6,IF(K320=[10]Hoja3!$B$7,[10]Hoja3!$A$7,IF(K320=[10]Hoja3!$B$8,[10]Hoja3!$A$8,IF(K320=[10]Hoja3!$B$9,[10]Hoja3!$A$9,IF(K320=[10]Hoja3!$B$10,[10]Hoja3!$A$10,IF(K320=[10]Hoja3!$B$11,[10]Hoja3!$A$11,IF(K320=[10]Hoja3!$B$12,[10]Hoja3!$A$12,IF(K320=[10]Hoja3!$B$13,[10]Hoja3!$A$13,IF(K320=[10]Hoja3!$B$14,[10]Hoja3!$A$14,"")))))))))))))</f>
        <v>CCE-05</v>
      </c>
      <c r="M320" s="2" t="s">
        <v>58</v>
      </c>
      <c r="N320" s="2">
        <v>0</v>
      </c>
      <c r="O320" s="52">
        <v>31200000</v>
      </c>
      <c r="P320" s="52">
        <v>31200000</v>
      </c>
      <c r="Q320" s="1">
        <v>0</v>
      </c>
      <c r="R320" s="2">
        <v>0</v>
      </c>
      <c r="S320" s="2" t="s">
        <v>31</v>
      </c>
      <c r="T320" s="2" t="s">
        <v>32</v>
      </c>
      <c r="U320" s="2" t="s">
        <v>33</v>
      </c>
      <c r="V320" s="2" t="s">
        <v>34</v>
      </c>
      <c r="W320" s="2" t="s">
        <v>35</v>
      </c>
      <c r="X320" s="2">
        <v>3241000</v>
      </c>
      <c r="Y320" s="3" t="s">
        <v>36</v>
      </c>
    </row>
    <row r="321" spans="1:25" ht="180" x14ac:dyDescent="0.25">
      <c r="A321" s="53" t="s">
        <v>537</v>
      </c>
      <c r="B321" s="2" t="str">
        <f>IFERROR(VLOOKUP(VALUE(MID(A321,1,IF(VALUE(MID(A321,1,3))=898,3,4))),[2]Hoja1!$A$3:$K$222,2,0),"")</f>
        <v>898 Administración del talento humano</v>
      </c>
      <c r="C321" s="2" t="s">
        <v>55</v>
      </c>
      <c r="D321" s="2" t="s">
        <v>56</v>
      </c>
      <c r="E321" s="26">
        <v>80111501</v>
      </c>
      <c r="F321" s="106" t="s">
        <v>536</v>
      </c>
      <c r="G321" s="4">
        <v>1</v>
      </c>
      <c r="H321" s="4">
        <v>1</v>
      </c>
      <c r="I321" s="2">
        <v>6</v>
      </c>
      <c r="J321" s="2">
        <v>1</v>
      </c>
      <c r="K321" s="2" t="s">
        <v>29</v>
      </c>
      <c r="L321" s="2" t="str">
        <f>IF(K321=[10]Hoja3!$B$2,[10]Hoja3!$A$2,IF(K321=[10]Hoja3!$B$3,[10]Hoja3!$A$3,IF(K321=[10]Hoja3!$B$4,[10]Hoja3!$A$4,IF(K321=[10]Hoja3!$B$5,[10]Hoja3!$A$5,IF(K321=[10]Hoja3!$B$6,[10]Hoja3!$A$6,IF(K321=[10]Hoja3!$B$7,[10]Hoja3!$A$7,IF(K321=[10]Hoja3!$B$8,[10]Hoja3!$A$8,IF(K321=[10]Hoja3!$B$9,[10]Hoja3!$A$9,IF(K321=[10]Hoja3!$B$10,[10]Hoja3!$A$10,IF(K321=[10]Hoja3!$B$11,[10]Hoja3!$A$11,IF(K321=[10]Hoja3!$B$12,[10]Hoja3!$A$12,IF(K321=[10]Hoja3!$B$13,[10]Hoja3!$A$13,IF(K321=[10]Hoja3!$B$14,[10]Hoja3!$A$14,"")))))))))))))</f>
        <v>CCE-05</v>
      </c>
      <c r="M321" s="2" t="s">
        <v>58</v>
      </c>
      <c r="N321" s="2">
        <v>0</v>
      </c>
      <c r="O321" s="52">
        <v>31200000</v>
      </c>
      <c r="P321" s="52">
        <v>31200000</v>
      </c>
      <c r="Q321" s="1">
        <v>0</v>
      </c>
      <c r="R321" s="2">
        <v>0</v>
      </c>
      <c r="S321" s="2" t="s">
        <v>31</v>
      </c>
      <c r="T321" s="2" t="s">
        <v>32</v>
      </c>
      <c r="U321" s="2" t="s">
        <v>33</v>
      </c>
      <c r="V321" s="2" t="s">
        <v>34</v>
      </c>
      <c r="W321" s="2" t="s">
        <v>35</v>
      </c>
      <c r="X321" s="2">
        <v>3241000</v>
      </c>
      <c r="Y321" s="3" t="s">
        <v>36</v>
      </c>
    </row>
    <row r="322" spans="1:25" ht="180" x14ac:dyDescent="0.25">
      <c r="A322" s="2" t="s">
        <v>538</v>
      </c>
      <c r="B322" s="2" t="str">
        <f>IFERROR(VLOOKUP(VALUE(MID(A322,1,IF(VALUE(MID(A322,1,3))=898,3,4))),[2]Hoja1!$A$3:$K$222,2,0),"")</f>
        <v>898 Administración del talento humano</v>
      </c>
      <c r="C322" s="2" t="s">
        <v>55</v>
      </c>
      <c r="D322" s="2" t="s">
        <v>56</v>
      </c>
      <c r="E322" s="26">
        <v>80111501</v>
      </c>
      <c r="F322" s="106" t="s">
        <v>539</v>
      </c>
      <c r="G322" s="4">
        <v>1</v>
      </c>
      <c r="H322" s="4">
        <v>1</v>
      </c>
      <c r="I322" s="2">
        <v>6</v>
      </c>
      <c r="J322" s="2">
        <v>1</v>
      </c>
      <c r="K322" s="2" t="s">
        <v>29</v>
      </c>
      <c r="L322" s="2" t="str">
        <f>IF(K322=[10]Hoja3!$B$2,[10]Hoja3!$A$2,IF(K322=[10]Hoja3!$B$3,[10]Hoja3!$A$3,IF(K322=[10]Hoja3!$B$4,[10]Hoja3!$A$4,IF(K322=[10]Hoja3!$B$5,[10]Hoja3!$A$5,IF(K322=[10]Hoja3!$B$6,[10]Hoja3!$A$6,IF(K322=[10]Hoja3!$B$7,[10]Hoja3!$A$7,IF(K322=[10]Hoja3!$B$8,[10]Hoja3!$A$8,IF(K322=[10]Hoja3!$B$9,[10]Hoja3!$A$9,IF(K322=[10]Hoja3!$B$10,[10]Hoja3!$A$10,IF(K322=[10]Hoja3!$B$11,[10]Hoja3!$A$11,IF(K322=[10]Hoja3!$B$12,[10]Hoja3!$A$12,IF(K322=[10]Hoja3!$B$13,[10]Hoja3!$A$13,IF(K322=[10]Hoja3!$B$14,[10]Hoja3!$A$14,"")))))))))))))</f>
        <v>CCE-05</v>
      </c>
      <c r="M322" s="2" t="s">
        <v>58</v>
      </c>
      <c r="N322" s="2">
        <v>0</v>
      </c>
      <c r="O322" s="52">
        <v>31200000</v>
      </c>
      <c r="P322" s="52">
        <v>31200000</v>
      </c>
      <c r="Q322" s="1">
        <v>0</v>
      </c>
      <c r="R322" s="2">
        <v>0</v>
      </c>
      <c r="S322" s="2" t="s">
        <v>31</v>
      </c>
      <c r="T322" s="2" t="s">
        <v>32</v>
      </c>
      <c r="U322" s="2" t="s">
        <v>33</v>
      </c>
      <c r="V322" s="2" t="s">
        <v>34</v>
      </c>
      <c r="W322" s="2" t="s">
        <v>35</v>
      </c>
      <c r="X322" s="2">
        <v>3241000</v>
      </c>
      <c r="Y322" s="3" t="s">
        <v>36</v>
      </c>
    </row>
    <row r="323" spans="1:25" ht="180" x14ac:dyDescent="0.25">
      <c r="A323" s="2" t="s">
        <v>540</v>
      </c>
      <c r="B323" s="2" t="str">
        <f>IFERROR(VLOOKUP(VALUE(MID(A323,1,IF(VALUE(MID(A323,1,3))=898,3,4))),[2]Hoja1!$A$3:$K$222,2,0),"")</f>
        <v>898 Administración del talento humano</v>
      </c>
      <c r="C323" s="2" t="s">
        <v>55</v>
      </c>
      <c r="D323" s="2" t="s">
        <v>56</v>
      </c>
      <c r="E323" s="26">
        <v>80111501</v>
      </c>
      <c r="F323" s="106" t="s">
        <v>541</v>
      </c>
      <c r="G323" s="4">
        <v>1</v>
      </c>
      <c r="H323" s="4">
        <v>1</v>
      </c>
      <c r="I323" s="2">
        <v>6</v>
      </c>
      <c r="J323" s="2">
        <v>1</v>
      </c>
      <c r="K323" s="2" t="s">
        <v>29</v>
      </c>
      <c r="L323" s="2" t="str">
        <f>IF(K323=[10]Hoja3!$B$2,[10]Hoja3!$A$2,IF(K323=[10]Hoja3!$B$3,[10]Hoja3!$A$3,IF(K323=[10]Hoja3!$B$4,[10]Hoja3!$A$4,IF(K323=[10]Hoja3!$B$5,[10]Hoja3!$A$5,IF(K323=[10]Hoja3!$B$6,[10]Hoja3!$A$6,IF(K323=[10]Hoja3!$B$7,[10]Hoja3!$A$7,IF(K323=[10]Hoja3!$B$8,[10]Hoja3!$A$8,IF(K323=[10]Hoja3!$B$9,[10]Hoja3!$A$9,IF(K323=[10]Hoja3!$B$10,[10]Hoja3!$A$10,IF(K323=[10]Hoja3!$B$11,[10]Hoja3!$A$11,IF(K323=[10]Hoja3!$B$12,[10]Hoja3!$A$12,IF(K323=[10]Hoja3!$B$13,[10]Hoja3!$A$13,IF(K323=[10]Hoja3!$B$14,[10]Hoja3!$A$14,"")))))))))))))</f>
        <v>CCE-05</v>
      </c>
      <c r="M323" s="2" t="s">
        <v>58</v>
      </c>
      <c r="N323" s="2">
        <v>0</v>
      </c>
      <c r="O323" s="52">
        <v>24960000</v>
      </c>
      <c r="P323" s="52">
        <v>24960000</v>
      </c>
      <c r="Q323" s="1">
        <v>0</v>
      </c>
      <c r="R323" s="2">
        <v>0</v>
      </c>
      <c r="S323" s="2" t="s">
        <v>31</v>
      </c>
      <c r="T323" s="2" t="s">
        <v>32</v>
      </c>
      <c r="U323" s="2" t="s">
        <v>33</v>
      </c>
      <c r="V323" s="2" t="s">
        <v>34</v>
      </c>
      <c r="W323" s="2" t="s">
        <v>35</v>
      </c>
      <c r="X323" s="2">
        <v>3241000</v>
      </c>
      <c r="Y323" s="3" t="s">
        <v>36</v>
      </c>
    </row>
    <row r="324" spans="1:25" ht="180" x14ac:dyDescent="0.25">
      <c r="A324" s="2" t="s">
        <v>542</v>
      </c>
      <c r="B324" s="2" t="str">
        <f>IFERROR(VLOOKUP(VALUE(MID(A324,1,IF(VALUE(MID(A324,1,3))=898,3,4))),[2]Hoja1!$A$3:$K$222,2,0),"")</f>
        <v>898 Administración del talento humano</v>
      </c>
      <c r="C324" s="2" t="s">
        <v>55</v>
      </c>
      <c r="D324" s="2" t="s">
        <v>56</v>
      </c>
      <c r="E324" s="26">
        <v>80111501</v>
      </c>
      <c r="F324" s="106" t="s">
        <v>543</v>
      </c>
      <c r="G324" s="4">
        <v>1</v>
      </c>
      <c r="H324" s="4">
        <v>1</v>
      </c>
      <c r="I324" s="2">
        <v>6</v>
      </c>
      <c r="J324" s="2">
        <v>1</v>
      </c>
      <c r="K324" s="2" t="s">
        <v>29</v>
      </c>
      <c r="L324" s="2" t="str">
        <f>IF(K324=[10]Hoja3!$B$2,[10]Hoja3!$A$2,IF(K324=[10]Hoja3!$B$3,[10]Hoja3!$A$3,IF(K324=[10]Hoja3!$B$4,[10]Hoja3!$A$4,IF(K324=[10]Hoja3!$B$5,[10]Hoja3!$A$5,IF(K324=[10]Hoja3!$B$6,[10]Hoja3!$A$6,IF(K324=[10]Hoja3!$B$7,[10]Hoja3!$A$7,IF(K324=[10]Hoja3!$B$8,[10]Hoja3!$A$8,IF(K324=[10]Hoja3!$B$9,[10]Hoja3!$A$9,IF(K324=[10]Hoja3!$B$10,[10]Hoja3!$A$10,IF(K324=[10]Hoja3!$B$11,[10]Hoja3!$A$11,IF(K324=[10]Hoja3!$B$12,[10]Hoja3!$A$12,IF(K324=[10]Hoja3!$B$13,[10]Hoja3!$A$13,IF(K324=[10]Hoja3!$B$14,[10]Hoja3!$A$14,"")))))))))))))</f>
        <v>CCE-05</v>
      </c>
      <c r="M324" s="2" t="s">
        <v>58</v>
      </c>
      <c r="N324" s="2">
        <v>0</v>
      </c>
      <c r="O324" s="52">
        <v>23400000</v>
      </c>
      <c r="P324" s="52">
        <v>23400000</v>
      </c>
      <c r="Q324" s="1">
        <v>0</v>
      </c>
      <c r="R324" s="2">
        <v>0</v>
      </c>
      <c r="S324" s="2" t="s">
        <v>31</v>
      </c>
      <c r="T324" s="2" t="s">
        <v>32</v>
      </c>
      <c r="U324" s="2" t="s">
        <v>33</v>
      </c>
      <c r="V324" s="2" t="s">
        <v>34</v>
      </c>
      <c r="W324" s="2" t="s">
        <v>35</v>
      </c>
      <c r="X324" s="2">
        <v>3241000</v>
      </c>
      <c r="Y324" s="3" t="s">
        <v>36</v>
      </c>
    </row>
    <row r="325" spans="1:25" ht="180" x14ac:dyDescent="0.25">
      <c r="A325" s="2" t="s">
        <v>544</v>
      </c>
      <c r="B325" s="2" t="str">
        <f>IFERROR(VLOOKUP(VALUE(MID(A325,1,IF(VALUE(MID(A325,1,3))=898,3,4))),[2]Hoja1!$A$3:$K$222,2,0),"")</f>
        <v>898 Administración del talento humano</v>
      </c>
      <c r="C325" s="2" t="s">
        <v>55</v>
      </c>
      <c r="D325" s="2" t="s">
        <v>56</v>
      </c>
      <c r="E325" s="26">
        <v>80111501</v>
      </c>
      <c r="F325" s="106" t="s">
        <v>545</v>
      </c>
      <c r="G325" s="4">
        <v>1</v>
      </c>
      <c r="H325" s="4">
        <v>1</v>
      </c>
      <c r="I325" s="2">
        <v>6</v>
      </c>
      <c r="J325" s="2">
        <v>1</v>
      </c>
      <c r="K325" s="2" t="s">
        <v>29</v>
      </c>
      <c r="L325" s="2" t="str">
        <f>IF(K325=[10]Hoja3!$B$2,[10]Hoja3!$A$2,IF(K325=[10]Hoja3!$B$3,[10]Hoja3!$A$3,IF(K325=[10]Hoja3!$B$4,[10]Hoja3!$A$4,IF(K325=[10]Hoja3!$B$5,[10]Hoja3!$A$5,IF(K325=[10]Hoja3!$B$6,[10]Hoja3!$A$6,IF(K325=[10]Hoja3!$B$7,[10]Hoja3!$A$7,IF(K325=[10]Hoja3!$B$8,[10]Hoja3!$A$8,IF(K325=[10]Hoja3!$B$9,[10]Hoja3!$A$9,IF(K325=[10]Hoja3!$B$10,[10]Hoja3!$A$10,IF(K325=[10]Hoja3!$B$11,[10]Hoja3!$A$11,IF(K325=[10]Hoja3!$B$12,[10]Hoja3!$A$12,IF(K325=[10]Hoja3!$B$13,[10]Hoja3!$A$13,IF(K325=[10]Hoja3!$B$14,[10]Hoja3!$A$14,"")))))))))))))</f>
        <v>CCE-05</v>
      </c>
      <c r="M325" s="2" t="s">
        <v>58</v>
      </c>
      <c r="N325" s="2">
        <v>0</v>
      </c>
      <c r="O325" s="52">
        <v>18720000</v>
      </c>
      <c r="P325" s="52">
        <v>18720000</v>
      </c>
      <c r="Q325" s="1">
        <v>0</v>
      </c>
      <c r="R325" s="2">
        <v>0</v>
      </c>
      <c r="S325" s="2" t="s">
        <v>31</v>
      </c>
      <c r="T325" s="2" t="s">
        <v>32</v>
      </c>
      <c r="U325" s="2" t="s">
        <v>33</v>
      </c>
      <c r="V325" s="2" t="s">
        <v>34</v>
      </c>
      <c r="W325" s="2" t="s">
        <v>35</v>
      </c>
      <c r="X325" s="2">
        <v>3241000</v>
      </c>
      <c r="Y325" s="3" t="s">
        <v>36</v>
      </c>
    </row>
    <row r="326" spans="1:25" ht="180" x14ac:dyDescent="0.25">
      <c r="A326" s="2" t="s">
        <v>546</v>
      </c>
      <c r="B326" s="2" t="str">
        <f>IFERROR(VLOOKUP(VALUE(MID(A326,1,IF(VALUE(MID(A326,1,3))=898,3,4))),[2]Hoja1!$A$3:$K$222,2,0),"")</f>
        <v>898 Administración del talento humano</v>
      </c>
      <c r="C326" s="2" t="s">
        <v>55</v>
      </c>
      <c r="D326" s="2" t="s">
        <v>56</v>
      </c>
      <c r="E326" s="26">
        <v>80111501</v>
      </c>
      <c r="F326" s="106" t="s">
        <v>547</v>
      </c>
      <c r="G326" s="4">
        <v>1</v>
      </c>
      <c r="H326" s="4">
        <v>1</v>
      </c>
      <c r="I326" s="2">
        <v>6</v>
      </c>
      <c r="J326" s="2">
        <v>1</v>
      </c>
      <c r="K326" s="2" t="s">
        <v>29</v>
      </c>
      <c r="L326" s="2" t="str">
        <f>IF(K326=[10]Hoja3!$B$2,[10]Hoja3!$A$2,IF(K326=[10]Hoja3!$B$3,[10]Hoja3!$A$3,IF(K326=[10]Hoja3!$B$4,[10]Hoja3!$A$4,IF(K326=[10]Hoja3!$B$5,[10]Hoja3!$A$5,IF(K326=[10]Hoja3!$B$6,[10]Hoja3!$A$6,IF(K326=[10]Hoja3!$B$7,[10]Hoja3!$A$7,IF(K326=[10]Hoja3!$B$8,[10]Hoja3!$A$8,IF(K326=[10]Hoja3!$B$9,[10]Hoja3!$A$9,IF(K326=[10]Hoja3!$B$10,[10]Hoja3!$A$10,IF(K326=[10]Hoja3!$B$11,[10]Hoja3!$A$11,IF(K326=[10]Hoja3!$B$12,[10]Hoja3!$A$12,IF(K326=[10]Hoja3!$B$13,[10]Hoja3!$A$13,IF(K326=[10]Hoja3!$B$14,[10]Hoja3!$A$14,"")))))))))))))</f>
        <v>CCE-05</v>
      </c>
      <c r="M326" s="2" t="s">
        <v>58</v>
      </c>
      <c r="N326" s="2">
        <v>0</v>
      </c>
      <c r="O326" s="52">
        <v>42000000</v>
      </c>
      <c r="P326" s="52">
        <v>42000000</v>
      </c>
      <c r="Q326" s="1">
        <v>0</v>
      </c>
      <c r="R326" s="2">
        <v>0</v>
      </c>
      <c r="S326" s="2" t="s">
        <v>31</v>
      </c>
      <c r="T326" s="2" t="s">
        <v>32</v>
      </c>
      <c r="U326" s="2" t="s">
        <v>33</v>
      </c>
      <c r="V326" s="2" t="s">
        <v>34</v>
      </c>
      <c r="W326" s="2" t="s">
        <v>35</v>
      </c>
      <c r="X326" s="2">
        <v>3241000</v>
      </c>
      <c r="Y326" s="3" t="s">
        <v>36</v>
      </c>
    </row>
    <row r="327" spans="1:25" ht="180" x14ac:dyDescent="0.25">
      <c r="A327" s="2" t="s">
        <v>548</v>
      </c>
      <c r="B327" s="2" t="str">
        <f>IFERROR(VLOOKUP(VALUE(MID(A327,1,IF(VALUE(MID(A327,1,3))=898,3,4))),[2]Hoja1!$A$3:$K$222,2,0),"")</f>
        <v>898 Administración del talento humano</v>
      </c>
      <c r="C327" s="2" t="s">
        <v>55</v>
      </c>
      <c r="D327" s="2" t="s">
        <v>56</v>
      </c>
      <c r="E327" s="26">
        <v>80111501</v>
      </c>
      <c r="F327" s="106" t="s">
        <v>547</v>
      </c>
      <c r="G327" s="4">
        <v>1</v>
      </c>
      <c r="H327" s="4">
        <v>1</v>
      </c>
      <c r="I327" s="2">
        <v>6</v>
      </c>
      <c r="J327" s="2">
        <v>1</v>
      </c>
      <c r="K327" s="2" t="s">
        <v>29</v>
      </c>
      <c r="L327" s="2" t="str">
        <f>IF(K327=[10]Hoja3!$B$2,[10]Hoja3!$A$2,IF(K327=[10]Hoja3!$B$3,[10]Hoja3!$A$3,IF(K327=[10]Hoja3!$B$4,[10]Hoja3!$A$4,IF(K327=[10]Hoja3!$B$5,[10]Hoja3!$A$5,IF(K327=[10]Hoja3!$B$6,[10]Hoja3!$A$6,IF(K327=[10]Hoja3!$B$7,[10]Hoja3!$A$7,IF(K327=[10]Hoja3!$B$8,[10]Hoja3!$A$8,IF(K327=[10]Hoja3!$B$9,[10]Hoja3!$A$9,IF(K327=[10]Hoja3!$B$10,[10]Hoja3!$A$10,IF(K327=[10]Hoja3!$B$11,[10]Hoja3!$A$11,IF(K327=[10]Hoja3!$B$12,[10]Hoja3!$A$12,IF(K327=[10]Hoja3!$B$13,[10]Hoja3!$A$13,IF(K327=[10]Hoja3!$B$14,[10]Hoja3!$A$14,"")))))))))))))</f>
        <v>CCE-05</v>
      </c>
      <c r="M327" s="2" t="s">
        <v>58</v>
      </c>
      <c r="N327" s="2">
        <v>0</v>
      </c>
      <c r="O327" s="52">
        <v>42000000</v>
      </c>
      <c r="P327" s="52">
        <v>42000000</v>
      </c>
      <c r="Q327" s="1">
        <v>0</v>
      </c>
      <c r="R327" s="2">
        <v>0</v>
      </c>
      <c r="S327" s="2" t="s">
        <v>31</v>
      </c>
      <c r="T327" s="2" t="s">
        <v>32</v>
      </c>
      <c r="U327" s="2" t="s">
        <v>33</v>
      </c>
      <c r="V327" s="2" t="s">
        <v>34</v>
      </c>
      <c r="W327" s="2" t="s">
        <v>35</v>
      </c>
      <c r="X327" s="2">
        <v>3241000</v>
      </c>
      <c r="Y327" s="3" t="s">
        <v>36</v>
      </c>
    </row>
    <row r="328" spans="1:25" ht="180" x14ac:dyDescent="0.25">
      <c r="A328" s="2" t="s">
        <v>549</v>
      </c>
      <c r="B328" s="2" t="str">
        <f>IFERROR(VLOOKUP(VALUE(MID(A328,1,IF(VALUE(MID(A328,1,3))=898,3,4))),[2]Hoja1!$A$3:$K$222,2,0),"")</f>
        <v>898 Administración del talento humano</v>
      </c>
      <c r="C328" s="2" t="s">
        <v>55</v>
      </c>
      <c r="D328" s="2" t="s">
        <v>56</v>
      </c>
      <c r="E328" s="26">
        <v>80111501</v>
      </c>
      <c r="F328" s="106" t="s">
        <v>550</v>
      </c>
      <c r="G328" s="4">
        <v>1</v>
      </c>
      <c r="H328" s="4">
        <v>1</v>
      </c>
      <c r="I328" s="2">
        <v>6</v>
      </c>
      <c r="J328" s="2">
        <v>1</v>
      </c>
      <c r="K328" s="2" t="s">
        <v>29</v>
      </c>
      <c r="L328" s="2" t="str">
        <f>IF(K328=[10]Hoja3!$B$2,[10]Hoja3!$A$2,IF(K328=[10]Hoja3!$B$3,[10]Hoja3!$A$3,IF(K328=[10]Hoja3!$B$4,[10]Hoja3!$A$4,IF(K328=[10]Hoja3!$B$5,[10]Hoja3!$A$5,IF(K328=[10]Hoja3!$B$6,[10]Hoja3!$A$6,IF(K328=[10]Hoja3!$B$7,[10]Hoja3!$A$7,IF(K328=[10]Hoja3!$B$8,[10]Hoja3!$A$8,IF(K328=[10]Hoja3!$B$9,[10]Hoja3!$A$9,IF(K328=[10]Hoja3!$B$10,[10]Hoja3!$A$10,IF(K328=[10]Hoja3!$B$11,[10]Hoja3!$A$11,IF(K328=[10]Hoja3!$B$12,[10]Hoja3!$A$12,IF(K328=[10]Hoja3!$B$13,[10]Hoja3!$A$13,IF(K328=[10]Hoja3!$B$14,[10]Hoja3!$A$14,"")))))))))))))</f>
        <v>CCE-05</v>
      </c>
      <c r="M328" s="2" t="s">
        <v>58</v>
      </c>
      <c r="N328" s="2">
        <v>0</v>
      </c>
      <c r="O328" s="52">
        <v>39000000</v>
      </c>
      <c r="P328" s="52">
        <v>39000000</v>
      </c>
      <c r="Q328" s="1">
        <v>0</v>
      </c>
      <c r="R328" s="2">
        <v>0</v>
      </c>
      <c r="S328" s="2" t="s">
        <v>31</v>
      </c>
      <c r="T328" s="2" t="s">
        <v>32</v>
      </c>
      <c r="U328" s="2" t="s">
        <v>33</v>
      </c>
      <c r="V328" s="2" t="s">
        <v>34</v>
      </c>
      <c r="W328" s="2" t="s">
        <v>35</v>
      </c>
      <c r="X328" s="2">
        <v>3241000</v>
      </c>
      <c r="Y328" s="3" t="s">
        <v>36</v>
      </c>
    </row>
    <row r="329" spans="1:25" ht="180" x14ac:dyDescent="0.25">
      <c r="A329" s="2" t="s">
        <v>551</v>
      </c>
      <c r="B329" s="2" t="str">
        <f>IFERROR(VLOOKUP(VALUE(MID(A329,1,IF(VALUE(MID(A329,1,3))=898,3,4))),[2]Hoja1!$A$3:$K$222,2,0),"")</f>
        <v>898 Administración del talento humano</v>
      </c>
      <c r="C329" s="2" t="s">
        <v>55</v>
      </c>
      <c r="D329" s="2" t="s">
        <v>56</v>
      </c>
      <c r="E329" s="26">
        <v>80111501</v>
      </c>
      <c r="F329" s="106" t="s">
        <v>552</v>
      </c>
      <c r="G329" s="4">
        <v>1</v>
      </c>
      <c r="H329" s="4">
        <v>1</v>
      </c>
      <c r="I329" s="2">
        <v>7</v>
      </c>
      <c r="J329" s="2">
        <v>1</v>
      </c>
      <c r="K329" s="2" t="s">
        <v>29</v>
      </c>
      <c r="L329" s="2" t="str">
        <f>IF(K329=[10]Hoja3!$B$2,[10]Hoja3!$A$2,IF(K329=[10]Hoja3!$B$3,[10]Hoja3!$A$3,IF(K329=[10]Hoja3!$B$4,[10]Hoja3!$A$4,IF(K329=[10]Hoja3!$B$5,[10]Hoja3!$A$5,IF(K329=[10]Hoja3!$B$6,[10]Hoja3!$A$6,IF(K329=[10]Hoja3!$B$7,[10]Hoja3!$A$7,IF(K329=[10]Hoja3!$B$8,[10]Hoja3!$A$8,IF(K329=[10]Hoja3!$B$9,[10]Hoja3!$A$9,IF(K329=[10]Hoja3!$B$10,[10]Hoja3!$A$10,IF(K329=[10]Hoja3!$B$11,[10]Hoja3!$A$11,IF(K329=[10]Hoja3!$B$12,[10]Hoja3!$A$12,IF(K329=[10]Hoja3!$B$13,[10]Hoja3!$A$13,IF(K329=[10]Hoja3!$B$14,[10]Hoja3!$A$14,"")))))))))))))</f>
        <v>CCE-05</v>
      </c>
      <c r="M329" s="2" t="s">
        <v>58</v>
      </c>
      <c r="N329" s="2">
        <v>0</v>
      </c>
      <c r="O329" s="52">
        <v>27300000</v>
      </c>
      <c r="P329" s="52">
        <v>27300000</v>
      </c>
      <c r="Q329" s="1">
        <v>0</v>
      </c>
      <c r="R329" s="2">
        <v>0</v>
      </c>
      <c r="S329" s="2" t="s">
        <v>31</v>
      </c>
      <c r="T329" s="2" t="s">
        <v>32</v>
      </c>
      <c r="U329" s="2" t="s">
        <v>33</v>
      </c>
      <c r="V329" s="2" t="s">
        <v>34</v>
      </c>
      <c r="W329" s="2" t="s">
        <v>35</v>
      </c>
      <c r="X329" s="2">
        <v>3241000</v>
      </c>
      <c r="Y329" s="3" t="s">
        <v>36</v>
      </c>
    </row>
    <row r="330" spans="1:25" ht="180" x14ac:dyDescent="0.25">
      <c r="A330" s="2" t="s">
        <v>553</v>
      </c>
      <c r="B330" s="2" t="str">
        <f>IFERROR(VLOOKUP(VALUE(MID(A330,1,IF(VALUE(MID(A330,1,3))=898,3,4))),[2]Hoja1!$A$3:$K$222,2,0),"")</f>
        <v>898 Administración del talento humano</v>
      </c>
      <c r="C330" s="2" t="s">
        <v>55</v>
      </c>
      <c r="D330" s="2" t="s">
        <v>56</v>
      </c>
      <c r="E330" s="26">
        <v>80111501</v>
      </c>
      <c r="F330" s="106" t="s">
        <v>552</v>
      </c>
      <c r="G330" s="4">
        <v>1</v>
      </c>
      <c r="H330" s="4">
        <v>1</v>
      </c>
      <c r="I330" s="2">
        <v>7</v>
      </c>
      <c r="J330" s="2">
        <v>1</v>
      </c>
      <c r="K330" s="2" t="s">
        <v>29</v>
      </c>
      <c r="L330" s="2" t="str">
        <f>IF(K330=[10]Hoja3!$B$2,[10]Hoja3!$A$2,IF(K330=[10]Hoja3!$B$3,[10]Hoja3!$A$3,IF(K330=[10]Hoja3!$B$4,[10]Hoja3!$A$4,IF(K330=[10]Hoja3!$B$5,[10]Hoja3!$A$5,IF(K330=[10]Hoja3!$B$6,[10]Hoja3!$A$6,IF(K330=[10]Hoja3!$B$7,[10]Hoja3!$A$7,IF(K330=[10]Hoja3!$B$8,[10]Hoja3!$A$8,IF(K330=[10]Hoja3!$B$9,[10]Hoja3!$A$9,IF(K330=[10]Hoja3!$B$10,[10]Hoja3!$A$10,IF(K330=[10]Hoja3!$B$11,[10]Hoja3!$A$11,IF(K330=[10]Hoja3!$B$12,[10]Hoja3!$A$12,IF(K330=[10]Hoja3!$B$13,[10]Hoja3!$A$13,IF(K330=[10]Hoja3!$B$14,[10]Hoja3!$A$14,"")))))))))))))</f>
        <v>CCE-05</v>
      </c>
      <c r="M330" s="2" t="s">
        <v>58</v>
      </c>
      <c r="N330" s="2">
        <v>0</v>
      </c>
      <c r="O330" s="52">
        <v>27300000</v>
      </c>
      <c r="P330" s="52">
        <v>27300000</v>
      </c>
      <c r="Q330" s="1">
        <v>0</v>
      </c>
      <c r="R330" s="2">
        <v>0</v>
      </c>
      <c r="S330" s="2" t="s">
        <v>31</v>
      </c>
      <c r="T330" s="2" t="s">
        <v>32</v>
      </c>
      <c r="U330" s="2" t="s">
        <v>33</v>
      </c>
      <c r="V330" s="2" t="s">
        <v>34</v>
      </c>
      <c r="W330" s="2" t="s">
        <v>35</v>
      </c>
      <c r="X330" s="2">
        <v>3241000</v>
      </c>
      <c r="Y330" s="3" t="s">
        <v>36</v>
      </c>
    </row>
    <row r="331" spans="1:25" ht="180" x14ac:dyDescent="0.25">
      <c r="A331" s="2" t="s">
        <v>554</v>
      </c>
      <c r="B331" s="2" t="str">
        <f>IFERROR(VLOOKUP(VALUE(MID(A331,1,IF(VALUE(MID(A331,1,3))=898,3,4))),[2]Hoja1!$A$3:$K$222,2,0),"")</f>
        <v>898 Administración del talento humano</v>
      </c>
      <c r="C331" s="2" t="s">
        <v>55</v>
      </c>
      <c r="D331" s="2" t="s">
        <v>56</v>
      </c>
      <c r="E331" s="26">
        <v>80111501</v>
      </c>
      <c r="F331" s="106" t="s">
        <v>552</v>
      </c>
      <c r="G331" s="4">
        <v>1</v>
      </c>
      <c r="H331" s="4">
        <v>1</v>
      </c>
      <c r="I331" s="2">
        <v>7</v>
      </c>
      <c r="J331" s="2">
        <v>1</v>
      </c>
      <c r="K331" s="2" t="s">
        <v>29</v>
      </c>
      <c r="L331" s="2" t="str">
        <f>IF(K331=[10]Hoja3!$B$2,[10]Hoja3!$A$2,IF(K331=[10]Hoja3!$B$3,[10]Hoja3!$A$3,IF(K331=[10]Hoja3!$B$4,[10]Hoja3!$A$4,IF(K331=[10]Hoja3!$B$5,[10]Hoja3!$A$5,IF(K331=[10]Hoja3!$B$6,[10]Hoja3!$A$6,IF(K331=[10]Hoja3!$B$7,[10]Hoja3!$A$7,IF(K331=[10]Hoja3!$B$8,[10]Hoja3!$A$8,IF(K331=[10]Hoja3!$B$9,[10]Hoja3!$A$9,IF(K331=[10]Hoja3!$B$10,[10]Hoja3!$A$10,IF(K331=[10]Hoja3!$B$11,[10]Hoja3!$A$11,IF(K331=[10]Hoja3!$B$12,[10]Hoja3!$A$12,IF(K331=[10]Hoja3!$B$13,[10]Hoja3!$A$13,IF(K331=[10]Hoja3!$B$14,[10]Hoja3!$A$14,"")))))))))))))</f>
        <v>CCE-05</v>
      </c>
      <c r="M331" s="2" t="s">
        <v>58</v>
      </c>
      <c r="N331" s="2">
        <v>0</v>
      </c>
      <c r="O331" s="52">
        <v>27300000</v>
      </c>
      <c r="P331" s="52">
        <v>27300000</v>
      </c>
      <c r="Q331" s="1">
        <v>0</v>
      </c>
      <c r="R331" s="2">
        <v>0</v>
      </c>
      <c r="S331" s="2" t="s">
        <v>31</v>
      </c>
      <c r="T331" s="2" t="s">
        <v>32</v>
      </c>
      <c r="U331" s="2" t="s">
        <v>33</v>
      </c>
      <c r="V331" s="2" t="s">
        <v>34</v>
      </c>
      <c r="W331" s="2" t="s">
        <v>35</v>
      </c>
      <c r="X331" s="2">
        <v>3241000</v>
      </c>
      <c r="Y331" s="3" t="s">
        <v>36</v>
      </c>
    </row>
    <row r="332" spans="1:25" ht="180" x14ac:dyDescent="0.25">
      <c r="A332" s="2" t="s">
        <v>555</v>
      </c>
      <c r="B332" s="2" t="str">
        <f>IFERROR(VLOOKUP(VALUE(MID(A332,1,IF(VALUE(MID(A332,1,3))=898,3,4))),[2]Hoja1!$A$3:$K$222,2,0),"")</f>
        <v>898 Administración del talento humano</v>
      </c>
      <c r="C332" s="2" t="s">
        <v>55</v>
      </c>
      <c r="D332" s="2" t="s">
        <v>56</v>
      </c>
      <c r="E332" s="26">
        <v>80111501</v>
      </c>
      <c r="F332" s="106" t="s">
        <v>552</v>
      </c>
      <c r="G332" s="4">
        <v>1</v>
      </c>
      <c r="H332" s="4">
        <v>1</v>
      </c>
      <c r="I332" s="2">
        <v>7</v>
      </c>
      <c r="J332" s="2">
        <v>1</v>
      </c>
      <c r="K332" s="2" t="s">
        <v>29</v>
      </c>
      <c r="L332" s="2" t="str">
        <f>IF(K332=[10]Hoja3!$B$2,[10]Hoja3!$A$2,IF(K332=[10]Hoja3!$B$3,[10]Hoja3!$A$3,IF(K332=[10]Hoja3!$B$4,[10]Hoja3!$A$4,IF(K332=[10]Hoja3!$B$5,[10]Hoja3!$A$5,IF(K332=[10]Hoja3!$B$6,[10]Hoja3!$A$6,IF(K332=[10]Hoja3!$B$7,[10]Hoja3!$A$7,IF(K332=[10]Hoja3!$B$8,[10]Hoja3!$A$8,IF(K332=[10]Hoja3!$B$9,[10]Hoja3!$A$9,IF(K332=[10]Hoja3!$B$10,[10]Hoja3!$A$10,IF(K332=[10]Hoja3!$B$11,[10]Hoja3!$A$11,IF(K332=[10]Hoja3!$B$12,[10]Hoja3!$A$12,IF(K332=[10]Hoja3!$B$13,[10]Hoja3!$A$13,IF(K332=[10]Hoja3!$B$14,[10]Hoja3!$A$14,"")))))))))))))</f>
        <v>CCE-05</v>
      </c>
      <c r="M332" s="2" t="s">
        <v>58</v>
      </c>
      <c r="N332" s="2">
        <v>0</v>
      </c>
      <c r="O332" s="52">
        <v>27300000</v>
      </c>
      <c r="P332" s="52">
        <v>27300000</v>
      </c>
      <c r="Q332" s="1">
        <v>0</v>
      </c>
      <c r="R332" s="2">
        <v>0</v>
      </c>
      <c r="S332" s="2" t="s">
        <v>31</v>
      </c>
      <c r="T332" s="2" t="s">
        <v>32</v>
      </c>
      <c r="U332" s="2" t="s">
        <v>33</v>
      </c>
      <c r="V332" s="2" t="s">
        <v>34</v>
      </c>
      <c r="W332" s="2" t="s">
        <v>35</v>
      </c>
      <c r="X332" s="2">
        <v>3241000</v>
      </c>
      <c r="Y332" s="3" t="s">
        <v>36</v>
      </c>
    </row>
    <row r="333" spans="1:25" ht="180" x14ac:dyDescent="0.25">
      <c r="A333" s="2" t="s">
        <v>556</v>
      </c>
      <c r="B333" s="2" t="str">
        <f>IFERROR(VLOOKUP(VALUE(MID(A333,1,IF(VALUE(MID(A333,1,3))=898,3,4))),[2]Hoja1!$A$3:$K$222,2,0),"")</f>
        <v>898 Administración del talento humano</v>
      </c>
      <c r="C333" s="2" t="s">
        <v>55</v>
      </c>
      <c r="D333" s="2" t="s">
        <v>56</v>
      </c>
      <c r="E333" s="26">
        <v>80111501</v>
      </c>
      <c r="F333" s="106" t="s">
        <v>552</v>
      </c>
      <c r="G333" s="4">
        <v>1</v>
      </c>
      <c r="H333" s="4">
        <v>1</v>
      </c>
      <c r="I333" s="2">
        <v>7</v>
      </c>
      <c r="J333" s="2">
        <v>1</v>
      </c>
      <c r="K333" s="2" t="s">
        <v>29</v>
      </c>
      <c r="L333" s="2" t="str">
        <f>IF(K333=[10]Hoja3!$B$2,[10]Hoja3!$A$2,IF(K333=[10]Hoja3!$B$3,[10]Hoja3!$A$3,IF(K333=[10]Hoja3!$B$4,[10]Hoja3!$A$4,IF(K333=[10]Hoja3!$B$5,[10]Hoja3!$A$5,IF(K333=[10]Hoja3!$B$6,[10]Hoja3!$A$6,IF(K333=[10]Hoja3!$B$7,[10]Hoja3!$A$7,IF(K333=[10]Hoja3!$B$8,[10]Hoja3!$A$8,IF(K333=[10]Hoja3!$B$9,[10]Hoja3!$A$9,IF(K333=[10]Hoja3!$B$10,[10]Hoja3!$A$10,IF(K333=[10]Hoja3!$B$11,[10]Hoja3!$A$11,IF(K333=[10]Hoja3!$B$12,[10]Hoja3!$A$12,IF(K333=[10]Hoja3!$B$13,[10]Hoja3!$A$13,IF(K333=[10]Hoja3!$B$14,[10]Hoja3!$A$14,"")))))))))))))</f>
        <v>CCE-05</v>
      </c>
      <c r="M333" s="2" t="s">
        <v>58</v>
      </c>
      <c r="N333" s="2">
        <v>0</v>
      </c>
      <c r="O333" s="52">
        <v>27300000</v>
      </c>
      <c r="P333" s="52">
        <v>27300000</v>
      </c>
      <c r="Q333" s="1">
        <v>0</v>
      </c>
      <c r="R333" s="2">
        <v>0</v>
      </c>
      <c r="S333" s="2" t="s">
        <v>31</v>
      </c>
      <c r="T333" s="2" t="s">
        <v>32</v>
      </c>
      <c r="U333" s="2" t="s">
        <v>33</v>
      </c>
      <c r="V333" s="2" t="s">
        <v>34</v>
      </c>
      <c r="W333" s="2" t="s">
        <v>35</v>
      </c>
      <c r="X333" s="2">
        <v>3241000</v>
      </c>
      <c r="Y333" s="3" t="s">
        <v>36</v>
      </c>
    </row>
    <row r="334" spans="1:25" ht="180" x14ac:dyDescent="0.25">
      <c r="A334" s="2" t="s">
        <v>557</v>
      </c>
      <c r="B334" s="2" t="str">
        <f>IFERROR(VLOOKUP(VALUE(MID(A334,1,IF(VALUE(MID(A334,1,3))=898,3,4))),[2]Hoja1!$A$3:$K$222,2,0),"")</f>
        <v>898 Administración del talento humano</v>
      </c>
      <c r="C334" s="2" t="s">
        <v>55</v>
      </c>
      <c r="D334" s="2" t="s">
        <v>56</v>
      </c>
      <c r="E334" s="26">
        <v>80111501</v>
      </c>
      <c r="F334" s="106" t="s">
        <v>552</v>
      </c>
      <c r="G334" s="4">
        <v>1</v>
      </c>
      <c r="H334" s="4">
        <v>1</v>
      </c>
      <c r="I334" s="2">
        <v>7</v>
      </c>
      <c r="J334" s="2">
        <v>1</v>
      </c>
      <c r="K334" s="2" t="s">
        <v>29</v>
      </c>
      <c r="L334" s="2" t="str">
        <f>IF(K334=[10]Hoja3!$B$2,[10]Hoja3!$A$2,IF(K334=[10]Hoja3!$B$3,[10]Hoja3!$A$3,IF(K334=[10]Hoja3!$B$4,[10]Hoja3!$A$4,IF(K334=[10]Hoja3!$B$5,[10]Hoja3!$A$5,IF(K334=[10]Hoja3!$B$6,[10]Hoja3!$A$6,IF(K334=[10]Hoja3!$B$7,[10]Hoja3!$A$7,IF(K334=[10]Hoja3!$B$8,[10]Hoja3!$A$8,IF(K334=[10]Hoja3!$B$9,[10]Hoja3!$A$9,IF(K334=[10]Hoja3!$B$10,[10]Hoja3!$A$10,IF(K334=[10]Hoja3!$B$11,[10]Hoja3!$A$11,IF(K334=[10]Hoja3!$B$12,[10]Hoja3!$A$12,IF(K334=[10]Hoja3!$B$13,[10]Hoja3!$A$13,IF(K334=[10]Hoja3!$B$14,[10]Hoja3!$A$14,"")))))))))))))</f>
        <v>CCE-05</v>
      </c>
      <c r="M334" s="2" t="s">
        <v>58</v>
      </c>
      <c r="N334" s="2">
        <v>0</v>
      </c>
      <c r="O334" s="52">
        <v>27300000</v>
      </c>
      <c r="P334" s="52">
        <v>27300000</v>
      </c>
      <c r="Q334" s="1">
        <v>0</v>
      </c>
      <c r="R334" s="2">
        <v>0</v>
      </c>
      <c r="S334" s="2" t="s">
        <v>31</v>
      </c>
      <c r="T334" s="2" t="s">
        <v>32</v>
      </c>
      <c r="U334" s="2" t="s">
        <v>33</v>
      </c>
      <c r="V334" s="2" t="s">
        <v>34</v>
      </c>
      <c r="W334" s="2" t="s">
        <v>35</v>
      </c>
      <c r="X334" s="2">
        <v>3241000</v>
      </c>
      <c r="Y334" s="3" t="s">
        <v>36</v>
      </c>
    </row>
    <row r="335" spans="1:25" ht="180" x14ac:dyDescent="0.25">
      <c r="A335" s="2" t="s">
        <v>558</v>
      </c>
      <c r="B335" s="2" t="str">
        <f>IFERROR(VLOOKUP(VALUE(MID(A335,1,IF(VALUE(MID(A335,1,3))=898,3,4))),[2]Hoja1!$A$3:$K$222,2,0),"")</f>
        <v>898 Administración del talento humano</v>
      </c>
      <c r="C335" s="2" t="s">
        <v>55</v>
      </c>
      <c r="D335" s="2" t="s">
        <v>56</v>
      </c>
      <c r="E335" s="26">
        <v>80111501</v>
      </c>
      <c r="F335" s="106" t="s">
        <v>552</v>
      </c>
      <c r="G335" s="4">
        <v>1</v>
      </c>
      <c r="H335" s="4">
        <v>1</v>
      </c>
      <c r="I335" s="2">
        <v>7</v>
      </c>
      <c r="J335" s="2">
        <v>1</v>
      </c>
      <c r="K335" s="2" t="s">
        <v>29</v>
      </c>
      <c r="L335" s="2" t="str">
        <f>IF(K335=[10]Hoja3!$B$2,[10]Hoja3!$A$2,IF(K335=[10]Hoja3!$B$3,[10]Hoja3!$A$3,IF(K335=[10]Hoja3!$B$4,[10]Hoja3!$A$4,IF(K335=[10]Hoja3!$B$5,[10]Hoja3!$A$5,IF(K335=[10]Hoja3!$B$6,[10]Hoja3!$A$6,IF(K335=[10]Hoja3!$B$7,[10]Hoja3!$A$7,IF(K335=[10]Hoja3!$B$8,[10]Hoja3!$A$8,IF(K335=[10]Hoja3!$B$9,[10]Hoja3!$A$9,IF(K335=[10]Hoja3!$B$10,[10]Hoja3!$A$10,IF(K335=[10]Hoja3!$B$11,[10]Hoja3!$A$11,IF(K335=[10]Hoja3!$B$12,[10]Hoja3!$A$12,IF(K335=[10]Hoja3!$B$13,[10]Hoja3!$A$13,IF(K335=[10]Hoja3!$B$14,[10]Hoja3!$A$14,"")))))))))))))</f>
        <v>CCE-05</v>
      </c>
      <c r="M335" s="2" t="s">
        <v>58</v>
      </c>
      <c r="N335" s="2">
        <v>0</v>
      </c>
      <c r="O335" s="52">
        <v>27300000</v>
      </c>
      <c r="P335" s="52">
        <v>27300000</v>
      </c>
      <c r="Q335" s="1">
        <v>0</v>
      </c>
      <c r="R335" s="2">
        <v>0</v>
      </c>
      <c r="S335" s="2" t="s">
        <v>31</v>
      </c>
      <c r="T335" s="2" t="s">
        <v>32</v>
      </c>
      <c r="U335" s="2" t="s">
        <v>33</v>
      </c>
      <c r="V335" s="2" t="s">
        <v>34</v>
      </c>
      <c r="W335" s="2" t="s">
        <v>35</v>
      </c>
      <c r="X335" s="2">
        <v>3241000</v>
      </c>
      <c r="Y335" s="3" t="s">
        <v>36</v>
      </c>
    </row>
    <row r="336" spans="1:25" ht="180" x14ac:dyDescent="0.25">
      <c r="A336" s="2" t="s">
        <v>559</v>
      </c>
      <c r="B336" s="2" t="str">
        <f>IFERROR(VLOOKUP(VALUE(MID(A336,1,IF(VALUE(MID(A336,1,3))=898,3,4))),[2]Hoja1!$A$3:$K$222,2,0),"")</f>
        <v>898 Administración del talento humano</v>
      </c>
      <c r="C336" s="2" t="s">
        <v>55</v>
      </c>
      <c r="D336" s="2" t="s">
        <v>56</v>
      </c>
      <c r="E336" s="26">
        <v>80111501</v>
      </c>
      <c r="F336" s="106" t="s">
        <v>552</v>
      </c>
      <c r="G336" s="4">
        <v>1</v>
      </c>
      <c r="H336" s="4">
        <v>1</v>
      </c>
      <c r="I336" s="2">
        <v>7</v>
      </c>
      <c r="J336" s="2">
        <v>1</v>
      </c>
      <c r="K336" s="2" t="s">
        <v>29</v>
      </c>
      <c r="L336" s="2" t="str">
        <f>IF(K336=[10]Hoja3!$B$2,[10]Hoja3!$A$2,IF(K336=[10]Hoja3!$B$3,[10]Hoja3!$A$3,IF(K336=[10]Hoja3!$B$4,[10]Hoja3!$A$4,IF(K336=[10]Hoja3!$B$5,[10]Hoja3!$A$5,IF(K336=[10]Hoja3!$B$6,[10]Hoja3!$A$6,IF(K336=[10]Hoja3!$B$7,[10]Hoja3!$A$7,IF(K336=[10]Hoja3!$B$8,[10]Hoja3!$A$8,IF(K336=[10]Hoja3!$B$9,[10]Hoja3!$A$9,IF(K336=[10]Hoja3!$B$10,[10]Hoja3!$A$10,IF(K336=[10]Hoja3!$B$11,[10]Hoja3!$A$11,IF(K336=[10]Hoja3!$B$12,[10]Hoja3!$A$12,IF(K336=[10]Hoja3!$B$13,[10]Hoja3!$A$13,IF(K336=[10]Hoja3!$B$14,[10]Hoja3!$A$14,"")))))))))))))</f>
        <v>CCE-05</v>
      </c>
      <c r="M336" s="2" t="s">
        <v>58</v>
      </c>
      <c r="N336" s="2">
        <v>0</v>
      </c>
      <c r="O336" s="52">
        <v>27300000</v>
      </c>
      <c r="P336" s="52">
        <v>27300000</v>
      </c>
      <c r="Q336" s="1">
        <v>0</v>
      </c>
      <c r="R336" s="2">
        <v>0</v>
      </c>
      <c r="S336" s="2" t="s">
        <v>31</v>
      </c>
      <c r="T336" s="2" t="s">
        <v>32</v>
      </c>
      <c r="U336" s="2" t="s">
        <v>33</v>
      </c>
      <c r="V336" s="2" t="s">
        <v>34</v>
      </c>
      <c r="W336" s="2" t="s">
        <v>35</v>
      </c>
      <c r="X336" s="2">
        <v>3241000</v>
      </c>
      <c r="Y336" s="3" t="s">
        <v>36</v>
      </c>
    </row>
    <row r="337" spans="1:25" ht="180" x14ac:dyDescent="0.25">
      <c r="A337" s="2" t="s">
        <v>560</v>
      </c>
      <c r="B337" s="2" t="str">
        <f>IFERROR(VLOOKUP(VALUE(MID(A337,1,IF(VALUE(MID(A337,1,3))=898,3,4))),[2]Hoja1!$A$3:$K$222,2,0),"")</f>
        <v>898 Administración del talento humano</v>
      </c>
      <c r="C337" s="2" t="s">
        <v>55</v>
      </c>
      <c r="D337" s="2" t="s">
        <v>56</v>
      </c>
      <c r="E337" s="26">
        <v>86101713</v>
      </c>
      <c r="F337" s="106" t="s">
        <v>561</v>
      </c>
      <c r="G337" s="4">
        <v>1</v>
      </c>
      <c r="H337" s="4">
        <v>1</v>
      </c>
      <c r="I337" s="2">
        <v>11</v>
      </c>
      <c r="J337" s="2">
        <v>1</v>
      </c>
      <c r="K337" s="2" t="s">
        <v>29</v>
      </c>
      <c r="L337" s="2" t="str">
        <f>IF(K337=[10]Hoja3!$B$2,[10]Hoja3!$A$2,IF(K337=[10]Hoja3!$B$3,[10]Hoja3!$A$3,IF(K337=[10]Hoja3!$B$4,[10]Hoja3!$A$4,IF(K337=[10]Hoja3!$B$5,[10]Hoja3!$A$5,IF(K337=[10]Hoja3!$B$6,[10]Hoja3!$A$6,IF(K337=[10]Hoja3!$B$7,[10]Hoja3!$A$7,IF(K337=[10]Hoja3!$B$8,[10]Hoja3!$A$8,IF(K337=[10]Hoja3!$B$9,[10]Hoja3!$A$9,IF(K337=[10]Hoja3!$B$10,[10]Hoja3!$A$10,IF(K337=[10]Hoja3!$B$11,[10]Hoja3!$A$11,IF(K337=[10]Hoja3!$B$12,[10]Hoja3!$A$12,IF(K337=[10]Hoja3!$B$13,[10]Hoja3!$A$13,IF(K337=[10]Hoja3!$B$14,[10]Hoja3!$A$14,"")))))))))))))</f>
        <v>CCE-05</v>
      </c>
      <c r="M337" s="2" t="s">
        <v>58</v>
      </c>
      <c r="N337" s="2">
        <v>0</v>
      </c>
      <c r="O337" s="52">
        <f>250934540-312000</f>
        <v>250622540</v>
      </c>
      <c r="P337" s="52">
        <f>250934540-312000</f>
        <v>250622540</v>
      </c>
      <c r="Q337" s="1">
        <v>0</v>
      </c>
      <c r="R337" s="2">
        <v>0</v>
      </c>
      <c r="S337" s="2" t="s">
        <v>31</v>
      </c>
      <c r="T337" s="2" t="s">
        <v>32</v>
      </c>
      <c r="U337" s="2" t="s">
        <v>33</v>
      </c>
      <c r="V337" s="2" t="s">
        <v>34</v>
      </c>
      <c r="W337" s="2" t="s">
        <v>35</v>
      </c>
      <c r="X337" s="2">
        <v>3241000</v>
      </c>
      <c r="Y337" s="3" t="s">
        <v>36</v>
      </c>
    </row>
    <row r="338" spans="1:25" ht="180" x14ac:dyDescent="0.25">
      <c r="A338" s="2" t="s">
        <v>562</v>
      </c>
      <c r="B338" s="2" t="str">
        <f>IFERROR(VLOOKUP(VALUE(MID(A338,1,IF(VALUE(MID(A338,1,3))=898,3,4))),[2]Hoja1!$A$3:$K$222,2,0),"")</f>
        <v>898 Administración del talento humano</v>
      </c>
      <c r="C338" s="2" t="s">
        <v>55</v>
      </c>
      <c r="D338" s="2" t="s">
        <v>56</v>
      </c>
      <c r="E338" s="104">
        <v>80111601</v>
      </c>
      <c r="F338" s="106" t="s">
        <v>563</v>
      </c>
      <c r="G338" s="4">
        <v>1</v>
      </c>
      <c r="H338" s="4">
        <v>1</v>
      </c>
      <c r="I338" s="54">
        <v>9.5</v>
      </c>
      <c r="J338" s="2">
        <v>1</v>
      </c>
      <c r="K338" s="2" t="str">
        <f>+K337</f>
        <v>Contratación directa</v>
      </c>
      <c r="L338" s="2" t="str">
        <f>IF(K338=[11]Hoja3!$B$2,[11]Hoja3!$A$2,IF(K338=[11]Hoja3!$B$3,[11]Hoja3!$A$3,IF(K338=[11]Hoja3!$B$4,[11]Hoja3!$A$4,IF(K338=[11]Hoja3!$B$5,[11]Hoja3!$A$5,IF(K338=[11]Hoja3!$B$6,[11]Hoja3!$A$6,IF(K338=[11]Hoja3!$B$7,[11]Hoja3!$A$7,IF(K338=[11]Hoja3!$B$8,[11]Hoja3!$A$8,IF(K338=[11]Hoja3!$B$9,[11]Hoja3!$A$9,IF(K338=[11]Hoja3!$B$10,[11]Hoja3!$A$10,IF(K338=[11]Hoja3!$B$11,[11]Hoja3!$A$11,IF(K338=[11]Hoja3!$B$12,[11]Hoja3!$A$12,IF(K338=[11]Hoja3!$B$13,[11]Hoja3!$A$13,IF(K338=[11]Hoja3!$B$14,[11]Hoja3!$A$14,"")))))))))))))</f>
        <v>CCE-05</v>
      </c>
      <c r="M338" s="2" t="str">
        <f>+M337</f>
        <v>Prestación de Servicios Profesionales</v>
      </c>
      <c r="N338" s="2">
        <v>0</v>
      </c>
      <c r="O338" s="5">
        <v>47161914</v>
      </c>
      <c r="P338" s="5">
        <f>+O338</f>
        <v>47161914</v>
      </c>
      <c r="Q338" s="1">
        <v>0</v>
      </c>
      <c r="R338" s="2">
        <v>0</v>
      </c>
      <c r="S338" s="2" t="s">
        <v>31</v>
      </c>
      <c r="T338" s="2" t="s">
        <v>32</v>
      </c>
      <c r="U338" s="2" t="s">
        <v>33</v>
      </c>
      <c r="V338" s="2" t="s">
        <v>34</v>
      </c>
      <c r="W338" s="2" t="s">
        <v>35</v>
      </c>
      <c r="X338" s="2">
        <v>3241000</v>
      </c>
      <c r="Y338" s="3" t="s">
        <v>36</v>
      </c>
    </row>
    <row r="339" spans="1:25" ht="180" x14ac:dyDescent="0.25">
      <c r="A339" s="2" t="s">
        <v>564</v>
      </c>
      <c r="B339" s="2" t="str">
        <f>IFERROR(VLOOKUP(VALUE(MID(A339,1,IF(VALUE(MID(A339,1,3))=898,3,4))),[2]Hoja1!$A$3:$K$222,2,0),"")</f>
        <v>898 Administración del talento humano</v>
      </c>
      <c r="C339" s="2" t="s">
        <v>55</v>
      </c>
      <c r="D339" s="2" t="s">
        <v>56</v>
      </c>
      <c r="E339" s="104">
        <v>80111601</v>
      </c>
      <c r="F339" s="106" t="s">
        <v>563</v>
      </c>
      <c r="G339" s="4">
        <v>1</v>
      </c>
      <c r="H339" s="4">
        <v>1</v>
      </c>
      <c r="I339" s="54">
        <v>9.5</v>
      </c>
      <c r="J339" s="2">
        <v>1</v>
      </c>
      <c r="K339" s="2" t="str">
        <f t="shared" ref="K339:K358" si="5">+K338</f>
        <v>Contratación directa</v>
      </c>
      <c r="L339" s="2" t="str">
        <f>IF(K339=[11]Hoja3!$B$2,[11]Hoja3!$A$2,IF(K339=[11]Hoja3!$B$3,[11]Hoja3!$A$3,IF(K339=[11]Hoja3!$B$4,[11]Hoja3!$A$4,IF(K339=[11]Hoja3!$B$5,[11]Hoja3!$A$5,IF(K339=[11]Hoja3!$B$6,[11]Hoja3!$A$6,IF(K339=[11]Hoja3!$B$7,[11]Hoja3!$A$7,IF(K339=[11]Hoja3!$B$8,[11]Hoja3!$A$8,IF(K339=[11]Hoja3!$B$9,[11]Hoja3!$A$9,IF(K339=[11]Hoja3!$B$10,[11]Hoja3!$A$10,IF(K339=[11]Hoja3!$B$11,[11]Hoja3!$A$11,IF(K339=[11]Hoja3!$B$12,[11]Hoja3!$A$12,IF(K339=[11]Hoja3!$B$13,[11]Hoja3!$A$13,IF(K339=[11]Hoja3!$B$14,[11]Hoja3!$A$14,"")))))))))))))</f>
        <v>CCE-05</v>
      </c>
      <c r="M339" s="2" t="str">
        <f>+M338</f>
        <v>Prestación de Servicios Profesionales</v>
      </c>
      <c r="N339" s="2">
        <v>0</v>
      </c>
      <c r="O339" s="5">
        <v>43603841</v>
      </c>
      <c r="P339" s="5">
        <f t="shared" ref="P339:P352" si="6">+O339</f>
        <v>43603841</v>
      </c>
      <c r="Q339" s="1">
        <v>0</v>
      </c>
      <c r="R339" s="2">
        <v>0</v>
      </c>
      <c r="S339" s="2" t="s">
        <v>31</v>
      </c>
      <c r="T339" s="2" t="s">
        <v>32</v>
      </c>
      <c r="U339" s="2" t="s">
        <v>33</v>
      </c>
      <c r="V339" s="2" t="s">
        <v>34</v>
      </c>
      <c r="W339" s="2" t="s">
        <v>35</v>
      </c>
      <c r="X339" s="2">
        <v>3241000</v>
      </c>
      <c r="Y339" s="3" t="s">
        <v>36</v>
      </c>
    </row>
    <row r="340" spans="1:25" ht="180" x14ac:dyDescent="0.25">
      <c r="A340" s="2" t="s">
        <v>565</v>
      </c>
      <c r="B340" s="2" t="str">
        <f>IFERROR(VLOOKUP(VALUE(MID(A340,1,IF(VALUE(MID(A340,1,3))=898,3,4))),[2]Hoja1!$A$3:$K$222,2,0),"")</f>
        <v>898 Administración del talento humano</v>
      </c>
      <c r="C340" s="2" t="s">
        <v>55</v>
      </c>
      <c r="D340" s="2" t="s">
        <v>56</v>
      </c>
      <c r="E340" s="104">
        <v>80111601</v>
      </c>
      <c r="F340" s="106" t="s">
        <v>563</v>
      </c>
      <c r="G340" s="4">
        <v>1</v>
      </c>
      <c r="H340" s="4">
        <v>1</v>
      </c>
      <c r="I340" s="54">
        <v>9.5</v>
      </c>
      <c r="J340" s="2">
        <v>1</v>
      </c>
      <c r="K340" s="2" t="str">
        <f t="shared" si="5"/>
        <v>Contratación directa</v>
      </c>
      <c r="L340" s="2" t="str">
        <f>IF(K340=[11]Hoja3!$B$2,[11]Hoja3!$A$2,IF(K340=[11]Hoja3!$B$3,[11]Hoja3!$A$3,IF(K340=[11]Hoja3!$B$4,[11]Hoja3!$A$4,IF(K340=[11]Hoja3!$B$5,[11]Hoja3!$A$5,IF(K340=[11]Hoja3!$B$6,[11]Hoja3!$A$6,IF(K340=[11]Hoja3!$B$7,[11]Hoja3!$A$7,IF(K340=[11]Hoja3!$B$8,[11]Hoja3!$A$8,IF(K340=[11]Hoja3!$B$9,[11]Hoja3!$A$9,IF(K340=[11]Hoja3!$B$10,[11]Hoja3!$A$10,IF(K340=[11]Hoja3!$B$11,[11]Hoja3!$A$11,IF(K340=[11]Hoja3!$B$12,[11]Hoja3!$A$12,IF(K340=[11]Hoja3!$B$13,[11]Hoja3!$A$13,IF(K340=[11]Hoja3!$B$14,[11]Hoja3!$A$14,"")))))))))))))</f>
        <v>CCE-05</v>
      </c>
      <c r="M340" s="2" t="str">
        <f t="shared" ref="M340:M358" si="7">+M339</f>
        <v>Prestación de Servicios Profesionales</v>
      </c>
      <c r="N340" s="2">
        <v>0</v>
      </c>
      <c r="O340" s="5">
        <v>43603841</v>
      </c>
      <c r="P340" s="5">
        <f t="shared" si="6"/>
        <v>43603841</v>
      </c>
      <c r="Q340" s="1">
        <v>0</v>
      </c>
      <c r="R340" s="2">
        <v>0</v>
      </c>
      <c r="S340" s="2" t="s">
        <v>31</v>
      </c>
      <c r="T340" s="2" t="s">
        <v>32</v>
      </c>
      <c r="U340" s="2" t="s">
        <v>33</v>
      </c>
      <c r="V340" s="2" t="s">
        <v>34</v>
      </c>
      <c r="W340" s="2" t="s">
        <v>35</v>
      </c>
      <c r="X340" s="2">
        <v>3241000</v>
      </c>
      <c r="Y340" s="3" t="s">
        <v>36</v>
      </c>
    </row>
    <row r="341" spans="1:25" ht="180" x14ac:dyDescent="0.25">
      <c r="A341" s="53" t="s">
        <v>566</v>
      </c>
      <c r="B341" s="2" t="str">
        <f>IFERROR(VLOOKUP(VALUE(MID(A341,1,IF(VALUE(MID(A341,1,3))=898,3,4))),[2]Hoja1!$A$3:$K$222,2,0),"")</f>
        <v>898 Administración del talento humano</v>
      </c>
      <c r="C341" s="2" t="s">
        <v>55</v>
      </c>
      <c r="D341" s="2" t="s">
        <v>56</v>
      </c>
      <c r="E341" s="104">
        <v>80111601</v>
      </c>
      <c r="F341" s="106" t="s">
        <v>567</v>
      </c>
      <c r="G341" s="4">
        <v>1</v>
      </c>
      <c r="H341" s="4">
        <v>1</v>
      </c>
      <c r="I341" s="54">
        <v>11.7</v>
      </c>
      <c r="J341" s="2">
        <v>1</v>
      </c>
      <c r="K341" s="2" t="str">
        <f t="shared" si="5"/>
        <v>Contratación directa</v>
      </c>
      <c r="L341" s="2" t="str">
        <f>IF(K341=[11]Hoja3!$B$2,[11]Hoja3!$A$2,IF(K341=[11]Hoja3!$B$3,[11]Hoja3!$A$3,IF(K341=[11]Hoja3!$B$4,[11]Hoja3!$A$4,IF(K341=[11]Hoja3!$B$5,[11]Hoja3!$A$5,IF(K341=[11]Hoja3!$B$6,[11]Hoja3!$A$6,IF(K341=[11]Hoja3!$B$7,[11]Hoja3!$A$7,IF(K341=[11]Hoja3!$B$8,[11]Hoja3!$A$8,IF(K341=[11]Hoja3!$B$9,[11]Hoja3!$A$9,IF(K341=[11]Hoja3!$B$10,[11]Hoja3!$A$10,IF(K341=[11]Hoja3!$B$11,[11]Hoja3!$A$11,IF(K341=[11]Hoja3!$B$12,[11]Hoja3!$A$12,IF(K341=[11]Hoja3!$B$13,[11]Hoja3!$A$13,IF(K341=[11]Hoja3!$B$14,[11]Hoja3!$A$14,"")))))))))))))</f>
        <v>CCE-05</v>
      </c>
      <c r="M341" s="2" t="str">
        <f t="shared" si="7"/>
        <v>Prestación de Servicios Profesionales</v>
      </c>
      <c r="N341" s="2">
        <v>0</v>
      </c>
      <c r="O341" s="5">
        <v>70200000</v>
      </c>
      <c r="P341" s="5">
        <f t="shared" si="6"/>
        <v>70200000</v>
      </c>
      <c r="Q341" s="1">
        <v>0</v>
      </c>
      <c r="R341" s="2">
        <v>0</v>
      </c>
      <c r="S341" s="2" t="s">
        <v>31</v>
      </c>
      <c r="T341" s="2" t="s">
        <v>32</v>
      </c>
      <c r="U341" s="2" t="s">
        <v>33</v>
      </c>
      <c r="V341" s="2" t="s">
        <v>34</v>
      </c>
      <c r="W341" s="2" t="s">
        <v>35</v>
      </c>
      <c r="X341" s="2">
        <v>3241000</v>
      </c>
      <c r="Y341" s="3" t="s">
        <v>36</v>
      </c>
    </row>
    <row r="342" spans="1:25" ht="180" x14ac:dyDescent="0.25">
      <c r="A342" s="2" t="s">
        <v>568</v>
      </c>
      <c r="B342" s="2" t="str">
        <f>IFERROR(VLOOKUP(VALUE(MID(A342,1,IF(VALUE(MID(A342,1,3))=898,3,4))),[12]Hoja1!$A$3:$K$222,2,0),"")</f>
        <v>898 Administración del talento humano</v>
      </c>
      <c r="C342" s="2" t="s">
        <v>55</v>
      </c>
      <c r="D342" s="2" t="s">
        <v>56</v>
      </c>
      <c r="E342" s="104">
        <v>80111601</v>
      </c>
      <c r="F342" s="106" t="s">
        <v>569</v>
      </c>
      <c r="G342" s="4">
        <v>1</v>
      </c>
      <c r="H342" s="4">
        <v>1</v>
      </c>
      <c r="I342" s="54">
        <v>9.5</v>
      </c>
      <c r="J342" s="2">
        <v>1</v>
      </c>
      <c r="K342" s="2" t="str">
        <f t="shared" si="5"/>
        <v>Contratación directa</v>
      </c>
      <c r="L342" s="2" t="str">
        <f>IF(K342=[11]Hoja3!$B$2,[11]Hoja3!$A$2,IF(K342=[11]Hoja3!$B$3,[11]Hoja3!$A$3,IF(K342=[11]Hoja3!$B$4,[11]Hoja3!$A$4,IF(K342=[11]Hoja3!$B$5,[11]Hoja3!$A$5,IF(K342=[11]Hoja3!$B$6,[11]Hoja3!$A$6,IF(K342=[11]Hoja3!$B$7,[11]Hoja3!$A$7,IF(K342=[11]Hoja3!$B$8,[11]Hoja3!$A$8,IF(K342=[11]Hoja3!$B$9,[11]Hoja3!$A$9,IF(K342=[11]Hoja3!$B$10,[11]Hoja3!$A$10,IF(K342=[11]Hoja3!$B$11,[11]Hoja3!$A$11,IF(K342=[11]Hoja3!$B$12,[11]Hoja3!$A$12,IF(K342=[11]Hoja3!$B$13,[11]Hoja3!$A$13,IF(K342=[11]Hoja3!$B$14,[11]Hoja3!$A$14,"")))))))))))))</f>
        <v>CCE-05</v>
      </c>
      <c r="M342" s="2" t="str">
        <f t="shared" si="7"/>
        <v>Prestación de Servicios Profesionales</v>
      </c>
      <c r="N342" s="2">
        <v>0</v>
      </c>
      <c r="O342" s="5">
        <v>61651200</v>
      </c>
      <c r="P342" s="5">
        <f t="shared" si="6"/>
        <v>61651200</v>
      </c>
      <c r="Q342" s="1"/>
      <c r="R342" s="2"/>
      <c r="S342" s="2" t="s">
        <v>31</v>
      </c>
      <c r="T342" s="2" t="s">
        <v>32</v>
      </c>
      <c r="U342" s="2" t="s">
        <v>33</v>
      </c>
      <c r="V342" s="2" t="s">
        <v>34</v>
      </c>
      <c r="W342" s="2" t="s">
        <v>35</v>
      </c>
      <c r="X342" s="2">
        <v>3241000</v>
      </c>
      <c r="Y342" s="3" t="s">
        <v>36</v>
      </c>
    </row>
    <row r="343" spans="1:25" ht="180" x14ac:dyDescent="0.25">
      <c r="A343" s="2" t="s">
        <v>570</v>
      </c>
      <c r="B343" s="2" t="str">
        <f>IFERROR(VLOOKUP(VALUE(MID(A343,1,IF(VALUE(MID(A343,1,3))=898,3,4))),[12]Hoja1!$A$3:$K$222,2,0),"")</f>
        <v>898 Administración del talento humano</v>
      </c>
      <c r="C343" s="2" t="s">
        <v>55</v>
      </c>
      <c r="D343" s="2" t="s">
        <v>56</v>
      </c>
      <c r="E343" s="104">
        <v>80111601</v>
      </c>
      <c r="F343" s="106" t="s">
        <v>571</v>
      </c>
      <c r="G343" s="4">
        <v>1</v>
      </c>
      <c r="H343" s="4">
        <v>1</v>
      </c>
      <c r="I343" s="54">
        <v>11.7</v>
      </c>
      <c r="J343" s="2">
        <v>1</v>
      </c>
      <c r="K343" s="2" t="str">
        <f t="shared" si="5"/>
        <v>Contratación directa</v>
      </c>
      <c r="L343" s="2" t="str">
        <f>IF(K343=[11]Hoja3!$B$2,[11]Hoja3!$A$2,IF(K343=[11]Hoja3!$B$3,[11]Hoja3!$A$3,IF(K343=[11]Hoja3!$B$4,[11]Hoja3!$A$4,IF(K343=[11]Hoja3!$B$5,[11]Hoja3!$A$5,IF(K343=[11]Hoja3!$B$6,[11]Hoja3!$A$6,IF(K343=[11]Hoja3!$B$7,[11]Hoja3!$A$7,IF(K343=[11]Hoja3!$B$8,[11]Hoja3!$A$8,IF(K343=[11]Hoja3!$B$9,[11]Hoja3!$A$9,IF(K343=[11]Hoja3!$B$10,[11]Hoja3!$A$10,IF(K343=[11]Hoja3!$B$11,[11]Hoja3!$A$11,IF(K343=[11]Hoja3!$B$12,[11]Hoja3!$A$12,IF(K343=[11]Hoja3!$B$13,[11]Hoja3!$A$13,IF(K343=[11]Hoja3!$B$14,[11]Hoja3!$A$14,"")))))))))))))</f>
        <v>CCE-05</v>
      </c>
      <c r="M343" s="2" t="str">
        <f t="shared" si="7"/>
        <v>Prestación de Servicios Profesionales</v>
      </c>
      <c r="N343" s="2">
        <v>0</v>
      </c>
      <c r="O343" s="5">
        <v>75928320</v>
      </c>
      <c r="P343" s="5">
        <f t="shared" si="6"/>
        <v>75928320</v>
      </c>
      <c r="Q343" s="1"/>
      <c r="R343" s="2"/>
      <c r="S343" s="2" t="s">
        <v>31</v>
      </c>
      <c r="T343" s="2" t="s">
        <v>32</v>
      </c>
      <c r="U343" s="2" t="s">
        <v>33</v>
      </c>
      <c r="V343" s="2" t="s">
        <v>34</v>
      </c>
      <c r="W343" s="2" t="s">
        <v>35</v>
      </c>
      <c r="X343" s="2">
        <v>3241000</v>
      </c>
      <c r="Y343" s="3" t="s">
        <v>36</v>
      </c>
    </row>
    <row r="344" spans="1:25" ht="180" x14ac:dyDescent="0.25">
      <c r="A344" s="2" t="s">
        <v>572</v>
      </c>
      <c r="B344" s="2" t="str">
        <f>IFERROR(VLOOKUP(VALUE(MID(A344,1,IF(VALUE(MID(A344,1,3))=898,3,4))),[12]Hoja1!$A$3:$K$222,2,0),"")</f>
        <v>898 Administración del talento humano</v>
      </c>
      <c r="C344" s="2" t="s">
        <v>55</v>
      </c>
      <c r="D344" s="2" t="s">
        <v>56</v>
      </c>
      <c r="E344" s="104">
        <v>80111601</v>
      </c>
      <c r="F344" s="31" t="s">
        <v>573</v>
      </c>
      <c r="G344" s="4">
        <v>1</v>
      </c>
      <c r="H344" s="4">
        <v>1</v>
      </c>
      <c r="I344" s="54">
        <v>11.7</v>
      </c>
      <c r="J344" s="2">
        <v>1</v>
      </c>
      <c r="K344" s="2" t="str">
        <f t="shared" si="5"/>
        <v>Contratación directa</v>
      </c>
      <c r="L344" s="2" t="str">
        <f>IF(K344=[11]Hoja3!$B$2,[11]Hoja3!$A$2,IF(K344=[11]Hoja3!$B$3,[11]Hoja3!$A$3,IF(K344=[11]Hoja3!$B$4,[11]Hoja3!$A$4,IF(K344=[11]Hoja3!$B$5,[11]Hoja3!$A$5,IF(K344=[11]Hoja3!$B$6,[11]Hoja3!$A$6,IF(K344=[11]Hoja3!$B$7,[11]Hoja3!$A$7,IF(K344=[11]Hoja3!$B$8,[11]Hoja3!$A$8,IF(K344=[11]Hoja3!$B$9,[11]Hoja3!$A$9,IF(K344=[11]Hoja3!$B$10,[11]Hoja3!$A$10,IF(K344=[11]Hoja3!$B$11,[11]Hoja3!$A$11,IF(K344=[11]Hoja3!$B$12,[11]Hoja3!$A$12,IF(K344=[11]Hoja3!$B$13,[11]Hoja3!$A$13,IF(K344=[11]Hoja3!$B$14,[11]Hoja3!$A$14,"")))))))))))))</f>
        <v>CCE-05</v>
      </c>
      <c r="M344" s="2" t="str">
        <f t="shared" si="7"/>
        <v>Prestación de Servicios Profesionales</v>
      </c>
      <c r="N344" s="2">
        <v>0</v>
      </c>
      <c r="O344" s="5">
        <v>75928230</v>
      </c>
      <c r="P344" s="5">
        <f t="shared" si="6"/>
        <v>75928230</v>
      </c>
      <c r="Q344" s="1"/>
      <c r="R344" s="2"/>
      <c r="S344" s="2" t="s">
        <v>31</v>
      </c>
      <c r="T344" s="2" t="s">
        <v>32</v>
      </c>
      <c r="U344" s="2" t="s">
        <v>33</v>
      </c>
      <c r="V344" s="2" t="s">
        <v>34</v>
      </c>
      <c r="W344" s="2" t="s">
        <v>35</v>
      </c>
      <c r="X344" s="2">
        <v>3241000</v>
      </c>
      <c r="Y344" s="3" t="s">
        <v>36</v>
      </c>
    </row>
    <row r="345" spans="1:25" ht="180" x14ac:dyDescent="0.25">
      <c r="A345" s="2" t="s">
        <v>574</v>
      </c>
      <c r="B345" s="2" t="str">
        <f>IFERROR(VLOOKUP(VALUE(MID(A345,1,IF(VALUE(MID(A345,1,3))=898,3,4))),[12]Hoja1!$A$3:$K$222,2,0),"")</f>
        <v>898 Administración del talento humano</v>
      </c>
      <c r="C345" s="2" t="s">
        <v>55</v>
      </c>
      <c r="D345" s="2" t="s">
        <v>56</v>
      </c>
      <c r="E345" s="104">
        <v>80111601</v>
      </c>
      <c r="F345" s="31" t="s">
        <v>575</v>
      </c>
      <c r="G345" s="4">
        <v>1</v>
      </c>
      <c r="H345" s="4">
        <v>1</v>
      </c>
      <c r="I345" s="54">
        <v>9.5</v>
      </c>
      <c r="J345" s="2">
        <v>1</v>
      </c>
      <c r="K345" s="2" t="str">
        <f t="shared" si="5"/>
        <v>Contratación directa</v>
      </c>
      <c r="L345" s="2" t="str">
        <f>IF(K345=[11]Hoja3!$B$2,[11]Hoja3!$A$2,IF(K345=[11]Hoja3!$B$3,[11]Hoja3!$A$3,IF(K345=[11]Hoja3!$B$4,[11]Hoja3!$A$4,IF(K345=[11]Hoja3!$B$5,[11]Hoja3!$A$5,IF(K345=[11]Hoja3!$B$6,[11]Hoja3!$A$6,IF(K345=[11]Hoja3!$B$7,[11]Hoja3!$A$7,IF(K345=[11]Hoja3!$B$8,[11]Hoja3!$A$8,IF(K345=[11]Hoja3!$B$9,[11]Hoja3!$A$9,IF(K345=[11]Hoja3!$B$10,[11]Hoja3!$A$10,IF(K345=[11]Hoja3!$B$11,[11]Hoja3!$A$11,IF(K345=[11]Hoja3!$B$12,[11]Hoja3!$A$12,IF(K345=[11]Hoja3!$B$13,[11]Hoja3!$A$13,IF(K345=[11]Hoja3!$B$14,[11]Hoja3!$A$14,"")))))))))))))</f>
        <v>CCE-05</v>
      </c>
      <c r="M345" s="2" t="str">
        <f t="shared" si="7"/>
        <v>Prestación de Servicios Profesionales</v>
      </c>
      <c r="N345" s="2">
        <v>0</v>
      </c>
      <c r="O345" s="5">
        <v>17991879</v>
      </c>
      <c r="P345" s="5">
        <f t="shared" si="6"/>
        <v>17991879</v>
      </c>
      <c r="Q345" s="1"/>
      <c r="R345" s="2"/>
      <c r="S345" s="2" t="s">
        <v>31</v>
      </c>
      <c r="T345" s="2" t="s">
        <v>32</v>
      </c>
      <c r="U345" s="2" t="s">
        <v>33</v>
      </c>
      <c r="V345" s="2" t="s">
        <v>34</v>
      </c>
      <c r="W345" s="2" t="s">
        <v>35</v>
      </c>
      <c r="X345" s="2">
        <v>3241000</v>
      </c>
      <c r="Y345" s="3" t="s">
        <v>36</v>
      </c>
    </row>
    <row r="346" spans="1:25" ht="180" x14ac:dyDescent="0.25">
      <c r="A346" s="2" t="s">
        <v>576</v>
      </c>
      <c r="B346" s="2" t="str">
        <f>IFERROR(VLOOKUP(VALUE(MID(A346,1,IF(VALUE(MID(A346,1,3))=898,3,4))),[12]Hoja1!$A$3:$K$222,2,0),"")</f>
        <v>898 Administración del talento humano</v>
      </c>
      <c r="C346" s="2" t="s">
        <v>55</v>
      </c>
      <c r="D346" s="2" t="s">
        <v>56</v>
      </c>
      <c r="E346" s="104">
        <v>80111601</v>
      </c>
      <c r="F346" s="31" t="s">
        <v>577</v>
      </c>
      <c r="G346" s="4">
        <v>1</v>
      </c>
      <c r="H346" s="4">
        <v>1</v>
      </c>
      <c r="I346" s="54">
        <v>11.7</v>
      </c>
      <c r="J346" s="2">
        <v>1</v>
      </c>
      <c r="K346" s="2" t="str">
        <f t="shared" si="5"/>
        <v>Contratación directa</v>
      </c>
      <c r="L346" s="2" t="str">
        <f>IF(K346=[11]Hoja3!$B$2,[11]Hoja3!$A$2,IF(K346=[11]Hoja3!$B$3,[11]Hoja3!$A$3,IF(K346=[11]Hoja3!$B$4,[11]Hoja3!$A$4,IF(K346=[11]Hoja3!$B$5,[11]Hoja3!$A$5,IF(K346=[11]Hoja3!$B$6,[11]Hoja3!$A$6,IF(K346=[11]Hoja3!$B$7,[11]Hoja3!$A$7,IF(K346=[11]Hoja3!$B$8,[11]Hoja3!$A$8,IF(K346=[11]Hoja3!$B$9,[11]Hoja3!$A$9,IF(K346=[11]Hoja3!$B$10,[11]Hoja3!$A$10,IF(K346=[11]Hoja3!$B$11,[11]Hoja3!$A$11,IF(K346=[11]Hoja3!$B$12,[11]Hoja3!$A$12,IF(K346=[11]Hoja3!$B$13,[11]Hoja3!$A$13,IF(K346=[11]Hoja3!$B$14,[11]Hoja3!$A$14,"")))))))))))))</f>
        <v>CCE-05</v>
      </c>
      <c r="M346" s="2" t="str">
        <f t="shared" si="7"/>
        <v>Prestación de Servicios Profesionales</v>
      </c>
      <c r="N346" s="2">
        <v>0</v>
      </c>
      <c r="O346" s="5">
        <v>43290000</v>
      </c>
      <c r="P346" s="5">
        <f t="shared" si="6"/>
        <v>43290000</v>
      </c>
      <c r="Q346" s="1"/>
      <c r="R346" s="2"/>
      <c r="S346" s="2" t="s">
        <v>31</v>
      </c>
      <c r="T346" s="2" t="s">
        <v>32</v>
      </c>
      <c r="U346" s="2" t="s">
        <v>33</v>
      </c>
      <c r="V346" s="2" t="s">
        <v>34</v>
      </c>
      <c r="W346" s="2" t="s">
        <v>35</v>
      </c>
      <c r="X346" s="2">
        <v>3241000</v>
      </c>
      <c r="Y346" s="3" t="s">
        <v>36</v>
      </c>
    </row>
    <row r="347" spans="1:25" ht="180" x14ac:dyDescent="0.25">
      <c r="A347" s="2" t="s">
        <v>578</v>
      </c>
      <c r="B347" s="2" t="str">
        <f>IFERROR(VLOOKUP(VALUE(MID(A347,1,IF(VALUE(MID(A347,1,3))=898,3,4))),[12]Hoja1!$A$3:$K$222,2,0),"")</f>
        <v>898 Administración del talento humano</v>
      </c>
      <c r="C347" s="2" t="s">
        <v>55</v>
      </c>
      <c r="D347" s="2" t="s">
        <v>56</v>
      </c>
      <c r="E347" s="104">
        <v>80111601</v>
      </c>
      <c r="F347" s="31" t="s">
        <v>579</v>
      </c>
      <c r="G347" s="4">
        <v>1</v>
      </c>
      <c r="H347" s="4">
        <v>1</v>
      </c>
      <c r="I347" s="54">
        <v>9.5</v>
      </c>
      <c r="J347" s="2">
        <v>1</v>
      </c>
      <c r="K347" s="2" t="str">
        <f t="shared" si="5"/>
        <v>Contratación directa</v>
      </c>
      <c r="L347" s="2" t="str">
        <f>IF(K347=[11]Hoja3!$B$2,[11]Hoja3!$A$2,IF(K347=[11]Hoja3!$B$3,[11]Hoja3!$A$3,IF(K347=[11]Hoja3!$B$4,[11]Hoja3!$A$4,IF(K347=[11]Hoja3!$B$5,[11]Hoja3!$A$5,IF(K347=[11]Hoja3!$B$6,[11]Hoja3!$A$6,IF(K347=[11]Hoja3!$B$7,[11]Hoja3!$A$7,IF(K347=[11]Hoja3!$B$8,[11]Hoja3!$A$8,IF(K347=[11]Hoja3!$B$9,[11]Hoja3!$A$9,IF(K347=[11]Hoja3!$B$10,[11]Hoja3!$A$10,IF(K347=[11]Hoja3!$B$11,[11]Hoja3!$A$11,IF(K347=[11]Hoja3!$B$12,[11]Hoja3!$A$12,IF(K347=[11]Hoja3!$B$13,[11]Hoja3!$A$13,IF(K347=[11]Hoja3!$B$14,[11]Hoja3!$A$14,"")))))))))))))</f>
        <v>CCE-05</v>
      </c>
      <c r="M347" s="2" t="str">
        <f t="shared" si="7"/>
        <v>Prestación de Servicios Profesionales</v>
      </c>
      <c r="N347" s="2">
        <v>0</v>
      </c>
      <c r="O347" s="5">
        <v>31853120</v>
      </c>
      <c r="P347" s="5">
        <f t="shared" si="6"/>
        <v>31853120</v>
      </c>
      <c r="Q347" s="1"/>
      <c r="R347" s="2"/>
      <c r="S347" s="2" t="s">
        <v>31</v>
      </c>
      <c r="T347" s="2" t="s">
        <v>32</v>
      </c>
      <c r="U347" s="2" t="s">
        <v>33</v>
      </c>
      <c r="V347" s="2" t="s">
        <v>34</v>
      </c>
      <c r="W347" s="2" t="s">
        <v>35</v>
      </c>
      <c r="X347" s="2">
        <v>3241000</v>
      </c>
      <c r="Y347" s="3" t="s">
        <v>36</v>
      </c>
    </row>
    <row r="348" spans="1:25" ht="180" x14ac:dyDescent="0.25">
      <c r="A348" s="2" t="s">
        <v>580</v>
      </c>
      <c r="B348" s="2" t="str">
        <f>IFERROR(VLOOKUP(VALUE(MID(A348,1,IF(VALUE(MID(A348,1,3))=898,3,4))),[12]Hoja1!$A$3:$K$222,2,0),"")</f>
        <v>898 Administración del talento humano</v>
      </c>
      <c r="C348" s="2" t="s">
        <v>55</v>
      </c>
      <c r="D348" s="2" t="s">
        <v>56</v>
      </c>
      <c r="E348" s="104">
        <v>80111601</v>
      </c>
      <c r="F348" s="31" t="s">
        <v>581</v>
      </c>
      <c r="G348" s="4">
        <v>1</v>
      </c>
      <c r="H348" s="4">
        <v>1</v>
      </c>
      <c r="I348" s="54">
        <v>9.5</v>
      </c>
      <c r="J348" s="2">
        <v>1</v>
      </c>
      <c r="K348" s="2" t="str">
        <f t="shared" si="5"/>
        <v>Contratación directa</v>
      </c>
      <c r="L348" s="2" t="str">
        <f>IF(K348=[11]Hoja3!$B$2,[11]Hoja3!$A$2,IF(K348=[11]Hoja3!$B$3,[11]Hoja3!$A$3,IF(K348=[11]Hoja3!$B$4,[11]Hoja3!$A$4,IF(K348=[11]Hoja3!$B$5,[11]Hoja3!$A$5,IF(K348=[11]Hoja3!$B$6,[11]Hoja3!$A$6,IF(K348=[11]Hoja3!$B$7,[11]Hoja3!$A$7,IF(K348=[11]Hoja3!$B$8,[11]Hoja3!$A$8,IF(K348=[11]Hoja3!$B$9,[11]Hoja3!$A$9,IF(K348=[11]Hoja3!$B$10,[11]Hoja3!$A$10,IF(K348=[11]Hoja3!$B$11,[11]Hoja3!$A$11,IF(K348=[11]Hoja3!$B$12,[11]Hoja3!$A$12,IF(K348=[11]Hoja3!$B$13,[11]Hoja3!$A$13,IF(K348=[11]Hoja3!$B$14,[11]Hoja3!$A$14,"")))))))))))))</f>
        <v>CCE-05</v>
      </c>
      <c r="M348" s="2" t="str">
        <f t="shared" si="7"/>
        <v>Prestación de Servicios Profesionales</v>
      </c>
      <c r="N348" s="2">
        <v>0</v>
      </c>
      <c r="O348" s="5">
        <v>44460000</v>
      </c>
      <c r="P348" s="5">
        <f t="shared" si="6"/>
        <v>44460000</v>
      </c>
      <c r="Q348" s="1"/>
      <c r="R348" s="2"/>
      <c r="S348" s="2" t="s">
        <v>31</v>
      </c>
      <c r="T348" s="2" t="s">
        <v>32</v>
      </c>
      <c r="U348" s="2" t="s">
        <v>33</v>
      </c>
      <c r="V348" s="2" t="s">
        <v>34</v>
      </c>
      <c r="W348" s="2" t="s">
        <v>35</v>
      </c>
      <c r="X348" s="2">
        <v>3241000</v>
      </c>
      <c r="Y348" s="3" t="s">
        <v>36</v>
      </c>
    </row>
    <row r="349" spans="1:25" ht="180" x14ac:dyDescent="0.25">
      <c r="A349" s="2" t="s">
        <v>582</v>
      </c>
      <c r="B349" s="2" t="str">
        <f>IFERROR(VLOOKUP(VALUE(MID(A349,1,IF(VALUE(MID(A349,1,3))=898,3,4))),[12]Hoja1!$A$3:$K$222,2,0),"")</f>
        <v>898 Administración del talento humano</v>
      </c>
      <c r="C349" s="2" t="s">
        <v>55</v>
      </c>
      <c r="D349" s="2" t="s">
        <v>56</v>
      </c>
      <c r="E349" s="104">
        <v>80111601</v>
      </c>
      <c r="F349" s="31" t="s">
        <v>583</v>
      </c>
      <c r="G349" s="4">
        <v>1</v>
      </c>
      <c r="H349" s="4">
        <v>1</v>
      </c>
      <c r="I349" s="54">
        <v>9.5</v>
      </c>
      <c r="J349" s="2">
        <v>1</v>
      </c>
      <c r="K349" s="2" t="str">
        <f t="shared" si="5"/>
        <v>Contratación directa</v>
      </c>
      <c r="L349" s="2" t="str">
        <f>IF(K349=[11]Hoja3!$B$2,[11]Hoja3!$A$2,IF(K349=[11]Hoja3!$B$3,[11]Hoja3!$A$3,IF(K349=[11]Hoja3!$B$4,[11]Hoja3!$A$4,IF(K349=[11]Hoja3!$B$5,[11]Hoja3!$A$5,IF(K349=[11]Hoja3!$B$6,[11]Hoja3!$A$6,IF(K349=[11]Hoja3!$B$7,[11]Hoja3!$A$7,IF(K349=[11]Hoja3!$B$8,[11]Hoja3!$A$8,IF(K349=[11]Hoja3!$B$9,[11]Hoja3!$A$9,IF(K349=[11]Hoja3!$B$10,[11]Hoja3!$A$10,IF(K349=[11]Hoja3!$B$11,[11]Hoja3!$A$11,IF(K349=[11]Hoja3!$B$12,[11]Hoja3!$A$12,IF(K349=[11]Hoja3!$B$13,[11]Hoja3!$A$13,IF(K349=[11]Hoja3!$B$14,[11]Hoja3!$A$14,"")))))))))))))</f>
        <v>CCE-05</v>
      </c>
      <c r="M349" s="2" t="str">
        <f t="shared" si="7"/>
        <v>Prestación de Servicios Profesionales</v>
      </c>
      <c r="N349" s="2">
        <v>0</v>
      </c>
      <c r="O349" s="5">
        <v>47161914</v>
      </c>
      <c r="P349" s="5">
        <f t="shared" si="6"/>
        <v>47161914</v>
      </c>
      <c r="Q349" s="1"/>
      <c r="R349" s="2"/>
      <c r="S349" s="2" t="s">
        <v>31</v>
      </c>
      <c r="T349" s="2" t="s">
        <v>32</v>
      </c>
      <c r="U349" s="2" t="s">
        <v>33</v>
      </c>
      <c r="V349" s="2" t="s">
        <v>34</v>
      </c>
      <c r="W349" s="2" t="s">
        <v>35</v>
      </c>
      <c r="X349" s="2">
        <v>3241000</v>
      </c>
      <c r="Y349" s="3" t="s">
        <v>36</v>
      </c>
    </row>
    <row r="350" spans="1:25" ht="180" x14ac:dyDescent="0.25">
      <c r="A350" s="2" t="s">
        <v>584</v>
      </c>
      <c r="B350" s="2" t="str">
        <f>IFERROR(VLOOKUP(VALUE(MID(A350,1,IF(VALUE(MID(A350,1,3))=898,3,4))),[12]Hoja1!$A$3:$K$222,2,0),"")</f>
        <v>898 Administración del talento humano</v>
      </c>
      <c r="C350" s="2" t="s">
        <v>55</v>
      </c>
      <c r="D350" s="2" t="s">
        <v>56</v>
      </c>
      <c r="E350" s="104">
        <v>80111601</v>
      </c>
      <c r="F350" s="31" t="s">
        <v>583</v>
      </c>
      <c r="G350" s="4">
        <v>1</v>
      </c>
      <c r="H350" s="4">
        <v>1</v>
      </c>
      <c r="I350" s="54">
        <v>9.5</v>
      </c>
      <c r="J350" s="2">
        <v>1</v>
      </c>
      <c r="K350" s="2" t="str">
        <f t="shared" si="5"/>
        <v>Contratación directa</v>
      </c>
      <c r="L350" s="2" t="str">
        <f>IF(K350=[11]Hoja3!$B$2,[11]Hoja3!$A$2,IF(K350=[11]Hoja3!$B$3,[11]Hoja3!$A$3,IF(K350=[11]Hoja3!$B$4,[11]Hoja3!$A$4,IF(K350=[11]Hoja3!$B$5,[11]Hoja3!$A$5,IF(K350=[11]Hoja3!$B$6,[11]Hoja3!$A$6,IF(K350=[11]Hoja3!$B$7,[11]Hoja3!$A$7,IF(K350=[11]Hoja3!$B$8,[11]Hoja3!$A$8,IF(K350=[11]Hoja3!$B$9,[11]Hoja3!$A$9,IF(K350=[11]Hoja3!$B$10,[11]Hoja3!$A$10,IF(K350=[11]Hoja3!$B$11,[11]Hoja3!$A$11,IF(K350=[11]Hoja3!$B$12,[11]Hoja3!$A$12,IF(K350=[11]Hoja3!$B$13,[11]Hoja3!$A$13,IF(K350=[11]Hoja3!$B$14,[11]Hoja3!$A$14,"")))))))))))))</f>
        <v>CCE-05</v>
      </c>
      <c r="M350" s="2" t="str">
        <f t="shared" si="7"/>
        <v>Prestación de Servicios Profesionales</v>
      </c>
      <c r="N350" s="2">
        <v>0</v>
      </c>
      <c r="O350" s="5">
        <v>47161914</v>
      </c>
      <c r="P350" s="5">
        <f t="shared" si="6"/>
        <v>47161914</v>
      </c>
      <c r="Q350" s="1"/>
      <c r="R350" s="2"/>
      <c r="S350" s="2" t="s">
        <v>31</v>
      </c>
      <c r="T350" s="2" t="s">
        <v>32</v>
      </c>
      <c r="U350" s="2" t="s">
        <v>33</v>
      </c>
      <c r="V350" s="2" t="s">
        <v>34</v>
      </c>
      <c r="W350" s="2" t="s">
        <v>35</v>
      </c>
      <c r="X350" s="2">
        <v>3241000</v>
      </c>
      <c r="Y350" s="3" t="s">
        <v>36</v>
      </c>
    </row>
    <row r="351" spans="1:25" ht="180" x14ac:dyDescent="0.25">
      <c r="A351" s="2" t="s">
        <v>585</v>
      </c>
      <c r="B351" s="2" t="str">
        <f>IFERROR(VLOOKUP(VALUE(MID(A351,1,IF(VALUE(MID(A351,1,3))=898,3,4))),[12]Hoja1!$A$3:$K$222,2,0),"")</f>
        <v>898 Administración del talento humano</v>
      </c>
      <c r="C351" s="2" t="s">
        <v>55</v>
      </c>
      <c r="D351" s="2" t="s">
        <v>56</v>
      </c>
      <c r="E351" s="104">
        <v>80111601</v>
      </c>
      <c r="F351" s="31" t="s">
        <v>586</v>
      </c>
      <c r="G351" s="4">
        <v>1</v>
      </c>
      <c r="H351" s="4">
        <v>1</v>
      </c>
      <c r="I351" s="54">
        <v>9.5</v>
      </c>
      <c r="J351" s="2">
        <v>1</v>
      </c>
      <c r="K351" s="2" t="str">
        <f t="shared" si="5"/>
        <v>Contratación directa</v>
      </c>
      <c r="L351" s="2" t="str">
        <f>IF(K351=[11]Hoja3!$B$2,[11]Hoja3!$A$2,IF(K351=[11]Hoja3!$B$3,[11]Hoja3!$A$3,IF(K351=[11]Hoja3!$B$4,[11]Hoja3!$A$4,IF(K351=[11]Hoja3!$B$5,[11]Hoja3!$A$5,IF(K351=[11]Hoja3!$B$6,[11]Hoja3!$A$6,IF(K351=[11]Hoja3!$B$7,[11]Hoja3!$A$7,IF(K351=[11]Hoja3!$B$8,[11]Hoja3!$A$8,IF(K351=[11]Hoja3!$B$9,[11]Hoja3!$A$9,IF(K351=[11]Hoja3!$B$10,[11]Hoja3!$A$10,IF(K351=[11]Hoja3!$B$11,[11]Hoja3!$A$11,IF(K351=[11]Hoja3!$B$12,[11]Hoja3!$A$12,IF(K351=[11]Hoja3!$B$13,[11]Hoja3!$A$13,IF(K351=[11]Hoja3!$B$14,[11]Hoja3!$A$14,"")))))))))))))</f>
        <v>CCE-05</v>
      </c>
      <c r="M351" s="2" t="str">
        <f t="shared" si="7"/>
        <v>Prestación de Servicios Profesionales</v>
      </c>
      <c r="N351" s="2">
        <v>0</v>
      </c>
      <c r="O351" s="5">
        <v>37063252.5</v>
      </c>
      <c r="P351" s="5">
        <f t="shared" si="6"/>
        <v>37063252.5</v>
      </c>
      <c r="Q351" s="1"/>
      <c r="R351" s="2"/>
      <c r="S351" s="2" t="s">
        <v>31</v>
      </c>
      <c r="T351" s="2" t="s">
        <v>32</v>
      </c>
      <c r="U351" s="2" t="s">
        <v>33</v>
      </c>
      <c r="V351" s="2" t="s">
        <v>34</v>
      </c>
      <c r="W351" s="2" t="s">
        <v>35</v>
      </c>
      <c r="X351" s="2">
        <v>3241000</v>
      </c>
      <c r="Y351" s="3" t="s">
        <v>36</v>
      </c>
    </row>
    <row r="352" spans="1:25" ht="180" x14ac:dyDescent="0.25">
      <c r="A352" s="2" t="s">
        <v>587</v>
      </c>
      <c r="B352" s="2" t="str">
        <f>IFERROR(VLOOKUP(VALUE(MID(A352,1,IF(VALUE(MID(A352,1,3))=898,3,4))),[12]Hoja1!$A$3:$K$222,2,0),"")</f>
        <v>898 Administración del talento humano</v>
      </c>
      <c r="C352" s="2" t="s">
        <v>55</v>
      </c>
      <c r="D352" s="2" t="s">
        <v>56</v>
      </c>
      <c r="E352" s="104">
        <v>80111601</v>
      </c>
      <c r="F352" s="31" t="s">
        <v>588</v>
      </c>
      <c r="G352" s="4">
        <v>1</v>
      </c>
      <c r="H352" s="4">
        <v>1</v>
      </c>
      <c r="I352" s="54">
        <v>11.7</v>
      </c>
      <c r="J352" s="2">
        <v>1</v>
      </c>
      <c r="K352" s="2" t="str">
        <f t="shared" si="5"/>
        <v>Contratación directa</v>
      </c>
      <c r="L352" s="2" t="str">
        <f>IF(K352=[11]Hoja3!$B$2,[11]Hoja3!$A$2,IF(K352=[11]Hoja3!$B$3,[11]Hoja3!$A$3,IF(K352=[11]Hoja3!$B$4,[11]Hoja3!$A$4,IF(K352=[11]Hoja3!$B$5,[11]Hoja3!$A$5,IF(K352=[11]Hoja3!$B$6,[11]Hoja3!$A$6,IF(K352=[11]Hoja3!$B$7,[11]Hoja3!$A$7,IF(K352=[11]Hoja3!$B$8,[11]Hoja3!$A$8,IF(K352=[11]Hoja3!$B$9,[11]Hoja3!$A$9,IF(K352=[11]Hoja3!$B$10,[11]Hoja3!$A$10,IF(K352=[11]Hoja3!$B$11,[11]Hoja3!$A$11,IF(K352=[11]Hoja3!$B$12,[11]Hoja3!$A$12,IF(K352=[11]Hoja3!$B$13,[11]Hoja3!$A$13,IF(K352=[11]Hoja3!$B$14,[11]Hoja3!$A$14,"")))))))))))))</f>
        <v>CCE-05</v>
      </c>
      <c r="M352" s="2" t="str">
        <f t="shared" si="7"/>
        <v>Prestación de Servicios Profesionales</v>
      </c>
      <c r="N352" s="2">
        <v>0</v>
      </c>
      <c r="O352" s="5">
        <v>45646322</v>
      </c>
      <c r="P352" s="5">
        <f t="shared" si="6"/>
        <v>45646322</v>
      </c>
      <c r="Q352" s="1"/>
      <c r="R352" s="2"/>
      <c r="S352" s="2" t="s">
        <v>31</v>
      </c>
      <c r="T352" s="2" t="s">
        <v>32</v>
      </c>
      <c r="U352" s="2" t="s">
        <v>33</v>
      </c>
      <c r="V352" s="2" t="s">
        <v>34</v>
      </c>
      <c r="W352" s="2" t="s">
        <v>35</v>
      </c>
      <c r="X352" s="2">
        <v>3241000</v>
      </c>
      <c r="Y352" s="3" t="s">
        <v>36</v>
      </c>
    </row>
    <row r="353" spans="1:25" ht="180" x14ac:dyDescent="0.25">
      <c r="A353" s="2" t="s">
        <v>589</v>
      </c>
      <c r="B353" s="2" t="str">
        <f>IFERROR(VLOOKUP(VALUE(MID(A353,1,IF(VALUE(MID(A353,1,3))=898,3,4))),[12]Hoja1!$A$3:$K$222,2,0),"")</f>
        <v>898 Administración del talento humano</v>
      </c>
      <c r="C353" s="2" t="s">
        <v>55</v>
      </c>
      <c r="D353" s="2" t="s">
        <v>56</v>
      </c>
      <c r="E353" s="104">
        <v>80111601</v>
      </c>
      <c r="F353" s="31" t="s">
        <v>590</v>
      </c>
      <c r="G353" s="4">
        <v>1</v>
      </c>
      <c r="H353" s="4">
        <v>1</v>
      </c>
      <c r="I353" s="54">
        <v>11.7</v>
      </c>
      <c r="J353" s="2">
        <v>1</v>
      </c>
      <c r="K353" s="2" t="str">
        <f t="shared" si="5"/>
        <v>Contratación directa</v>
      </c>
      <c r="L353" s="2" t="str">
        <f>IF(K353=[11]Hoja3!$B$2,[11]Hoja3!$A$2,IF(K353=[11]Hoja3!$B$3,[11]Hoja3!$A$3,IF(K353=[11]Hoja3!$B$4,[11]Hoja3!$A$4,IF(K353=[11]Hoja3!$B$5,[11]Hoja3!$A$5,IF(K353=[11]Hoja3!$B$6,[11]Hoja3!$A$6,IF(K353=[11]Hoja3!$B$7,[11]Hoja3!$A$7,IF(K353=[11]Hoja3!$B$8,[11]Hoja3!$A$8,IF(K353=[11]Hoja3!$B$9,[11]Hoja3!$A$9,IF(K353=[11]Hoja3!$B$10,[11]Hoja3!$A$10,IF(K353=[11]Hoja3!$B$11,[11]Hoja3!$A$11,IF(K353=[11]Hoja3!$B$12,[11]Hoja3!$A$12,IF(K353=[11]Hoja3!$B$13,[11]Hoja3!$A$13,IF(K353=[11]Hoja3!$B$14,[11]Hoja3!$A$14,"")))))))))))))</f>
        <v>CCE-05</v>
      </c>
      <c r="M353" s="2" t="str">
        <f t="shared" si="7"/>
        <v>Prestación de Servicios Profesionales</v>
      </c>
      <c r="N353" s="2">
        <v>0</v>
      </c>
      <c r="O353" s="5">
        <v>52650000</v>
      </c>
      <c r="P353" s="5">
        <f>+O353</f>
        <v>52650000</v>
      </c>
      <c r="Q353" s="1"/>
      <c r="R353" s="2"/>
      <c r="S353" s="2" t="s">
        <v>31</v>
      </c>
      <c r="T353" s="2" t="s">
        <v>32</v>
      </c>
      <c r="U353" s="2" t="s">
        <v>33</v>
      </c>
      <c r="V353" s="2" t="s">
        <v>34</v>
      </c>
      <c r="W353" s="2" t="s">
        <v>35</v>
      </c>
      <c r="X353" s="2">
        <v>3241000</v>
      </c>
      <c r="Y353" s="3" t="s">
        <v>36</v>
      </c>
    </row>
    <row r="354" spans="1:25" ht="180" x14ac:dyDescent="0.25">
      <c r="A354" s="2" t="s">
        <v>591</v>
      </c>
      <c r="B354" s="2" t="str">
        <f>IFERROR(VLOOKUP(VALUE(MID(A354,1,IF(VALUE(MID(A354,1,3))=898,3,4))),[12]Hoja1!$A$3:$K$222,2,0),"")</f>
        <v>898 Administración del talento humano</v>
      </c>
      <c r="C354" s="2" t="s">
        <v>55</v>
      </c>
      <c r="D354" s="2" t="s">
        <v>56</v>
      </c>
      <c r="E354" s="104">
        <v>80111601</v>
      </c>
      <c r="F354" s="31" t="s">
        <v>592</v>
      </c>
      <c r="G354" s="4">
        <v>1</v>
      </c>
      <c r="H354" s="4">
        <v>1</v>
      </c>
      <c r="I354" s="54">
        <v>11.7</v>
      </c>
      <c r="J354" s="2">
        <v>1</v>
      </c>
      <c r="K354" s="2" t="str">
        <f t="shared" si="5"/>
        <v>Contratación directa</v>
      </c>
      <c r="L354" s="2" t="str">
        <f>IF(K354=[11]Hoja3!$B$2,[11]Hoja3!$A$2,IF(K354=[11]Hoja3!$B$3,[11]Hoja3!$A$3,IF(K354=[11]Hoja3!$B$4,[11]Hoja3!$A$4,IF(K354=[11]Hoja3!$B$5,[11]Hoja3!$A$5,IF(K354=[11]Hoja3!$B$6,[11]Hoja3!$A$6,IF(K354=[11]Hoja3!$B$7,[11]Hoja3!$A$7,IF(K354=[11]Hoja3!$B$8,[11]Hoja3!$A$8,IF(K354=[11]Hoja3!$B$9,[11]Hoja3!$A$9,IF(K354=[11]Hoja3!$B$10,[11]Hoja3!$A$10,IF(K354=[11]Hoja3!$B$11,[11]Hoja3!$A$11,IF(K354=[11]Hoja3!$B$12,[11]Hoja3!$A$12,IF(K354=[11]Hoja3!$B$13,[11]Hoja3!$A$13,IF(K354=[11]Hoja3!$B$14,[11]Hoja3!$A$14,"")))))))))))))</f>
        <v>CCE-05</v>
      </c>
      <c r="M354" s="2" t="str">
        <f t="shared" si="7"/>
        <v>Prestación de Servicios Profesionales</v>
      </c>
      <c r="N354" s="2">
        <v>0</v>
      </c>
      <c r="O354" s="5">
        <v>45646322</v>
      </c>
      <c r="P354" s="5">
        <f t="shared" ref="P354:P358" si="8">+O354</f>
        <v>45646322</v>
      </c>
      <c r="Q354" s="1"/>
      <c r="R354" s="2"/>
      <c r="S354" s="2" t="s">
        <v>31</v>
      </c>
      <c r="T354" s="2" t="s">
        <v>32</v>
      </c>
      <c r="U354" s="2" t="s">
        <v>33</v>
      </c>
      <c r="V354" s="2" t="s">
        <v>34</v>
      </c>
      <c r="W354" s="2" t="s">
        <v>35</v>
      </c>
      <c r="X354" s="2">
        <v>3241000</v>
      </c>
      <c r="Y354" s="3" t="s">
        <v>36</v>
      </c>
    </row>
    <row r="355" spans="1:25" ht="180" x14ac:dyDescent="0.25">
      <c r="A355" s="2" t="s">
        <v>593</v>
      </c>
      <c r="B355" s="2" t="str">
        <f>IFERROR(VLOOKUP(VALUE(MID(A355,1,IF(VALUE(MID(A355,1,3))=898,3,4))),[12]Hoja1!$A$3:$K$222,2,0),"")</f>
        <v>898 Administración del talento humano</v>
      </c>
      <c r="C355" s="2" t="s">
        <v>55</v>
      </c>
      <c r="D355" s="2" t="s">
        <v>56</v>
      </c>
      <c r="E355" s="104">
        <v>80111601</v>
      </c>
      <c r="F355" s="31" t="s">
        <v>594</v>
      </c>
      <c r="G355" s="4">
        <v>1</v>
      </c>
      <c r="H355" s="4">
        <v>1</v>
      </c>
      <c r="I355" s="54">
        <v>9.5</v>
      </c>
      <c r="J355" s="2">
        <v>1</v>
      </c>
      <c r="K355" s="2" t="str">
        <f t="shared" si="5"/>
        <v>Contratación directa</v>
      </c>
      <c r="L355" s="2" t="str">
        <f>IF(K355=[11]Hoja3!$B$2,[11]Hoja3!$A$2,IF(K355=[11]Hoja3!$B$3,[11]Hoja3!$A$3,IF(K355=[11]Hoja3!$B$4,[11]Hoja3!$A$4,IF(K355=[11]Hoja3!$B$5,[11]Hoja3!$A$5,IF(K355=[11]Hoja3!$B$6,[11]Hoja3!$A$6,IF(K355=[11]Hoja3!$B$7,[11]Hoja3!$A$7,IF(K355=[11]Hoja3!$B$8,[11]Hoja3!$A$8,IF(K355=[11]Hoja3!$B$9,[11]Hoja3!$A$9,IF(K355=[11]Hoja3!$B$10,[11]Hoja3!$A$10,IF(K355=[11]Hoja3!$B$11,[11]Hoja3!$A$11,IF(K355=[11]Hoja3!$B$12,[11]Hoja3!$A$12,IF(K355=[11]Hoja3!$B$13,[11]Hoja3!$A$13,IF(K355=[11]Hoja3!$B$14,[11]Hoja3!$A$14,"")))))))))))))</f>
        <v>CCE-05</v>
      </c>
      <c r="M355" s="2" t="str">
        <f t="shared" si="7"/>
        <v>Prestación de Servicios Profesionales</v>
      </c>
      <c r="N355" s="2">
        <v>0</v>
      </c>
      <c r="O355" s="5">
        <v>54340000</v>
      </c>
      <c r="P355" s="5">
        <f t="shared" si="8"/>
        <v>54340000</v>
      </c>
      <c r="Q355" s="1"/>
      <c r="R355" s="2"/>
      <c r="S355" s="2" t="s">
        <v>31</v>
      </c>
      <c r="T355" s="2" t="s">
        <v>32</v>
      </c>
      <c r="U355" s="2" t="s">
        <v>33</v>
      </c>
      <c r="V355" s="2" t="s">
        <v>34</v>
      </c>
      <c r="W355" s="2" t="s">
        <v>35</v>
      </c>
      <c r="X355" s="2">
        <v>3241000</v>
      </c>
      <c r="Y355" s="3" t="s">
        <v>36</v>
      </c>
    </row>
    <row r="356" spans="1:25" ht="180" x14ac:dyDescent="0.25">
      <c r="A356" s="2" t="s">
        <v>595</v>
      </c>
      <c r="B356" s="2" t="str">
        <f>IFERROR(VLOOKUP(VALUE(MID(A356,1,IF(VALUE(MID(A356,1,3))=898,3,4))),[12]Hoja1!$A$3:$K$222,2,0),"")</f>
        <v>898 Administración del talento humano</v>
      </c>
      <c r="C356" s="2" t="s">
        <v>55</v>
      </c>
      <c r="D356" s="2" t="s">
        <v>56</v>
      </c>
      <c r="E356" s="104">
        <v>80111601</v>
      </c>
      <c r="F356" s="31" t="s">
        <v>596</v>
      </c>
      <c r="G356" s="4">
        <v>1</v>
      </c>
      <c r="H356" s="4">
        <v>1</v>
      </c>
      <c r="I356" s="54">
        <v>9.5</v>
      </c>
      <c r="J356" s="2">
        <v>1</v>
      </c>
      <c r="K356" s="2" t="str">
        <f t="shared" si="5"/>
        <v>Contratación directa</v>
      </c>
      <c r="L356" s="2" t="str">
        <f>IF(K356=[11]Hoja3!$B$2,[11]Hoja3!$A$2,IF(K356=[11]Hoja3!$B$3,[11]Hoja3!$A$3,IF(K356=[11]Hoja3!$B$4,[11]Hoja3!$A$4,IF(K356=[11]Hoja3!$B$5,[11]Hoja3!$A$5,IF(K356=[11]Hoja3!$B$6,[11]Hoja3!$A$6,IF(K356=[11]Hoja3!$B$7,[11]Hoja3!$A$7,IF(K356=[11]Hoja3!$B$8,[11]Hoja3!$A$8,IF(K356=[11]Hoja3!$B$9,[11]Hoja3!$A$9,IF(K356=[11]Hoja3!$B$10,[11]Hoja3!$A$10,IF(K356=[11]Hoja3!$B$11,[11]Hoja3!$A$11,IF(K356=[11]Hoja3!$B$12,[11]Hoja3!$A$12,IF(K356=[11]Hoja3!$B$13,[11]Hoja3!$A$13,IF(K356=[11]Hoja3!$B$14,[11]Hoja3!$A$14,"")))))))))))))</f>
        <v>CCE-05</v>
      </c>
      <c r="M356" s="2" t="str">
        <f t="shared" si="7"/>
        <v>Prestación de Servicios Profesionales</v>
      </c>
      <c r="N356" s="2">
        <v>0</v>
      </c>
      <c r="O356" s="5">
        <v>29640000</v>
      </c>
      <c r="P356" s="5">
        <f t="shared" si="8"/>
        <v>29640000</v>
      </c>
      <c r="Q356" s="1"/>
      <c r="R356" s="2"/>
      <c r="S356" s="2" t="s">
        <v>31</v>
      </c>
      <c r="T356" s="2" t="s">
        <v>32</v>
      </c>
      <c r="U356" s="2" t="s">
        <v>33</v>
      </c>
      <c r="V356" s="2" t="s">
        <v>34</v>
      </c>
      <c r="W356" s="2" t="s">
        <v>35</v>
      </c>
      <c r="X356" s="2">
        <v>3241000</v>
      </c>
      <c r="Y356" s="3" t="s">
        <v>36</v>
      </c>
    </row>
    <row r="357" spans="1:25" ht="180" x14ac:dyDescent="0.25">
      <c r="A357" s="2" t="s">
        <v>597</v>
      </c>
      <c r="B357" s="2" t="str">
        <f>IFERROR(VLOOKUP(VALUE(MID(A357,1,IF(VALUE(MID(A357,1,3))=898,3,4))),[12]Hoja1!$A$3:$K$222,2,0),"")</f>
        <v>898 Administración del talento humano</v>
      </c>
      <c r="C357" s="2" t="s">
        <v>55</v>
      </c>
      <c r="D357" s="2" t="s">
        <v>56</v>
      </c>
      <c r="E357" s="104">
        <v>80111601</v>
      </c>
      <c r="F357" s="31" t="s">
        <v>598</v>
      </c>
      <c r="G357" s="4">
        <v>1</v>
      </c>
      <c r="H357" s="4">
        <v>1</v>
      </c>
      <c r="I357" s="54">
        <v>9.5</v>
      </c>
      <c r="J357" s="2">
        <v>1</v>
      </c>
      <c r="K357" s="2" t="str">
        <f t="shared" si="5"/>
        <v>Contratación directa</v>
      </c>
      <c r="L357" s="2" t="str">
        <f>IF(K357=[11]Hoja3!$B$2,[11]Hoja3!$A$2,IF(K357=[11]Hoja3!$B$3,[11]Hoja3!$A$3,IF(K357=[11]Hoja3!$B$4,[11]Hoja3!$A$4,IF(K357=[11]Hoja3!$B$5,[11]Hoja3!$A$5,IF(K357=[11]Hoja3!$B$6,[11]Hoja3!$A$6,IF(K357=[11]Hoja3!$B$7,[11]Hoja3!$A$7,IF(K357=[11]Hoja3!$B$8,[11]Hoja3!$A$8,IF(K357=[11]Hoja3!$B$9,[11]Hoja3!$A$9,IF(K357=[11]Hoja3!$B$10,[11]Hoja3!$A$10,IF(K357=[11]Hoja3!$B$11,[11]Hoja3!$A$11,IF(K357=[11]Hoja3!$B$12,[11]Hoja3!$A$12,IF(K357=[11]Hoja3!$B$13,[11]Hoja3!$A$13,IF(K357=[11]Hoja3!$B$14,[11]Hoja3!$A$14,"")))))))))))))</f>
        <v>CCE-05</v>
      </c>
      <c r="M357" s="2" t="str">
        <f t="shared" si="7"/>
        <v>Prestación de Servicios Profesionales</v>
      </c>
      <c r="N357" s="2">
        <v>0</v>
      </c>
      <c r="O357" s="5">
        <v>18495360</v>
      </c>
      <c r="P357" s="5">
        <f t="shared" si="8"/>
        <v>18495360</v>
      </c>
      <c r="Q357" s="1"/>
      <c r="R357" s="2"/>
      <c r="S357" s="2" t="s">
        <v>31</v>
      </c>
      <c r="T357" s="2" t="s">
        <v>32</v>
      </c>
      <c r="U357" s="2" t="s">
        <v>33</v>
      </c>
      <c r="V357" s="2" t="s">
        <v>34</v>
      </c>
      <c r="W357" s="2" t="s">
        <v>35</v>
      </c>
      <c r="X357" s="2">
        <v>3241000</v>
      </c>
      <c r="Y357" s="3" t="s">
        <v>36</v>
      </c>
    </row>
    <row r="358" spans="1:25" ht="180" x14ac:dyDescent="0.25">
      <c r="A358" s="2" t="s">
        <v>599</v>
      </c>
      <c r="B358" s="2" t="str">
        <f>IFERROR(VLOOKUP(VALUE(MID(A358,1,IF(VALUE(MID(A358,1,3))=898,3,4))),[12]Hoja1!$A$3:$K$222,2,0),"")</f>
        <v>898 Administración del talento humano</v>
      </c>
      <c r="C358" s="2" t="s">
        <v>55</v>
      </c>
      <c r="D358" s="2" t="s">
        <v>56</v>
      </c>
      <c r="E358" s="104">
        <v>80111601</v>
      </c>
      <c r="F358" s="31" t="str">
        <f>+F357</f>
        <v>Prestar servicios de  apoyo asistencial a la Oficina de personal de la SED, para  el proceso de recobro de incapacidades, búsqueda de documentos, historias laborales, conformación de expedientes, sistematización de la información y demás actividades relacionadas con la oficina.</v>
      </c>
      <c r="G358" s="4">
        <v>1</v>
      </c>
      <c r="H358" s="4">
        <v>1</v>
      </c>
      <c r="I358" s="54">
        <v>9.5</v>
      </c>
      <c r="J358" s="2">
        <v>1</v>
      </c>
      <c r="K358" s="2" t="str">
        <f t="shared" si="5"/>
        <v>Contratación directa</v>
      </c>
      <c r="L358" s="2" t="str">
        <f>IF(K358=[11]Hoja3!$B$2,[11]Hoja3!$A$2,IF(K358=[11]Hoja3!$B$3,[11]Hoja3!$A$3,IF(K358=[11]Hoja3!$B$4,[11]Hoja3!$A$4,IF(K358=[11]Hoja3!$B$5,[11]Hoja3!$A$5,IF(K358=[11]Hoja3!$B$6,[11]Hoja3!$A$6,IF(K358=[11]Hoja3!$B$7,[11]Hoja3!$A$7,IF(K358=[11]Hoja3!$B$8,[11]Hoja3!$A$8,IF(K358=[11]Hoja3!$B$9,[11]Hoja3!$A$9,IF(K358=[11]Hoja3!$B$10,[11]Hoja3!$A$10,IF(K358=[11]Hoja3!$B$11,[11]Hoja3!$A$11,IF(K358=[11]Hoja3!$B$12,[11]Hoja3!$A$12,IF(K358=[11]Hoja3!$B$13,[11]Hoja3!$A$13,IF(K358=[11]Hoja3!$B$14,[11]Hoja3!$A$14,"")))))))))))))</f>
        <v>CCE-05</v>
      </c>
      <c r="M358" s="2" t="str">
        <f t="shared" si="7"/>
        <v>Prestación de Servicios Profesionales</v>
      </c>
      <c r="N358" s="2">
        <v>0</v>
      </c>
      <c r="O358" s="5">
        <v>18495360</v>
      </c>
      <c r="P358" s="5">
        <f t="shared" si="8"/>
        <v>18495360</v>
      </c>
      <c r="Q358" s="1"/>
      <c r="R358" s="2"/>
      <c r="S358" s="2" t="s">
        <v>31</v>
      </c>
      <c r="T358" s="2" t="s">
        <v>32</v>
      </c>
      <c r="U358" s="2" t="s">
        <v>33</v>
      </c>
      <c r="V358" s="2" t="s">
        <v>34</v>
      </c>
      <c r="W358" s="2" t="s">
        <v>35</v>
      </c>
      <c r="X358" s="2">
        <v>3241000</v>
      </c>
      <c r="Y358" s="3" t="s">
        <v>36</v>
      </c>
    </row>
    <row r="359" spans="1:25" ht="180" x14ac:dyDescent="0.25">
      <c r="A359" s="2" t="s">
        <v>600</v>
      </c>
      <c r="B359" s="2" t="str">
        <f>IFERROR(VLOOKUP(VALUE(MID(A359,1,IF(VALUE(MID(A359,1,3))=898,3,4))),[12]Hoja1!$A$3:$K$222,2,0),"")</f>
        <v>898 Administración del talento humano</v>
      </c>
      <c r="C359" s="2" t="s">
        <v>55</v>
      </c>
      <c r="D359" s="2" t="s">
        <v>56</v>
      </c>
      <c r="E359" s="104">
        <v>80111601</v>
      </c>
      <c r="F359" s="31" t="s">
        <v>601</v>
      </c>
      <c r="G359" s="4">
        <v>1</v>
      </c>
      <c r="H359" s="4">
        <v>1</v>
      </c>
      <c r="I359" s="2">
        <v>11</v>
      </c>
      <c r="J359" s="2">
        <v>1</v>
      </c>
      <c r="K359" s="2" t="s">
        <v>29</v>
      </c>
      <c r="L359" s="2" t="str">
        <f>IF(K359=[13]Hoja3!$B$2,[13]Hoja3!$A$2,IF(K359=[13]Hoja3!$B$3,[13]Hoja3!$A$3,IF(K359=[13]Hoja3!$B$4,[13]Hoja3!$A$4,IF(K359=[13]Hoja3!$B$5,[13]Hoja3!$A$5,IF(K359=[13]Hoja3!$B$6,[13]Hoja3!$A$6,IF(K359=[13]Hoja3!$B$7,[13]Hoja3!$A$7,IF(K359=[13]Hoja3!$B$8,[13]Hoja3!$A$8,IF(K359=[13]Hoja3!$B$9,[13]Hoja3!$A$9,IF(K359=[13]Hoja3!$B$10,[13]Hoja3!$A$10,IF(K359=[13]Hoja3!$B$11,[13]Hoja3!$A$11,IF(K359=[13]Hoja3!$B$12,[13]Hoja3!$A$12,IF(K359=[13]Hoja3!$B$13,[13]Hoja3!$A$13,IF(K359=[13]Hoja3!$B$14,[13]Hoja3!$A$14,"")))))))))))))</f>
        <v>CCE-05</v>
      </c>
      <c r="M359" s="2" t="s">
        <v>30</v>
      </c>
      <c r="N359" s="2">
        <v>0</v>
      </c>
      <c r="O359" s="5">
        <v>19036160</v>
      </c>
      <c r="P359" s="5">
        <v>19036160</v>
      </c>
      <c r="Q359" s="1"/>
      <c r="R359" s="2"/>
      <c r="S359" s="2" t="s">
        <v>31</v>
      </c>
      <c r="T359" s="2" t="s">
        <v>32</v>
      </c>
      <c r="U359" s="2" t="s">
        <v>33</v>
      </c>
      <c r="V359" s="2" t="s">
        <v>34</v>
      </c>
      <c r="W359" s="2" t="s">
        <v>35</v>
      </c>
      <c r="X359" s="2">
        <v>3241000</v>
      </c>
      <c r="Y359" s="3" t="s">
        <v>36</v>
      </c>
    </row>
    <row r="360" spans="1:25" ht="180" x14ac:dyDescent="0.25">
      <c r="A360" s="2" t="s">
        <v>602</v>
      </c>
      <c r="B360" s="2" t="str">
        <f>IFERROR(VLOOKUP(VALUE(MID(A360,1,IF(VALUE(MID(A360,1,3))=898,3,4))),[12]Hoja1!$A$3:$K$222,2,0),"")</f>
        <v>898 Administración del talento humano</v>
      </c>
      <c r="C360" s="2" t="s">
        <v>55</v>
      </c>
      <c r="D360" s="2" t="s">
        <v>56</v>
      </c>
      <c r="E360" s="104">
        <v>80111607</v>
      </c>
      <c r="F360" s="31" t="s">
        <v>603</v>
      </c>
      <c r="G360" s="4">
        <v>1</v>
      </c>
      <c r="H360" s="4">
        <v>1</v>
      </c>
      <c r="I360" s="2">
        <v>9.5</v>
      </c>
      <c r="J360" s="2">
        <v>1</v>
      </c>
      <c r="K360" s="2" t="s">
        <v>29</v>
      </c>
      <c r="L360" s="2" t="str">
        <f>IF(K360=[13]Hoja3!$B$2,[13]Hoja3!$A$2,IF(K360=[13]Hoja3!$B$3,[13]Hoja3!$A$3,IF(K360=[13]Hoja3!$B$4,[13]Hoja3!$A$4,IF(K360=[13]Hoja3!$B$5,[13]Hoja3!$A$5,IF(K360=[13]Hoja3!$B$6,[13]Hoja3!$A$6,IF(K360=[13]Hoja3!$B$7,[13]Hoja3!$A$7,IF(K360=[13]Hoja3!$B$8,[13]Hoja3!$A$8,IF(K360=[13]Hoja3!$B$9,[13]Hoja3!$A$9,IF(K360=[13]Hoja3!$B$10,[13]Hoja3!$A$10,IF(K360=[13]Hoja3!$B$11,[13]Hoja3!$A$11,IF(K360=[13]Hoja3!$B$12,[13]Hoja3!$A$12,IF(K360=[13]Hoja3!$B$13,[13]Hoja3!$A$13,IF(K360=[13]Hoja3!$B$14,[13]Hoja3!$A$14,"")))))))))))))</f>
        <v>CCE-05</v>
      </c>
      <c r="M360" s="2" t="s">
        <v>58</v>
      </c>
      <c r="N360" s="2">
        <v>0</v>
      </c>
      <c r="O360" s="5">
        <v>52250000</v>
      </c>
      <c r="P360" s="5">
        <v>52250000</v>
      </c>
      <c r="Q360" s="1"/>
      <c r="R360" s="2"/>
      <c r="S360" s="2" t="s">
        <v>31</v>
      </c>
      <c r="T360" s="2" t="s">
        <v>32</v>
      </c>
      <c r="U360" s="2" t="s">
        <v>33</v>
      </c>
      <c r="V360" s="2" t="s">
        <v>34</v>
      </c>
      <c r="W360" s="2" t="s">
        <v>35</v>
      </c>
      <c r="X360" s="2">
        <v>3241000</v>
      </c>
      <c r="Y360" s="3" t="s">
        <v>36</v>
      </c>
    </row>
    <row r="361" spans="1:25" ht="180" x14ac:dyDescent="0.25">
      <c r="A361" s="2" t="s">
        <v>604</v>
      </c>
      <c r="B361" s="2" t="str">
        <f>IFERROR(VLOOKUP(VALUE(MID(A361,1,IF(VALUE(MID(A361,1,3))=898,3,4))),[12]Hoja1!$A$3:$K$222,2,0),"")</f>
        <v>898 Administración del talento humano</v>
      </c>
      <c r="C361" s="2" t="s">
        <v>55</v>
      </c>
      <c r="D361" s="2" t="s">
        <v>56</v>
      </c>
      <c r="E361" s="104">
        <v>80111607</v>
      </c>
      <c r="F361" s="31" t="s">
        <v>605</v>
      </c>
      <c r="G361" s="4">
        <v>1</v>
      </c>
      <c r="H361" s="4">
        <v>1</v>
      </c>
      <c r="I361" s="2">
        <v>9.5</v>
      </c>
      <c r="J361" s="2">
        <v>1</v>
      </c>
      <c r="K361" s="2" t="s">
        <v>29</v>
      </c>
      <c r="L361" s="2" t="str">
        <f>IF(K361=[13]Hoja3!$B$2,[13]Hoja3!$A$2,IF(K361=[13]Hoja3!$B$3,[13]Hoja3!$A$3,IF(K361=[13]Hoja3!$B$4,[13]Hoja3!$A$4,IF(K361=[13]Hoja3!$B$5,[13]Hoja3!$A$5,IF(K361=[13]Hoja3!$B$6,[13]Hoja3!$A$6,IF(K361=[13]Hoja3!$B$7,[13]Hoja3!$A$7,IF(K361=[13]Hoja3!$B$8,[13]Hoja3!$A$8,IF(K361=[13]Hoja3!$B$9,[13]Hoja3!$A$9,IF(K361=[13]Hoja3!$B$10,[13]Hoja3!$A$10,IF(K361=[13]Hoja3!$B$11,[13]Hoja3!$A$11,IF(K361=[13]Hoja3!$B$12,[13]Hoja3!$A$12,IF(K361=[13]Hoja3!$B$13,[13]Hoja3!$A$13,IF(K361=[13]Hoja3!$B$14,[13]Hoja3!$A$14,"")))))))))))))</f>
        <v>CCE-05</v>
      </c>
      <c r="M361" s="2" t="s">
        <v>58</v>
      </c>
      <c r="N361" s="2">
        <v>0</v>
      </c>
      <c r="O361" s="5">
        <v>44460000</v>
      </c>
      <c r="P361" s="5">
        <v>44460000</v>
      </c>
      <c r="Q361" s="1"/>
      <c r="R361" s="2"/>
      <c r="S361" s="2" t="s">
        <v>31</v>
      </c>
      <c r="T361" s="2" t="s">
        <v>32</v>
      </c>
      <c r="U361" s="2" t="s">
        <v>33</v>
      </c>
      <c r="V361" s="2" t="s">
        <v>34</v>
      </c>
      <c r="W361" s="2" t="s">
        <v>35</v>
      </c>
      <c r="X361" s="2">
        <v>3241000</v>
      </c>
      <c r="Y361" s="3" t="s">
        <v>36</v>
      </c>
    </row>
    <row r="362" spans="1:25" ht="180" x14ac:dyDescent="0.25">
      <c r="A362" s="2" t="s">
        <v>606</v>
      </c>
      <c r="B362" s="2" t="str">
        <f>IFERROR(VLOOKUP(VALUE(MID(A362,1,IF(VALUE(MID(A362,1,3))=898,3,4))),[12]Hoja1!$A$3:$K$222,2,0),"")</f>
        <v>898 Administración del talento humano</v>
      </c>
      <c r="C362" s="2" t="s">
        <v>55</v>
      </c>
      <c r="D362" s="2" t="s">
        <v>56</v>
      </c>
      <c r="E362" s="104">
        <v>80111607</v>
      </c>
      <c r="F362" s="31" t="s">
        <v>605</v>
      </c>
      <c r="G362" s="4">
        <v>1</v>
      </c>
      <c r="H362" s="4">
        <v>1</v>
      </c>
      <c r="I362" s="2">
        <v>9.5</v>
      </c>
      <c r="J362" s="2">
        <v>1</v>
      </c>
      <c r="K362" s="2" t="s">
        <v>29</v>
      </c>
      <c r="L362" s="2" t="str">
        <f>IF(K362=[13]Hoja3!$B$2,[13]Hoja3!$A$2,IF(K362=[13]Hoja3!$B$3,[13]Hoja3!$A$3,IF(K362=[13]Hoja3!$B$4,[13]Hoja3!$A$4,IF(K362=[13]Hoja3!$B$5,[13]Hoja3!$A$5,IF(K362=[13]Hoja3!$B$6,[13]Hoja3!$A$6,IF(K362=[13]Hoja3!$B$7,[13]Hoja3!$A$7,IF(K362=[13]Hoja3!$B$8,[13]Hoja3!$A$8,IF(K362=[13]Hoja3!$B$9,[13]Hoja3!$A$9,IF(K362=[13]Hoja3!$B$10,[13]Hoja3!$A$10,IF(K362=[13]Hoja3!$B$11,[13]Hoja3!$A$11,IF(K362=[13]Hoja3!$B$12,[13]Hoja3!$A$12,IF(K362=[13]Hoja3!$B$13,[13]Hoja3!$A$13,IF(K362=[13]Hoja3!$B$14,[13]Hoja3!$A$14,"")))))))))))))</f>
        <v>CCE-05</v>
      </c>
      <c r="M362" s="2" t="s">
        <v>58</v>
      </c>
      <c r="N362" s="2">
        <v>0</v>
      </c>
      <c r="O362" s="5">
        <v>44460000</v>
      </c>
      <c r="P362" s="5">
        <v>44460000</v>
      </c>
      <c r="Q362" s="1"/>
      <c r="R362" s="2"/>
      <c r="S362" s="2" t="s">
        <v>31</v>
      </c>
      <c r="T362" s="2" t="s">
        <v>32</v>
      </c>
      <c r="U362" s="2" t="s">
        <v>33</v>
      </c>
      <c r="V362" s="2" t="s">
        <v>34</v>
      </c>
      <c r="W362" s="2" t="s">
        <v>35</v>
      </c>
      <c r="X362" s="2">
        <v>3241000</v>
      </c>
      <c r="Y362" s="3" t="s">
        <v>36</v>
      </c>
    </row>
    <row r="363" spans="1:25" ht="180" x14ac:dyDescent="0.25">
      <c r="A363" s="2" t="s">
        <v>607</v>
      </c>
      <c r="B363" s="2" t="str">
        <f>IFERROR(VLOOKUP(VALUE(MID(A363,1,IF(VALUE(MID(A363,1,3))=898,3,4))),[12]Hoja1!$A$3:$K$222,2,0),"")</f>
        <v>898 Administración del talento humano</v>
      </c>
      <c r="C363" s="2" t="s">
        <v>55</v>
      </c>
      <c r="D363" s="2" t="s">
        <v>56</v>
      </c>
      <c r="E363" s="104">
        <v>80111607</v>
      </c>
      <c r="F363" s="31" t="s">
        <v>605</v>
      </c>
      <c r="G363" s="4">
        <v>1</v>
      </c>
      <c r="H363" s="4">
        <v>1</v>
      </c>
      <c r="I363" s="2">
        <v>9.5</v>
      </c>
      <c r="J363" s="2">
        <v>1</v>
      </c>
      <c r="K363" s="2" t="s">
        <v>29</v>
      </c>
      <c r="L363" s="2" t="str">
        <f>IF(K363=[13]Hoja3!$B$2,[13]Hoja3!$A$2,IF(K363=[13]Hoja3!$B$3,[13]Hoja3!$A$3,IF(K363=[13]Hoja3!$B$4,[13]Hoja3!$A$4,IF(K363=[13]Hoja3!$B$5,[13]Hoja3!$A$5,IF(K363=[13]Hoja3!$B$6,[13]Hoja3!$A$6,IF(K363=[13]Hoja3!$B$7,[13]Hoja3!$A$7,IF(K363=[13]Hoja3!$B$8,[13]Hoja3!$A$8,IF(K363=[13]Hoja3!$B$9,[13]Hoja3!$A$9,IF(K363=[13]Hoja3!$B$10,[13]Hoja3!$A$10,IF(K363=[13]Hoja3!$B$11,[13]Hoja3!$A$11,IF(K363=[13]Hoja3!$B$12,[13]Hoja3!$A$12,IF(K363=[13]Hoja3!$B$13,[13]Hoja3!$A$13,IF(K363=[13]Hoja3!$B$14,[13]Hoja3!$A$14,"")))))))))))))</f>
        <v>CCE-05</v>
      </c>
      <c r="M363" s="2" t="s">
        <v>58</v>
      </c>
      <c r="N363" s="2">
        <v>0</v>
      </c>
      <c r="O363" s="5">
        <v>44460000</v>
      </c>
      <c r="P363" s="5">
        <v>44460000</v>
      </c>
      <c r="Q363" s="1"/>
      <c r="R363" s="2"/>
      <c r="S363" s="2" t="s">
        <v>31</v>
      </c>
      <c r="T363" s="2" t="s">
        <v>32</v>
      </c>
      <c r="U363" s="2" t="s">
        <v>33</v>
      </c>
      <c r="V363" s="2" t="s">
        <v>34</v>
      </c>
      <c r="W363" s="2" t="s">
        <v>35</v>
      </c>
      <c r="X363" s="2">
        <v>3241000</v>
      </c>
      <c r="Y363" s="3" t="s">
        <v>36</v>
      </c>
    </row>
    <row r="364" spans="1:25" ht="180" x14ac:dyDescent="0.25">
      <c r="A364" s="2" t="s">
        <v>608</v>
      </c>
      <c r="B364" s="2" t="str">
        <f>IFERROR(VLOOKUP(VALUE(MID(A364,1,IF(VALUE(MID(A364,1,3))=898,3,4))),[2]Hoja1!$A$3:$K$222,2,0),"")</f>
        <v>898 Administración del talento humano</v>
      </c>
      <c r="C364" s="2" t="s">
        <v>55</v>
      </c>
      <c r="D364" s="2" t="s">
        <v>56</v>
      </c>
      <c r="E364" s="104">
        <v>80111607</v>
      </c>
      <c r="F364" s="31" t="s">
        <v>605</v>
      </c>
      <c r="G364" s="4">
        <v>1</v>
      </c>
      <c r="H364" s="4">
        <v>1</v>
      </c>
      <c r="I364" s="2">
        <v>9.5</v>
      </c>
      <c r="J364" s="2">
        <v>1</v>
      </c>
      <c r="K364" s="2" t="s">
        <v>29</v>
      </c>
      <c r="L364" s="2" t="str">
        <f>IF(K364=[13]Hoja3!$B$2,[13]Hoja3!$A$2,IF(K364=[13]Hoja3!$B$3,[13]Hoja3!$A$3,IF(K364=[13]Hoja3!$B$4,[13]Hoja3!$A$4,IF(K364=[13]Hoja3!$B$5,[13]Hoja3!$A$5,IF(K364=[13]Hoja3!$B$6,[13]Hoja3!$A$6,IF(K364=[13]Hoja3!$B$7,[13]Hoja3!$A$7,IF(K364=[13]Hoja3!$B$8,[13]Hoja3!$A$8,IF(K364=[13]Hoja3!$B$9,[13]Hoja3!$A$9,IF(K364=[13]Hoja3!$B$10,[13]Hoja3!$A$10,IF(K364=[13]Hoja3!$B$11,[13]Hoja3!$A$11,IF(K364=[13]Hoja3!$B$12,[13]Hoja3!$A$12,IF(K364=[13]Hoja3!$B$13,[13]Hoja3!$A$13,IF(K364=[13]Hoja3!$B$14,[13]Hoja3!$A$14,"")))))))))))))</f>
        <v>CCE-05</v>
      </c>
      <c r="M364" s="2" t="s">
        <v>58</v>
      </c>
      <c r="N364" s="2">
        <v>0</v>
      </c>
      <c r="O364" s="5">
        <v>44460000</v>
      </c>
      <c r="P364" s="5">
        <v>44460000</v>
      </c>
      <c r="Q364" s="1">
        <v>0</v>
      </c>
      <c r="R364" s="2">
        <v>0</v>
      </c>
      <c r="S364" s="2" t="s">
        <v>31</v>
      </c>
      <c r="T364" s="2" t="s">
        <v>32</v>
      </c>
      <c r="U364" s="2" t="s">
        <v>33</v>
      </c>
      <c r="V364" s="2" t="s">
        <v>34</v>
      </c>
      <c r="W364" s="2" t="s">
        <v>35</v>
      </c>
      <c r="X364" s="2">
        <v>3241000</v>
      </c>
      <c r="Y364" s="3" t="s">
        <v>36</v>
      </c>
    </row>
    <row r="365" spans="1:25" ht="180" x14ac:dyDescent="0.25">
      <c r="A365" s="2" t="s">
        <v>609</v>
      </c>
      <c r="B365" s="2" t="str">
        <f>IFERROR(VLOOKUP(VALUE(MID(A365,1,IF(VALUE(MID(A365,1,3))=898,3,4))),[2]Hoja1!$A$3:$K$222,2,0),"")</f>
        <v>898 Administración del talento humano</v>
      </c>
      <c r="C365" s="2" t="s">
        <v>55</v>
      </c>
      <c r="D365" s="2" t="s">
        <v>56</v>
      </c>
      <c r="E365" s="104">
        <v>80111607</v>
      </c>
      <c r="F365" s="31" t="s">
        <v>605</v>
      </c>
      <c r="G365" s="4">
        <v>1</v>
      </c>
      <c r="H365" s="4">
        <v>1</v>
      </c>
      <c r="I365" s="2">
        <v>9.5</v>
      </c>
      <c r="J365" s="2">
        <v>1</v>
      </c>
      <c r="K365" s="2" t="s">
        <v>29</v>
      </c>
      <c r="L365" s="2" t="str">
        <f>IF(K365=[13]Hoja3!$B$2,[13]Hoja3!$A$2,IF(K365=[13]Hoja3!$B$3,[13]Hoja3!$A$3,IF(K365=[13]Hoja3!$B$4,[13]Hoja3!$A$4,IF(K365=[13]Hoja3!$B$5,[13]Hoja3!$A$5,IF(K365=[13]Hoja3!$B$6,[13]Hoja3!$A$6,IF(K365=[13]Hoja3!$B$7,[13]Hoja3!$A$7,IF(K365=[13]Hoja3!$B$8,[13]Hoja3!$A$8,IF(K365=[13]Hoja3!$B$9,[13]Hoja3!$A$9,IF(K365=[13]Hoja3!$B$10,[13]Hoja3!$A$10,IF(K365=[13]Hoja3!$B$11,[13]Hoja3!$A$11,IF(K365=[13]Hoja3!$B$12,[13]Hoja3!$A$12,IF(K365=[13]Hoja3!$B$13,[13]Hoja3!$A$13,IF(K365=[13]Hoja3!$B$14,[13]Hoja3!$A$14,"")))))))))))))</f>
        <v>CCE-05</v>
      </c>
      <c r="M365" s="2" t="s">
        <v>58</v>
      </c>
      <c r="N365" s="2">
        <v>0</v>
      </c>
      <c r="O365" s="5">
        <v>44460000</v>
      </c>
      <c r="P365" s="5">
        <v>44460000</v>
      </c>
      <c r="Q365" s="1">
        <v>0</v>
      </c>
      <c r="R365" s="2">
        <v>0</v>
      </c>
      <c r="S365" s="2" t="s">
        <v>31</v>
      </c>
      <c r="T365" s="2" t="s">
        <v>32</v>
      </c>
      <c r="U365" s="2" t="s">
        <v>33</v>
      </c>
      <c r="V365" s="2" t="s">
        <v>34</v>
      </c>
      <c r="W365" s="2" t="s">
        <v>35</v>
      </c>
      <c r="X365" s="2">
        <v>3241000</v>
      </c>
      <c r="Y365" s="3" t="s">
        <v>36</v>
      </c>
    </row>
    <row r="366" spans="1:25" ht="180" x14ac:dyDescent="0.25">
      <c r="A366" s="2" t="s">
        <v>610</v>
      </c>
      <c r="B366" s="2" t="str">
        <f>IFERROR(VLOOKUP(VALUE(MID(A366,1,IF(VALUE(MID(A366,1,3))=898,3,4))),[2]Hoja1!$A$3:$K$222,2,0),"")</f>
        <v>898 Administración del talento humano</v>
      </c>
      <c r="C366" s="2" t="s">
        <v>55</v>
      </c>
      <c r="D366" s="2" t="s">
        <v>56</v>
      </c>
      <c r="E366" s="104">
        <v>80111607</v>
      </c>
      <c r="F366" s="31" t="s">
        <v>605</v>
      </c>
      <c r="G366" s="4">
        <v>1</v>
      </c>
      <c r="H366" s="4">
        <v>1</v>
      </c>
      <c r="I366" s="2">
        <v>9.5</v>
      </c>
      <c r="J366" s="2">
        <v>1</v>
      </c>
      <c r="K366" s="2" t="s">
        <v>29</v>
      </c>
      <c r="L366" s="2" t="str">
        <f>IF(K366=[13]Hoja3!$B$2,[13]Hoja3!$A$2,IF(K366=[13]Hoja3!$B$3,[13]Hoja3!$A$3,IF(K366=[13]Hoja3!$B$4,[13]Hoja3!$A$4,IF(K366=[13]Hoja3!$B$5,[13]Hoja3!$A$5,IF(K366=[13]Hoja3!$B$6,[13]Hoja3!$A$6,IF(K366=[13]Hoja3!$B$7,[13]Hoja3!$A$7,IF(K366=[13]Hoja3!$B$8,[13]Hoja3!$A$8,IF(K366=[13]Hoja3!$B$9,[13]Hoja3!$A$9,IF(K366=[13]Hoja3!$B$10,[13]Hoja3!$A$10,IF(K366=[13]Hoja3!$B$11,[13]Hoja3!$A$11,IF(K366=[13]Hoja3!$B$12,[13]Hoja3!$A$12,IF(K366=[13]Hoja3!$B$13,[13]Hoja3!$A$13,IF(K366=[13]Hoja3!$B$14,[13]Hoja3!$A$14,"")))))))))))))</f>
        <v>CCE-05</v>
      </c>
      <c r="M366" s="2" t="s">
        <v>58</v>
      </c>
      <c r="N366" s="2">
        <v>0</v>
      </c>
      <c r="O366" s="5">
        <v>44460000</v>
      </c>
      <c r="P366" s="5">
        <v>44460000</v>
      </c>
      <c r="Q366" s="1">
        <v>0</v>
      </c>
      <c r="R366" s="2">
        <v>0</v>
      </c>
      <c r="S366" s="2" t="s">
        <v>31</v>
      </c>
      <c r="T366" s="2" t="s">
        <v>32</v>
      </c>
      <c r="U366" s="2" t="s">
        <v>33</v>
      </c>
      <c r="V366" s="2" t="s">
        <v>34</v>
      </c>
      <c r="W366" s="2" t="s">
        <v>35</v>
      </c>
      <c r="X366" s="2">
        <v>3241000</v>
      </c>
      <c r="Y366" s="3" t="s">
        <v>36</v>
      </c>
    </row>
    <row r="367" spans="1:25" ht="180" x14ac:dyDescent="0.25">
      <c r="A367" s="2" t="s">
        <v>611</v>
      </c>
      <c r="B367" s="2" t="str">
        <f>IFERROR(VLOOKUP(VALUE(MID(A367,1,IF(VALUE(MID(A367,1,3))=898,3,4))),[2]Hoja1!$A$3:$K$222,2,0),"")</f>
        <v>898 Administración del talento humano</v>
      </c>
      <c r="C367" s="2" t="s">
        <v>55</v>
      </c>
      <c r="D367" s="2" t="s">
        <v>56</v>
      </c>
      <c r="E367" s="104">
        <v>80111607</v>
      </c>
      <c r="F367" s="31" t="s">
        <v>605</v>
      </c>
      <c r="G367" s="4">
        <v>1</v>
      </c>
      <c r="H367" s="4">
        <v>1</v>
      </c>
      <c r="I367" s="2">
        <v>9.5</v>
      </c>
      <c r="J367" s="2">
        <v>1</v>
      </c>
      <c r="K367" s="2" t="s">
        <v>29</v>
      </c>
      <c r="L367" s="2" t="str">
        <f>IF(K367=[13]Hoja3!$B$2,[13]Hoja3!$A$2,IF(K367=[13]Hoja3!$B$3,[13]Hoja3!$A$3,IF(K367=[13]Hoja3!$B$4,[13]Hoja3!$A$4,IF(K367=[13]Hoja3!$B$5,[13]Hoja3!$A$5,IF(K367=[13]Hoja3!$B$6,[13]Hoja3!$A$6,IF(K367=[13]Hoja3!$B$7,[13]Hoja3!$A$7,IF(K367=[13]Hoja3!$B$8,[13]Hoja3!$A$8,IF(K367=[13]Hoja3!$B$9,[13]Hoja3!$A$9,IF(K367=[13]Hoja3!$B$10,[13]Hoja3!$A$10,IF(K367=[13]Hoja3!$B$11,[13]Hoja3!$A$11,IF(K367=[13]Hoja3!$B$12,[13]Hoja3!$A$12,IF(K367=[13]Hoja3!$B$13,[13]Hoja3!$A$13,IF(K367=[13]Hoja3!$B$14,[13]Hoja3!$A$14,"")))))))))))))</f>
        <v>CCE-05</v>
      </c>
      <c r="M367" s="2" t="s">
        <v>58</v>
      </c>
      <c r="N367" s="2">
        <v>0</v>
      </c>
      <c r="O367" s="5">
        <v>44460000</v>
      </c>
      <c r="P367" s="5">
        <v>44460000</v>
      </c>
      <c r="Q367" s="1">
        <v>0</v>
      </c>
      <c r="R367" s="2">
        <v>0</v>
      </c>
      <c r="S367" s="2" t="s">
        <v>31</v>
      </c>
      <c r="T367" s="2" t="s">
        <v>32</v>
      </c>
      <c r="U367" s="2" t="s">
        <v>33</v>
      </c>
      <c r="V367" s="2" t="s">
        <v>34</v>
      </c>
      <c r="W367" s="2" t="s">
        <v>35</v>
      </c>
      <c r="X367" s="2">
        <v>3241000</v>
      </c>
      <c r="Y367" s="3" t="s">
        <v>36</v>
      </c>
    </row>
    <row r="368" spans="1:25" ht="180" x14ac:dyDescent="0.25">
      <c r="A368" s="2" t="s">
        <v>612</v>
      </c>
      <c r="B368" s="2" t="str">
        <f>IFERROR(VLOOKUP(VALUE(MID(A368,1,IF(VALUE(MID(A368,1,3))=898,3,4))),[2]Hoja1!$A$3:$K$222,2,0),"")</f>
        <v>898 Administración del talento humano</v>
      </c>
      <c r="C368" s="2" t="s">
        <v>55</v>
      </c>
      <c r="D368" s="2" t="s">
        <v>56</v>
      </c>
      <c r="E368" s="104">
        <v>80111607</v>
      </c>
      <c r="F368" s="31" t="s">
        <v>605</v>
      </c>
      <c r="G368" s="4">
        <v>1</v>
      </c>
      <c r="H368" s="4">
        <v>1</v>
      </c>
      <c r="I368" s="2">
        <v>9.5</v>
      </c>
      <c r="J368" s="2">
        <v>1</v>
      </c>
      <c r="K368" s="2" t="s">
        <v>29</v>
      </c>
      <c r="L368" s="2" t="str">
        <f>IF(K368=[13]Hoja3!$B$2,[13]Hoja3!$A$2,IF(K368=[13]Hoja3!$B$3,[13]Hoja3!$A$3,IF(K368=[13]Hoja3!$B$4,[13]Hoja3!$A$4,IF(K368=[13]Hoja3!$B$5,[13]Hoja3!$A$5,IF(K368=[13]Hoja3!$B$6,[13]Hoja3!$A$6,IF(K368=[13]Hoja3!$B$7,[13]Hoja3!$A$7,IF(K368=[13]Hoja3!$B$8,[13]Hoja3!$A$8,IF(K368=[13]Hoja3!$B$9,[13]Hoja3!$A$9,IF(K368=[13]Hoja3!$B$10,[13]Hoja3!$A$10,IF(K368=[13]Hoja3!$B$11,[13]Hoja3!$A$11,IF(K368=[13]Hoja3!$B$12,[13]Hoja3!$A$12,IF(K368=[13]Hoja3!$B$13,[13]Hoja3!$A$13,IF(K368=[13]Hoja3!$B$14,[13]Hoja3!$A$14,"")))))))))))))</f>
        <v>CCE-05</v>
      </c>
      <c r="M368" s="2" t="s">
        <v>58</v>
      </c>
      <c r="N368" s="2">
        <v>0</v>
      </c>
      <c r="O368" s="5">
        <v>44460000</v>
      </c>
      <c r="P368" s="5">
        <v>44460000</v>
      </c>
      <c r="Q368" s="1">
        <v>0</v>
      </c>
      <c r="R368" s="2">
        <v>0</v>
      </c>
      <c r="S368" s="2" t="s">
        <v>31</v>
      </c>
      <c r="T368" s="2" t="s">
        <v>32</v>
      </c>
      <c r="U368" s="2" t="s">
        <v>33</v>
      </c>
      <c r="V368" s="2" t="s">
        <v>34</v>
      </c>
      <c r="W368" s="2" t="s">
        <v>35</v>
      </c>
      <c r="X368" s="2">
        <v>3241000</v>
      </c>
      <c r="Y368" s="3" t="s">
        <v>36</v>
      </c>
    </row>
    <row r="369" spans="1:25" ht="180" x14ac:dyDescent="0.25">
      <c r="A369" s="2" t="s">
        <v>613</v>
      </c>
      <c r="B369" s="2" t="str">
        <f>IFERROR(VLOOKUP(VALUE(MID(A369,1,IF(VALUE(MID(A369,1,3))=898,3,4))),[2]Hoja1!$A$3:$K$222,2,0),"")</f>
        <v>898 Administración del talento humano</v>
      </c>
      <c r="C369" s="2" t="s">
        <v>55</v>
      </c>
      <c r="D369" s="2" t="s">
        <v>56</v>
      </c>
      <c r="E369" s="104">
        <v>80111607</v>
      </c>
      <c r="F369" s="31" t="s">
        <v>605</v>
      </c>
      <c r="G369" s="4">
        <v>1</v>
      </c>
      <c r="H369" s="4">
        <v>1</v>
      </c>
      <c r="I369" s="2">
        <v>9.5</v>
      </c>
      <c r="J369" s="2">
        <v>1</v>
      </c>
      <c r="K369" s="2" t="s">
        <v>29</v>
      </c>
      <c r="L369" s="2" t="str">
        <f>IF(K369=[13]Hoja3!$B$2,[13]Hoja3!$A$2,IF(K369=[13]Hoja3!$B$3,[13]Hoja3!$A$3,IF(K369=[13]Hoja3!$B$4,[13]Hoja3!$A$4,IF(K369=[13]Hoja3!$B$5,[13]Hoja3!$A$5,IF(K369=[13]Hoja3!$B$6,[13]Hoja3!$A$6,IF(K369=[13]Hoja3!$B$7,[13]Hoja3!$A$7,IF(K369=[13]Hoja3!$B$8,[13]Hoja3!$A$8,IF(K369=[13]Hoja3!$B$9,[13]Hoja3!$A$9,IF(K369=[13]Hoja3!$B$10,[13]Hoja3!$A$10,IF(K369=[13]Hoja3!$B$11,[13]Hoja3!$A$11,IF(K369=[13]Hoja3!$B$12,[13]Hoja3!$A$12,IF(K369=[13]Hoja3!$B$13,[13]Hoja3!$A$13,IF(K369=[13]Hoja3!$B$14,[13]Hoja3!$A$14,"")))))))))))))</f>
        <v>CCE-05</v>
      </c>
      <c r="M369" s="2" t="s">
        <v>58</v>
      </c>
      <c r="N369" s="2">
        <v>0</v>
      </c>
      <c r="O369" s="5">
        <v>44460000</v>
      </c>
      <c r="P369" s="5">
        <v>44460000</v>
      </c>
      <c r="Q369" s="1">
        <v>0</v>
      </c>
      <c r="R369" s="2">
        <v>0</v>
      </c>
      <c r="S369" s="2" t="s">
        <v>31</v>
      </c>
      <c r="T369" s="2" t="s">
        <v>32</v>
      </c>
      <c r="U369" s="2" t="s">
        <v>33</v>
      </c>
      <c r="V369" s="2" t="s">
        <v>34</v>
      </c>
      <c r="W369" s="2" t="s">
        <v>35</v>
      </c>
      <c r="X369" s="2">
        <v>3241000</v>
      </c>
      <c r="Y369" s="3" t="s">
        <v>36</v>
      </c>
    </row>
    <row r="370" spans="1:25" ht="180" x14ac:dyDescent="0.25">
      <c r="A370" s="2" t="s">
        <v>614</v>
      </c>
      <c r="B370" s="2" t="str">
        <f>IFERROR(VLOOKUP(VALUE(MID(A370,1,IF(VALUE(MID(A370,1,3))=898,3,4))),[2]Hoja1!$A$3:$K$222,2,0),"")</f>
        <v>898 Administración del talento humano</v>
      </c>
      <c r="C370" s="2" t="s">
        <v>55</v>
      </c>
      <c r="D370" s="2" t="s">
        <v>56</v>
      </c>
      <c r="E370" s="104">
        <v>80111607</v>
      </c>
      <c r="F370" s="31" t="s">
        <v>605</v>
      </c>
      <c r="G370" s="4">
        <v>1</v>
      </c>
      <c r="H370" s="4">
        <v>1</v>
      </c>
      <c r="I370" s="2">
        <v>9.5</v>
      </c>
      <c r="J370" s="2">
        <v>1</v>
      </c>
      <c r="K370" s="2" t="s">
        <v>29</v>
      </c>
      <c r="L370" s="2" t="str">
        <f>IF(K370=[13]Hoja3!$B$2,[13]Hoja3!$A$2,IF(K370=[13]Hoja3!$B$3,[13]Hoja3!$A$3,IF(K370=[13]Hoja3!$B$4,[13]Hoja3!$A$4,IF(K370=[13]Hoja3!$B$5,[13]Hoja3!$A$5,IF(K370=[13]Hoja3!$B$6,[13]Hoja3!$A$6,IF(K370=[13]Hoja3!$B$7,[13]Hoja3!$A$7,IF(K370=[13]Hoja3!$B$8,[13]Hoja3!$A$8,IF(K370=[13]Hoja3!$B$9,[13]Hoja3!$A$9,IF(K370=[13]Hoja3!$B$10,[13]Hoja3!$A$10,IF(K370=[13]Hoja3!$B$11,[13]Hoja3!$A$11,IF(K370=[13]Hoja3!$B$12,[13]Hoja3!$A$12,IF(K370=[13]Hoja3!$B$13,[13]Hoja3!$A$13,IF(K370=[13]Hoja3!$B$14,[13]Hoja3!$A$14,"")))))))))))))</f>
        <v>CCE-05</v>
      </c>
      <c r="M370" s="2" t="s">
        <v>58</v>
      </c>
      <c r="N370" s="2">
        <v>0</v>
      </c>
      <c r="O370" s="5">
        <v>44460000</v>
      </c>
      <c r="P370" s="5">
        <v>44460000</v>
      </c>
      <c r="Q370" s="1">
        <v>0</v>
      </c>
      <c r="R370" s="2">
        <v>0</v>
      </c>
      <c r="S370" s="2" t="s">
        <v>31</v>
      </c>
      <c r="T370" s="2" t="s">
        <v>32</v>
      </c>
      <c r="U370" s="2" t="s">
        <v>33</v>
      </c>
      <c r="V370" s="2" t="s">
        <v>34</v>
      </c>
      <c r="W370" s="2" t="s">
        <v>35</v>
      </c>
      <c r="X370" s="2">
        <v>3241000</v>
      </c>
      <c r="Y370" s="3" t="s">
        <v>36</v>
      </c>
    </row>
    <row r="371" spans="1:25" ht="180" x14ac:dyDescent="0.25">
      <c r="A371" s="2" t="s">
        <v>615</v>
      </c>
      <c r="B371" s="2" t="str">
        <f>IFERROR(VLOOKUP(VALUE(MID(A371,1,IF(VALUE(MID(A371,1,3))=898,3,4))),[2]Hoja1!$A$3:$K$222,2,0),"")</f>
        <v>898 Administración del talento humano</v>
      </c>
      <c r="C371" s="2" t="s">
        <v>55</v>
      </c>
      <c r="D371" s="2" t="s">
        <v>56</v>
      </c>
      <c r="E371" s="104">
        <v>80111607</v>
      </c>
      <c r="F371" s="31" t="s">
        <v>605</v>
      </c>
      <c r="G371" s="4">
        <v>1</v>
      </c>
      <c r="H371" s="4">
        <v>1</v>
      </c>
      <c r="I371" s="2">
        <v>9.5</v>
      </c>
      <c r="J371" s="2">
        <v>1</v>
      </c>
      <c r="K371" s="2" t="s">
        <v>29</v>
      </c>
      <c r="L371" s="2" t="str">
        <f>IF(K371=[13]Hoja3!$B$2,[13]Hoja3!$A$2,IF(K371=[13]Hoja3!$B$3,[13]Hoja3!$A$3,IF(K371=[13]Hoja3!$B$4,[13]Hoja3!$A$4,IF(K371=[13]Hoja3!$B$5,[13]Hoja3!$A$5,IF(K371=[13]Hoja3!$B$6,[13]Hoja3!$A$6,IF(K371=[13]Hoja3!$B$7,[13]Hoja3!$A$7,IF(K371=[13]Hoja3!$B$8,[13]Hoja3!$A$8,IF(K371=[13]Hoja3!$B$9,[13]Hoja3!$A$9,IF(K371=[13]Hoja3!$B$10,[13]Hoja3!$A$10,IF(K371=[13]Hoja3!$B$11,[13]Hoja3!$A$11,IF(K371=[13]Hoja3!$B$12,[13]Hoja3!$A$12,IF(K371=[13]Hoja3!$B$13,[13]Hoja3!$A$13,IF(K371=[13]Hoja3!$B$14,[13]Hoja3!$A$14,"")))))))))))))</f>
        <v>CCE-05</v>
      </c>
      <c r="M371" s="2" t="s">
        <v>58</v>
      </c>
      <c r="N371" s="2">
        <v>0</v>
      </c>
      <c r="O371" s="5">
        <v>44460000</v>
      </c>
      <c r="P371" s="5">
        <v>44460000</v>
      </c>
      <c r="Q371" s="1">
        <v>0</v>
      </c>
      <c r="R371" s="2">
        <v>0</v>
      </c>
      <c r="S371" s="2" t="s">
        <v>31</v>
      </c>
      <c r="T371" s="2" t="s">
        <v>32</v>
      </c>
      <c r="U371" s="2" t="s">
        <v>33</v>
      </c>
      <c r="V371" s="2" t="s">
        <v>34</v>
      </c>
      <c r="W371" s="2" t="s">
        <v>35</v>
      </c>
      <c r="X371" s="2">
        <v>3241000</v>
      </c>
      <c r="Y371" s="3" t="s">
        <v>36</v>
      </c>
    </row>
    <row r="372" spans="1:25" ht="180" x14ac:dyDescent="0.25">
      <c r="A372" s="2" t="s">
        <v>616</v>
      </c>
      <c r="B372" s="2" t="str">
        <f>IFERROR(VLOOKUP(VALUE(MID(A372,1,IF(VALUE(MID(A372,1,3))=898,3,4))),[2]Hoja1!$A$3:$K$222,2,0),"")</f>
        <v>898 Administración del talento humano</v>
      </c>
      <c r="C372" s="2" t="s">
        <v>55</v>
      </c>
      <c r="D372" s="2" t="s">
        <v>56</v>
      </c>
      <c r="E372" s="104">
        <v>80111607</v>
      </c>
      <c r="F372" s="31" t="s">
        <v>605</v>
      </c>
      <c r="G372" s="4">
        <v>1</v>
      </c>
      <c r="H372" s="4">
        <v>1</v>
      </c>
      <c r="I372" s="2">
        <v>9.5</v>
      </c>
      <c r="J372" s="2">
        <v>1</v>
      </c>
      <c r="K372" s="2" t="s">
        <v>29</v>
      </c>
      <c r="L372" s="2" t="str">
        <f>IF(K372=[13]Hoja3!$B$2,[13]Hoja3!$A$2,IF(K372=[13]Hoja3!$B$3,[13]Hoja3!$A$3,IF(K372=[13]Hoja3!$B$4,[13]Hoja3!$A$4,IF(K372=[13]Hoja3!$B$5,[13]Hoja3!$A$5,IF(K372=[13]Hoja3!$B$6,[13]Hoja3!$A$6,IF(K372=[13]Hoja3!$B$7,[13]Hoja3!$A$7,IF(K372=[13]Hoja3!$B$8,[13]Hoja3!$A$8,IF(K372=[13]Hoja3!$B$9,[13]Hoja3!$A$9,IF(K372=[13]Hoja3!$B$10,[13]Hoja3!$A$10,IF(K372=[13]Hoja3!$B$11,[13]Hoja3!$A$11,IF(K372=[13]Hoja3!$B$12,[13]Hoja3!$A$12,IF(K372=[13]Hoja3!$B$13,[13]Hoja3!$A$13,IF(K372=[13]Hoja3!$B$14,[13]Hoja3!$A$14,"")))))))))))))</f>
        <v>CCE-05</v>
      </c>
      <c r="M372" s="2" t="s">
        <v>58</v>
      </c>
      <c r="N372" s="2">
        <v>0</v>
      </c>
      <c r="O372" s="5">
        <v>44460000</v>
      </c>
      <c r="P372" s="5">
        <v>44460000</v>
      </c>
      <c r="Q372" s="1">
        <v>0</v>
      </c>
      <c r="R372" s="2">
        <v>0</v>
      </c>
      <c r="S372" s="2" t="s">
        <v>31</v>
      </c>
      <c r="T372" s="2" t="s">
        <v>32</v>
      </c>
      <c r="U372" s="2" t="s">
        <v>33</v>
      </c>
      <c r="V372" s="2" t="s">
        <v>34</v>
      </c>
      <c r="W372" s="2" t="s">
        <v>35</v>
      </c>
      <c r="X372" s="2">
        <v>3241000</v>
      </c>
      <c r="Y372" s="3" t="s">
        <v>36</v>
      </c>
    </row>
    <row r="373" spans="1:25" ht="180" x14ac:dyDescent="0.25">
      <c r="A373" s="2" t="s">
        <v>617</v>
      </c>
      <c r="B373" s="2" t="str">
        <f>IFERROR(VLOOKUP(VALUE(MID(A373,1,IF(VALUE(MID(A373,1,3))=898,3,4))),[2]Hoja1!$A$3:$K$222,2,0),"")</f>
        <v>898 Administración del talento humano</v>
      </c>
      <c r="C373" s="2" t="s">
        <v>55</v>
      </c>
      <c r="D373" s="2" t="s">
        <v>56</v>
      </c>
      <c r="E373" s="104">
        <v>80111607</v>
      </c>
      <c r="F373" s="31" t="s">
        <v>605</v>
      </c>
      <c r="G373" s="4">
        <v>1</v>
      </c>
      <c r="H373" s="4">
        <v>1</v>
      </c>
      <c r="I373" s="2">
        <v>9.5</v>
      </c>
      <c r="J373" s="2">
        <v>1</v>
      </c>
      <c r="K373" s="2" t="s">
        <v>29</v>
      </c>
      <c r="L373" s="2" t="str">
        <f>IF(K373=[13]Hoja3!$B$2,[13]Hoja3!$A$2,IF(K373=[13]Hoja3!$B$3,[13]Hoja3!$A$3,IF(K373=[13]Hoja3!$B$4,[13]Hoja3!$A$4,IF(K373=[13]Hoja3!$B$5,[13]Hoja3!$A$5,IF(K373=[13]Hoja3!$B$6,[13]Hoja3!$A$6,IF(K373=[13]Hoja3!$B$7,[13]Hoja3!$A$7,IF(K373=[13]Hoja3!$B$8,[13]Hoja3!$A$8,IF(K373=[13]Hoja3!$B$9,[13]Hoja3!$A$9,IF(K373=[13]Hoja3!$B$10,[13]Hoja3!$A$10,IF(K373=[13]Hoja3!$B$11,[13]Hoja3!$A$11,IF(K373=[13]Hoja3!$B$12,[13]Hoja3!$A$12,IF(K373=[13]Hoja3!$B$13,[13]Hoja3!$A$13,IF(K373=[13]Hoja3!$B$14,[13]Hoja3!$A$14,"")))))))))))))</f>
        <v>CCE-05</v>
      </c>
      <c r="M373" s="2" t="s">
        <v>58</v>
      </c>
      <c r="N373" s="2">
        <v>0</v>
      </c>
      <c r="O373" s="5">
        <v>44460000</v>
      </c>
      <c r="P373" s="5">
        <v>44460000</v>
      </c>
      <c r="Q373" s="1">
        <v>0</v>
      </c>
      <c r="R373" s="2">
        <v>0</v>
      </c>
      <c r="S373" s="2" t="s">
        <v>31</v>
      </c>
      <c r="T373" s="2" t="s">
        <v>32</v>
      </c>
      <c r="U373" s="2" t="s">
        <v>33</v>
      </c>
      <c r="V373" s="2" t="s">
        <v>34</v>
      </c>
      <c r="W373" s="2" t="s">
        <v>35</v>
      </c>
      <c r="X373" s="2">
        <v>3241000</v>
      </c>
      <c r="Y373" s="3" t="s">
        <v>36</v>
      </c>
    </row>
    <row r="374" spans="1:25" ht="180" x14ac:dyDescent="0.25">
      <c r="A374" s="2" t="s">
        <v>618</v>
      </c>
      <c r="B374" s="2" t="str">
        <f>IFERROR(VLOOKUP(VALUE(MID(A374,1,IF(VALUE(MID(A374,1,3))=898,3,4))),[2]Hoja1!$A$3:$K$222,2,0),"")</f>
        <v>898 Administración del talento humano</v>
      </c>
      <c r="C374" s="2" t="s">
        <v>55</v>
      </c>
      <c r="D374" s="2" t="s">
        <v>56</v>
      </c>
      <c r="E374" s="104">
        <v>80111607</v>
      </c>
      <c r="F374" s="31" t="s">
        <v>605</v>
      </c>
      <c r="G374" s="4">
        <v>1</v>
      </c>
      <c r="H374" s="4">
        <v>1</v>
      </c>
      <c r="I374" s="2">
        <v>9.5</v>
      </c>
      <c r="J374" s="2">
        <v>1</v>
      </c>
      <c r="K374" s="2" t="s">
        <v>29</v>
      </c>
      <c r="L374" s="2" t="str">
        <f>IF(K374=[13]Hoja3!$B$2,[13]Hoja3!$A$2,IF(K374=[13]Hoja3!$B$3,[13]Hoja3!$A$3,IF(K374=[13]Hoja3!$B$4,[13]Hoja3!$A$4,IF(K374=[13]Hoja3!$B$5,[13]Hoja3!$A$5,IF(K374=[13]Hoja3!$B$6,[13]Hoja3!$A$6,IF(K374=[13]Hoja3!$B$7,[13]Hoja3!$A$7,IF(K374=[13]Hoja3!$B$8,[13]Hoja3!$A$8,IF(K374=[13]Hoja3!$B$9,[13]Hoja3!$A$9,IF(K374=[13]Hoja3!$B$10,[13]Hoja3!$A$10,IF(K374=[13]Hoja3!$B$11,[13]Hoja3!$A$11,IF(K374=[13]Hoja3!$B$12,[13]Hoja3!$A$12,IF(K374=[13]Hoja3!$B$13,[13]Hoja3!$A$13,IF(K374=[13]Hoja3!$B$14,[13]Hoja3!$A$14,"")))))))))))))</f>
        <v>CCE-05</v>
      </c>
      <c r="M374" s="2" t="s">
        <v>58</v>
      </c>
      <c r="N374" s="2">
        <v>0</v>
      </c>
      <c r="O374" s="5">
        <v>44460000</v>
      </c>
      <c r="P374" s="5">
        <v>44460000</v>
      </c>
      <c r="Q374" s="1">
        <v>0</v>
      </c>
      <c r="R374" s="2">
        <v>0</v>
      </c>
      <c r="S374" s="2" t="s">
        <v>31</v>
      </c>
      <c r="T374" s="2" t="s">
        <v>32</v>
      </c>
      <c r="U374" s="2" t="s">
        <v>33</v>
      </c>
      <c r="V374" s="2" t="s">
        <v>34</v>
      </c>
      <c r="W374" s="2" t="s">
        <v>35</v>
      </c>
      <c r="X374" s="2">
        <v>3241000</v>
      </c>
      <c r="Y374" s="3" t="s">
        <v>36</v>
      </c>
    </row>
    <row r="375" spans="1:25" ht="180" x14ac:dyDescent="0.25">
      <c r="A375" s="2" t="s">
        <v>619</v>
      </c>
      <c r="B375" s="2" t="str">
        <f>IFERROR(VLOOKUP(VALUE(MID(A375,1,IF(VALUE(MID(A375,1,3))=898,3,4))),[2]Hoja1!$A$3:$K$222,2,0),"")</f>
        <v>898 Administración del talento humano</v>
      </c>
      <c r="C375" s="2" t="s">
        <v>55</v>
      </c>
      <c r="D375" s="2" t="s">
        <v>56</v>
      </c>
      <c r="E375" s="104">
        <v>80111607</v>
      </c>
      <c r="F375" s="31" t="s">
        <v>605</v>
      </c>
      <c r="G375" s="4">
        <v>1</v>
      </c>
      <c r="H375" s="4">
        <v>1</v>
      </c>
      <c r="I375" s="2">
        <v>9.5</v>
      </c>
      <c r="J375" s="2">
        <v>1</v>
      </c>
      <c r="K375" s="2" t="s">
        <v>29</v>
      </c>
      <c r="L375" s="2" t="str">
        <f>IF(K375=[13]Hoja3!$B$2,[13]Hoja3!$A$2,IF(K375=[13]Hoja3!$B$3,[13]Hoja3!$A$3,IF(K375=[13]Hoja3!$B$4,[13]Hoja3!$A$4,IF(K375=[13]Hoja3!$B$5,[13]Hoja3!$A$5,IF(K375=[13]Hoja3!$B$6,[13]Hoja3!$A$6,IF(K375=[13]Hoja3!$B$7,[13]Hoja3!$A$7,IF(K375=[13]Hoja3!$B$8,[13]Hoja3!$A$8,IF(K375=[13]Hoja3!$B$9,[13]Hoja3!$A$9,IF(K375=[13]Hoja3!$B$10,[13]Hoja3!$A$10,IF(K375=[13]Hoja3!$B$11,[13]Hoja3!$A$11,IF(K375=[13]Hoja3!$B$12,[13]Hoja3!$A$12,IF(K375=[13]Hoja3!$B$13,[13]Hoja3!$A$13,IF(K375=[13]Hoja3!$B$14,[13]Hoja3!$A$14,"")))))))))))))</f>
        <v>CCE-05</v>
      </c>
      <c r="M375" s="2" t="s">
        <v>58</v>
      </c>
      <c r="N375" s="2">
        <v>0</v>
      </c>
      <c r="O375" s="5">
        <v>44460000</v>
      </c>
      <c r="P375" s="5">
        <v>44460000</v>
      </c>
      <c r="Q375" s="1">
        <v>0</v>
      </c>
      <c r="R375" s="2">
        <v>0</v>
      </c>
      <c r="S375" s="2" t="s">
        <v>31</v>
      </c>
      <c r="T375" s="2" t="s">
        <v>32</v>
      </c>
      <c r="U375" s="2" t="s">
        <v>33</v>
      </c>
      <c r="V375" s="2" t="s">
        <v>34</v>
      </c>
      <c r="W375" s="2" t="s">
        <v>35</v>
      </c>
      <c r="X375" s="2">
        <v>3241000</v>
      </c>
      <c r="Y375" s="3" t="s">
        <v>36</v>
      </c>
    </row>
    <row r="376" spans="1:25" ht="180" x14ac:dyDescent="0.25">
      <c r="A376" s="2" t="s">
        <v>620</v>
      </c>
      <c r="B376" s="2" t="str">
        <f>IFERROR(VLOOKUP(VALUE(MID(A376,1,IF(VALUE(MID(A376,1,3))=898,3,4))),[2]Hoja1!$A$3:$K$222,2,0),"")</f>
        <v>898 Administración del talento humano</v>
      </c>
      <c r="C376" s="2" t="s">
        <v>55</v>
      </c>
      <c r="D376" s="2" t="s">
        <v>56</v>
      </c>
      <c r="E376" s="104">
        <v>80111607</v>
      </c>
      <c r="F376" s="31" t="s">
        <v>605</v>
      </c>
      <c r="G376" s="4">
        <v>1</v>
      </c>
      <c r="H376" s="4">
        <v>1</v>
      </c>
      <c r="I376" s="2">
        <v>9.5</v>
      </c>
      <c r="J376" s="2">
        <v>1</v>
      </c>
      <c r="K376" s="2" t="s">
        <v>29</v>
      </c>
      <c r="L376" s="2" t="str">
        <f>IF(K376=[13]Hoja3!$B$2,[13]Hoja3!$A$2,IF(K376=[13]Hoja3!$B$3,[13]Hoja3!$A$3,IF(K376=[13]Hoja3!$B$4,[13]Hoja3!$A$4,IF(K376=[13]Hoja3!$B$5,[13]Hoja3!$A$5,IF(K376=[13]Hoja3!$B$6,[13]Hoja3!$A$6,IF(K376=[13]Hoja3!$B$7,[13]Hoja3!$A$7,IF(K376=[13]Hoja3!$B$8,[13]Hoja3!$A$8,IF(K376=[13]Hoja3!$B$9,[13]Hoja3!$A$9,IF(K376=[13]Hoja3!$B$10,[13]Hoja3!$A$10,IF(K376=[13]Hoja3!$B$11,[13]Hoja3!$A$11,IF(K376=[13]Hoja3!$B$12,[13]Hoja3!$A$12,IF(K376=[13]Hoja3!$B$13,[13]Hoja3!$A$13,IF(K376=[13]Hoja3!$B$14,[13]Hoja3!$A$14,"")))))))))))))</f>
        <v>CCE-05</v>
      </c>
      <c r="M376" s="2" t="s">
        <v>58</v>
      </c>
      <c r="N376" s="2">
        <v>0</v>
      </c>
      <c r="O376" s="5">
        <v>44460000</v>
      </c>
      <c r="P376" s="5">
        <v>44460000</v>
      </c>
      <c r="Q376" s="1">
        <v>0</v>
      </c>
      <c r="R376" s="2">
        <v>0</v>
      </c>
      <c r="S376" s="2" t="s">
        <v>31</v>
      </c>
      <c r="T376" s="2" t="s">
        <v>32</v>
      </c>
      <c r="U376" s="2" t="s">
        <v>33</v>
      </c>
      <c r="V376" s="2" t="s">
        <v>34</v>
      </c>
      <c r="W376" s="2" t="s">
        <v>35</v>
      </c>
      <c r="X376" s="2">
        <v>3241000</v>
      </c>
      <c r="Y376" s="3" t="s">
        <v>36</v>
      </c>
    </row>
    <row r="377" spans="1:25" ht="180" x14ac:dyDescent="0.25">
      <c r="A377" s="2" t="s">
        <v>621</v>
      </c>
      <c r="B377" s="2" t="str">
        <f>IFERROR(VLOOKUP(VALUE(MID(A377,1,IF(VALUE(MID(A377,1,3))=898,3,4))),[2]Hoja1!$A$3:$K$222,2,0),"")</f>
        <v>898 Administración del talento humano</v>
      </c>
      <c r="C377" s="2" t="s">
        <v>55</v>
      </c>
      <c r="D377" s="2" t="s">
        <v>56</v>
      </c>
      <c r="E377" s="104">
        <v>80111607</v>
      </c>
      <c r="F377" s="31" t="s">
        <v>605</v>
      </c>
      <c r="G377" s="4">
        <v>1</v>
      </c>
      <c r="H377" s="4">
        <v>1</v>
      </c>
      <c r="I377" s="2">
        <v>9</v>
      </c>
      <c r="J377" s="2">
        <v>1</v>
      </c>
      <c r="K377" s="2" t="s">
        <v>29</v>
      </c>
      <c r="L377" s="2" t="str">
        <f>IF(K377=[13]Hoja3!$B$2,[13]Hoja3!$A$2,IF(K377=[13]Hoja3!$B$3,[13]Hoja3!$A$3,IF(K377=[13]Hoja3!$B$4,[13]Hoja3!$A$4,IF(K377=[13]Hoja3!$B$5,[13]Hoja3!$A$5,IF(K377=[13]Hoja3!$B$6,[13]Hoja3!$A$6,IF(K377=[13]Hoja3!$B$7,[13]Hoja3!$A$7,IF(K377=[13]Hoja3!$B$8,[13]Hoja3!$A$8,IF(K377=[13]Hoja3!$B$9,[13]Hoja3!$A$9,IF(K377=[13]Hoja3!$B$10,[13]Hoja3!$A$10,IF(K377=[13]Hoja3!$B$11,[13]Hoja3!$A$11,IF(K377=[13]Hoja3!$B$12,[13]Hoja3!$A$12,IF(K377=[13]Hoja3!$B$13,[13]Hoja3!$A$13,IF(K377=[13]Hoja3!$B$14,[13]Hoja3!$A$14,"")))))))))))))</f>
        <v>CCE-05</v>
      </c>
      <c r="M377" s="2" t="s">
        <v>58</v>
      </c>
      <c r="N377" s="2">
        <v>0</v>
      </c>
      <c r="O377" s="5">
        <v>42120000</v>
      </c>
      <c r="P377" s="5">
        <v>42120000</v>
      </c>
      <c r="Q377" s="1">
        <v>0</v>
      </c>
      <c r="R377" s="2">
        <v>0</v>
      </c>
      <c r="S377" s="2" t="s">
        <v>31</v>
      </c>
      <c r="T377" s="2" t="s">
        <v>32</v>
      </c>
      <c r="U377" s="2" t="s">
        <v>33</v>
      </c>
      <c r="V377" s="2" t="s">
        <v>34</v>
      </c>
      <c r="W377" s="2" t="s">
        <v>35</v>
      </c>
      <c r="X377" s="2">
        <v>3241000</v>
      </c>
      <c r="Y377" s="3" t="s">
        <v>36</v>
      </c>
    </row>
    <row r="378" spans="1:25" ht="180" x14ac:dyDescent="0.25">
      <c r="A378" s="2" t="s">
        <v>622</v>
      </c>
      <c r="B378" s="2" t="str">
        <f>IFERROR(VLOOKUP(VALUE(MID(A378,1,IF(VALUE(MID(A378,1,3))=898,3,4))),[2]Hoja1!$A$3:$K$222,2,0),"")</f>
        <v>898 Administración del talento humano</v>
      </c>
      <c r="C378" s="2" t="s">
        <v>55</v>
      </c>
      <c r="D378" s="2" t="s">
        <v>56</v>
      </c>
      <c r="E378" s="104">
        <v>80111601</v>
      </c>
      <c r="F378" s="31" t="s">
        <v>623</v>
      </c>
      <c r="G378" s="4">
        <v>1</v>
      </c>
      <c r="H378" s="4">
        <v>1</v>
      </c>
      <c r="I378" s="2">
        <v>9.5</v>
      </c>
      <c r="J378" s="2">
        <v>1</v>
      </c>
      <c r="K378" s="2" t="s">
        <v>29</v>
      </c>
      <c r="L378" s="2" t="str">
        <f>IF(K378=[13]Hoja3!$B$2,[13]Hoja3!$A$2,IF(K378=[13]Hoja3!$B$3,[13]Hoja3!$A$3,IF(K378=[13]Hoja3!$B$4,[13]Hoja3!$A$4,IF(K378=[13]Hoja3!$B$5,[13]Hoja3!$A$5,IF(K378=[13]Hoja3!$B$6,[13]Hoja3!$A$6,IF(K378=[13]Hoja3!$B$7,[13]Hoja3!$A$7,IF(K378=[13]Hoja3!$B$8,[13]Hoja3!$A$8,IF(K378=[13]Hoja3!$B$9,[13]Hoja3!$A$9,IF(K378=[13]Hoja3!$B$10,[13]Hoja3!$A$10,IF(K378=[13]Hoja3!$B$11,[13]Hoja3!$A$11,IF(K378=[13]Hoja3!$B$12,[13]Hoja3!$A$12,IF(K378=[13]Hoja3!$B$13,[13]Hoja3!$A$13,IF(K378=[13]Hoja3!$B$14,[13]Hoja3!$A$14,"")))))))))))))</f>
        <v>CCE-05</v>
      </c>
      <c r="M378" s="2" t="s">
        <v>58</v>
      </c>
      <c r="N378" s="2">
        <v>0</v>
      </c>
      <c r="O378" s="5">
        <v>44460000</v>
      </c>
      <c r="P378" s="5">
        <v>44460000</v>
      </c>
      <c r="Q378" s="1">
        <v>0</v>
      </c>
      <c r="R378" s="2">
        <v>0</v>
      </c>
      <c r="S378" s="2" t="s">
        <v>31</v>
      </c>
      <c r="T378" s="2" t="s">
        <v>32</v>
      </c>
      <c r="U378" s="2" t="s">
        <v>33</v>
      </c>
      <c r="V378" s="2" t="s">
        <v>34</v>
      </c>
      <c r="W378" s="2" t="s">
        <v>35</v>
      </c>
      <c r="X378" s="2">
        <v>3241000</v>
      </c>
      <c r="Y378" s="3" t="s">
        <v>36</v>
      </c>
    </row>
    <row r="379" spans="1:25" ht="180" x14ac:dyDescent="0.25">
      <c r="A379" s="2" t="s">
        <v>624</v>
      </c>
      <c r="B379" s="2" t="str">
        <f>IFERROR(VLOOKUP(VALUE(MID(A379,1,IF(VALUE(MID(A379,1,3))=898,3,4))),[2]Hoja1!$A$3:$K$222,2,0),"")</f>
        <v>898 Administración del talento humano</v>
      </c>
      <c r="C379" s="2" t="s">
        <v>55</v>
      </c>
      <c r="D379" s="2" t="s">
        <v>56</v>
      </c>
      <c r="E379" s="104">
        <v>80111604</v>
      </c>
      <c r="F379" s="31" t="s">
        <v>625</v>
      </c>
      <c r="G379" s="4">
        <v>1</v>
      </c>
      <c r="H379" s="4">
        <v>1</v>
      </c>
      <c r="I379" s="2">
        <v>11</v>
      </c>
      <c r="J379" s="2">
        <v>1</v>
      </c>
      <c r="K379" s="2" t="s">
        <v>29</v>
      </c>
      <c r="L379" s="2" t="str">
        <f>IF(K379=[13]Hoja3!$B$2,[13]Hoja3!$A$2,IF(K379=[13]Hoja3!$B$3,[13]Hoja3!$A$3,IF(K379=[13]Hoja3!$B$4,[13]Hoja3!$A$4,IF(K379=[13]Hoja3!$B$5,[13]Hoja3!$A$5,IF(K379=[13]Hoja3!$B$6,[13]Hoja3!$A$6,IF(K379=[13]Hoja3!$B$7,[13]Hoja3!$A$7,IF(K379=[13]Hoja3!$B$8,[13]Hoja3!$A$8,IF(K379=[13]Hoja3!$B$9,[13]Hoja3!$A$9,IF(K379=[13]Hoja3!$B$10,[13]Hoja3!$A$10,IF(K379=[13]Hoja3!$B$11,[13]Hoja3!$A$11,IF(K379=[13]Hoja3!$B$12,[13]Hoja3!$A$12,IF(K379=[13]Hoja3!$B$13,[13]Hoja3!$A$13,IF(K379=[13]Hoja3!$B$14,[13]Hoja3!$A$14,"")))))))))))))</f>
        <v>CCE-05</v>
      </c>
      <c r="M379" s="2" t="s">
        <v>30</v>
      </c>
      <c r="N379" s="2">
        <v>0</v>
      </c>
      <c r="O379" s="5">
        <v>26888576</v>
      </c>
      <c r="P379" s="5">
        <v>26888576</v>
      </c>
      <c r="Q379" s="1">
        <v>0</v>
      </c>
      <c r="R379" s="2">
        <v>0</v>
      </c>
      <c r="S379" s="2" t="s">
        <v>31</v>
      </c>
      <c r="T379" s="2" t="s">
        <v>32</v>
      </c>
      <c r="U379" s="2" t="s">
        <v>33</v>
      </c>
      <c r="V379" s="2" t="s">
        <v>34</v>
      </c>
      <c r="W379" s="2" t="s">
        <v>35</v>
      </c>
      <c r="X379" s="2">
        <v>3241000</v>
      </c>
      <c r="Y379" s="3" t="s">
        <v>36</v>
      </c>
    </row>
    <row r="380" spans="1:25" ht="180" x14ac:dyDescent="0.25">
      <c r="A380" s="2" t="s">
        <v>626</v>
      </c>
      <c r="B380" s="2" t="str">
        <f>IFERROR(VLOOKUP(VALUE(MID(A380,1,IF(VALUE(MID(A380,1,3))=898,3,4))),[2]Hoja1!$A$3:$K$222,2,0),"")</f>
        <v>898 Administración del talento humano</v>
      </c>
      <c r="C380" s="2" t="s">
        <v>55</v>
      </c>
      <c r="D380" s="2" t="s">
        <v>56</v>
      </c>
      <c r="E380" s="104">
        <v>80111601</v>
      </c>
      <c r="F380" s="31" t="s">
        <v>601</v>
      </c>
      <c r="G380" s="4">
        <v>1</v>
      </c>
      <c r="H380" s="4">
        <v>1</v>
      </c>
      <c r="I380" s="2">
        <v>11</v>
      </c>
      <c r="J380" s="2">
        <v>1</v>
      </c>
      <c r="K380" s="2" t="s">
        <v>29</v>
      </c>
      <c r="L380" s="2" t="str">
        <f>IF(K380=[13]Hoja3!$B$2,[13]Hoja3!$A$2,IF(K380=[13]Hoja3!$B$3,[13]Hoja3!$A$3,IF(K380=[13]Hoja3!$B$4,[13]Hoja3!$A$4,IF(K380=[13]Hoja3!$B$5,[13]Hoja3!$A$5,IF(K380=[13]Hoja3!$B$6,[13]Hoja3!$A$6,IF(K380=[13]Hoja3!$B$7,[13]Hoja3!$A$7,IF(K380=[13]Hoja3!$B$8,[13]Hoja3!$A$8,IF(K380=[13]Hoja3!$B$9,[13]Hoja3!$A$9,IF(K380=[13]Hoja3!$B$10,[13]Hoja3!$A$10,IF(K380=[13]Hoja3!$B$11,[13]Hoja3!$A$11,IF(K380=[13]Hoja3!$B$12,[13]Hoja3!$A$12,IF(K380=[13]Hoja3!$B$13,[13]Hoja3!$A$13,IF(K380=[13]Hoja3!$B$14,[13]Hoja3!$A$14,"")))))))))))))</f>
        <v>CCE-05</v>
      </c>
      <c r="M380" s="2" t="s">
        <v>30</v>
      </c>
      <c r="N380" s="2">
        <v>0</v>
      </c>
      <c r="O380" s="5">
        <v>19036160</v>
      </c>
      <c r="P380" s="5">
        <v>19036160</v>
      </c>
      <c r="Q380" s="1">
        <v>0</v>
      </c>
      <c r="R380" s="2">
        <v>0</v>
      </c>
      <c r="S380" s="2" t="s">
        <v>31</v>
      </c>
      <c r="T380" s="2" t="s">
        <v>32</v>
      </c>
      <c r="U380" s="2" t="s">
        <v>33</v>
      </c>
      <c r="V380" s="2" t="s">
        <v>34</v>
      </c>
      <c r="W380" s="2" t="s">
        <v>35</v>
      </c>
      <c r="X380" s="2">
        <v>3241000</v>
      </c>
      <c r="Y380" s="3" t="s">
        <v>36</v>
      </c>
    </row>
    <row r="381" spans="1:25" ht="180" x14ac:dyDescent="0.25">
      <c r="A381" s="2" t="s">
        <v>627</v>
      </c>
      <c r="B381" s="2" t="str">
        <f>IFERROR(VLOOKUP(VALUE(MID(A381,1,IF(VALUE(MID(A381,1,3))=898,3,4))),[2]Hoja1!$A$3:$K$222,2,0),"")</f>
        <v>898 Administración del talento humano</v>
      </c>
      <c r="C381" s="2" t="s">
        <v>55</v>
      </c>
      <c r="D381" s="2" t="s">
        <v>56</v>
      </c>
      <c r="E381" s="104">
        <v>80111601</v>
      </c>
      <c r="F381" s="31" t="s">
        <v>601</v>
      </c>
      <c r="G381" s="4">
        <v>1</v>
      </c>
      <c r="H381" s="4">
        <v>1</v>
      </c>
      <c r="I381" s="2">
        <v>11</v>
      </c>
      <c r="J381" s="2">
        <v>1</v>
      </c>
      <c r="K381" s="2" t="s">
        <v>29</v>
      </c>
      <c r="L381" s="2" t="str">
        <f>IF(K381=[13]Hoja3!$B$2,[13]Hoja3!$A$2,IF(K381=[13]Hoja3!$B$3,[13]Hoja3!$A$3,IF(K381=[13]Hoja3!$B$4,[13]Hoja3!$A$4,IF(K381=[13]Hoja3!$B$5,[13]Hoja3!$A$5,IF(K381=[13]Hoja3!$B$6,[13]Hoja3!$A$6,IF(K381=[13]Hoja3!$B$7,[13]Hoja3!$A$7,IF(K381=[13]Hoja3!$B$8,[13]Hoja3!$A$8,IF(K381=[13]Hoja3!$B$9,[13]Hoja3!$A$9,IF(K381=[13]Hoja3!$B$10,[13]Hoja3!$A$10,IF(K381=[13]Hoja3!$B$11,[13]Hoja3!$A$11,IF(K381=[13]Hoja3!$B$12,[13]Hoja3!$A$12,IF(K381=[13]Hoja3!$B$13,[13]Hoja3!$A$13,IF(K381=[13]Hoja3!$B$14,[13]Hoja3!$A$14,"")))))))))))))</f>
        <v>CCE-05</v>
      </c>
      <c r="M381" s="2" t="s">
        <v>30</v>
      </c>
      <c r="N381" s="2">
        <v>0</v>
      </c>
      <c r="O381" s="5">
        <v>19036160</v>
      </c>
      <c r="P381" s="5">
        <v>19036160</v>
      </c>
      <c r="Q381" s="1">
        <v>0</v>
      </c>
      <c r="R381" s="2">
        <v>0</v>
      </c>
      <c r="S381" s="2" t="s">
        <v>31</v>
      </c>
      <c r="T381" s="2" t="s">
        <v>32</v>
      </c>
      <c r="U381" s="2" t="s">
        <v>33</v>
      </c>
      <c r="V381" s="2" t="s">
        <v>34</v>
      </c>
      <c r="W381" s="2" t="s">
        <v>35</v>
      </c>
      <c r="X381" s="2">
        <v>3241000</v>
      </c>
      <c r="Y381" s="3" t="s">
        <v>36</v>
      </c>
    </row>
    <row r="382" spans="1:25" ht="180" x14ac:dyDescent="0.25">
      <c r="A382" s="2" t="s">
        <v>628</v>
      </c>
      <c r="B382" s="2" t="str">
        <f>IFERROR(VLOOKUP(VALUE(MID(A382,1,IF(VALUE(MID(A382,1,3))=898,3,4))),[2]Hoja1!$A$3:$K$222,2,0),"")</f>
        <v>898 Administración del talento humano</v>
      </c>
      <c r="C382" s="2" t="s">
        <v>55</v>
      </c>
      <c r="D382" s="2" t="s">
        <v>56</v>
      </c>
      <c r="E382" s="104">
        <v>80111601</v>
      </c>
      <c r="F382" s="31" t="s">
        <v>601</v>
      </c>
      <c r="G382" s="4">
        <v>1</v>
      </c>
      <c r="H382" s="4">
        <v>1</v>
      </c>
      <c r="I382" s="2">
        <v>11</v>
      </c>
      <c r="J382" s="2">
        <v>1</v>
      </c>
      <c r="K382" s="2" t="s">
        <v>29</v>
      </c>
      <c r="L382" s="2" t="str">
        <f>IF(K382=[13]Hoja3!$B$2,[13]Hoja3!$A$2,IF(K382=[13]Hoja3!$B$3,[13]Hoja3!$A$3,IF(K382=[13]Hoja3!$B$4,[13]Hoja3!$A$4,IF(K382=[13]Hoja3!$B$5,[13]Hoja3!$A$5,IF(K382=[13]Hoja3!$B$6,[13]Hoja3!$A$6,IF(K382=[13]Hoja3!$B$7,[13]Hoja3!$A$7,IF(K382=[13]Hoja3!$B$8,[13]Hoja3!$A$8,IF(K382=[13]Hoja3!$B$9,[13]Hoja3!$A$9,IF(K382=[13]Hoja3!$B$10,[13]Hoja3!$A$10,IF(K382=[13]Hoja3!$B$11,[13]Hoja3!$A$11,IF(K382=[13]Hoja3!$B$12,[13]Hoja3!$A$12,IF(K382=[13]Hoja3!$B$13,[13]Hoja3!$A$13,IF(K382=[13]Hoja3!$B$14,[13]Hoja3!$A$14,"")))))))))))))</f>
        <v>CCE-05</v>
      </c>
      <c r="M382" s="2" t="s">
        <v>30</v>
      </c>
      <c r="N382" s="2">
        <v>0</v>
      </c>
      <c r="O382" s="5">
        <v>19036160</v>
      </c>
      <c r="P382" s="5">
        <v>19036160</v>
      </c>
      <c r="Q382" s="1">
        <v>0</v>
      </c>
      <c r="R382" s="2">
        <v>0</v>
      </c>
      <c r="S382" s="2" t="s">
        <v>31</v>
      </c>
      <c r="T382" s="2" t="s">
        <v>32</v>
      </c>
      <c r="U382" s="2" t="s">
        <v>33</v>
      </c>
      <c r="V382" s="2" t="s">
        <v>34</v>
      </c>
      <c r="W382" s="2" t="s">
        <v>35</v>
      </c>
      <c r="X382" s="2">
        <v>3241000</v>
      </c>
      <c r="Y382" s="3" t="s">
        <v>36</v>
      </c>
    </row>
    <row r="383" spans="1:25" ht="180" x14ac:dyDescent="0.25">
      <c r="A383" s="2" t="s">
        <v>629</v>
      </c>
      <c r="B383" s="2" t="str">
        <f>IFERROR(VLOOKUP(VALUE(MID(A383,1,IF(VALUE(MID(A383,1,3))=898,3,4))),[2]Hoja1!$A$3:$K$222,2,0),"")</f>
        <v>898 Administración del talento humano</v>
      </c>
      <c r="C383" s="2" t="s">
        <v>55</v>
      </c>
      <c r="D383" s="2" t="s">
        <v>56</v>
      </c>
      <c r="E383" s="104">
        <v>80111601</v>
      </c>
      <c r="F383" s="31" t="s">
        <v>601</v>
      </c>
      <c r="G383" s="4">
        <v>1</v>
      </c>
      <c r="H383" s="4">
        <v>1</v>
      </c>
      <c r="I383" s="2">
        <v>11</v>
      </c>
      <c r="J383" s="2">
        <v>1</v>
      </c>
      <c r="K383" s="2" t="s">
        <v>29</v>
      </c>
      <c r="L383" s="2" t="str">
        <f>IF(K383=[13]Hoja3!$B$2,[13]Hoja3!$A$2,IF(K383=[13]Hoja3!$B$3,[13]Hoja3!$A$3,IF(K383=[13]Hoja3!$B$4,[13]Hoja3!$A$4,IF(K383=[13]Hoja3!$B$5,[13]Hoja3!$A$5,IF(K383=[13]Hoja3!$B$6,[13]Hoja3!$A$6,IF(K383=[13]Hoja3!$B$7,[13]Hoja3!$A$7,IF(K383=[13]Hoja3!$B$8,[13]Hoja3!$A$8,IF(K383=[13]Hoja3!$B$9,[13]Hoja3!$A$9,IF(K383=[13]Hoja3!$B$10,[13]Hoja3!$A$10,IF(K383=[13]Hoja3!$B$11,[13]Hoja3!$A$11,IF(K383=[13]Hoja3!$B$12,[13]Hoja3!$A$12,IF(K383=[13]Hoja3!$B$13,[13]Hoja3!$A$13,IF(K383=[13]Hoja3!$B$14,[13]Hoja3!$A$14,"")))))))))))))</f>
        <v>CCE-05</v>
      </c>
      <c r="M383" s="2" t="s">
        <v>30</v>
      </c>
      <c r="N383" s="2">
        <v>0</v>
      </c>
      <c r="O383" s="5">
        <v>19036160</v>
      </c>
      <c r="P383" s="5">
        <v>19036160</v>
      </c>
      <c r="Q383" s="1">
        <v>0</v>
      </c>
      <c r="R383" s="2">
        <v>0</v>
      </c>
      <c r="S383" s="2" t="s">
        <v>31</v>
      </c>
      <c r="T383" s="2" t="s">
        <v>32</v>
      </c>
      <c r="U383" s="2" t="s">
        <v>33</v>
      </c>
      <c r="V383" s="2" t="s">
        <v>34</v>
      </c>
      <c r="W383" s="2" t="s">
        <v>35</v>
      </c>
      <c r="X383" s="2">
        <v>3241000</v>
      </c>
      <c r="Y383" s="3" t="s">
        <v>36</v>
      </c>
    </row>
    <row r="384" spans="1:25" ht="180" x14ac:dyDescent="0.25">
      <c r="A384" s="2" t="s">
        <v>630</v>
      </c>
      <c r="B384" s="2" t="str">
        <f>IFERROR(VLOOKUP(VALUE(MID(A384,1,IF(VALUE(MID(A384,1,3))=898,3,4))),[2]Hoja1!$A$3:$K$222,2,0),"")</f>
        <v>898 Administración del talento humano</v>
      </c>
      <c r="C384" s="2" t="s">
        <v>55</v>
      </c>
      <c r="D384" s="2" t="s">
        <v>56</v>
      </c>
      <c r="E384" s="104">
        <v>80111601</v>
      </c>
      <c r="F384" s="31" t="s">
        <v>601</v>
      </c>
      <c r="G384" s="4">
        <v>1</v>
      </c>
      <c r="H384" s="4">
        <v>1</v>
      </c>
      <c r="I384" s="2">
        <v>11</v>
      </c>
      <c r="J384" s="2">
        <v>1</v>
      </c>
      <c r="K384" s="2" t="s">
        <v>29</v>
      </c>
      <c r="L384" s="2" t="str">
        <f>IF(K384=[13]Hoja3!$B$2,[13]Hoja3!$A$2,IF(K384=[13]Hoja3!$B$3,[13]Hoja3!$A$3,IF(K384=[13]Hoja3!$B$4,[13]Hoja3!$A$4,IF(K384=[13]Hoja3!$B$5,[13]Hoja3!$A$5,IF(K384=[13]Hoja3!$B$6,[13]Hoja3!$A$6,IF(K384=[13]Hoja3!$B$7,[13]Hoja3!$A$7,IF(K384=[13]Hoja3!$B$8,[13]Hoja3!$A$8,IF(K384=[13]Hoja3!$B$9,[13]Hoja3!$A$9,IF(K384=[13]Hoja3!$B$10,[13]Hoja3!$A$10,IF(K384=[13]Hoja3!$B$11,[13]Hoja3!$A$11,IF(K384=[13]Hoja3!$B$12,[13]Hoja3!$A$12,IF(K384=[13]Hoja3!$B$13,[13]Hoja3!$A$13,IF(K384=[13]Hoja3!$B$14,[13]Hoja3!$A$14,"")))))))))))))</f>
        <v>CCE-05</v>
      </c>
      <c r="M384" s="2" t="s">
        <v>30</v>
      </c>
      <c r="N384" s="2">
        <v>0</v>
      </c>
      <c r="O384" s="5">
        <v>19036160</v>
      </c>
      <c r="P384" s="5">
        <v>19036160</v>
      </c>
      <c r="Q384" s="1">
        <v>0</v>
      </c>
      <c r="R384" s="2">
        <v>0</v>
      </c>
      <c r="S384" s="2" t="s">
        <v>31</v>
      </c>
      <c r="T384" s="2" t="s">
        <v>32</v>
      </c>
      <c r="U384" s="2" t="s">
        <v>33</v>
      </c>
      <c r="V384" s="2" t="s">
        <v>34</v>
      </c>
      <c r="W384" s="2" t="s">
        <v>35</v>
      </c>
      <c r="X384" s="2">
        <v>3241000</v>
      </c>
      <c r="Y384" s="3" t="s">
        <v>36</v>
      </c>
    </row>
    <row r="385" spans="1:25" ht="180" x14ac:dyDescent="0.25">
      <c r="A385" s="2" t="s">
        <v>631</v>
      </c>
      <c r="B385" s="2" t="str">
        <f>IFERROR(VLOOKUP(VALUE(MID(A385,1,IF(VALUE(MID(A385,1,3))=898,3,4))),[2]Hoja1!$A$3:$K$222,2,0),"")</f>
        <v>898 Administración del talento humano</v>
      </c>
      <c r="C385" s="2" t="s">
        <v>55</v>
      </c>
      <c r="D385" s="2" t="s">
        <v>56</v>
      </c>
      <c r="E385" s="104">
        <v>81101701</v>
      </c>
      <c r="F385" s="31" t="s">
        <v>632</v>
      </c>
      <c r="G385" s="4">
        <v>1</v>
      </c>
      <c r="H385" s="4">
        <v>1</v>
      </c>
      <c r="I385" s="2">
        <v>11.5</v>
      </c>
      <c r="J385" s="2">
        <v>1</v>
      </c>
      <c r="K385" s="2" t="s">
        <v>29</v>
      </c>
      <c r="L385" s="2" t="str">
        <f>IF(K385=[14]Hoja3!$B$2,[14]Hoja3!$A$2,IF(K385=[14]Hoja3!$B$3,[14]Hoja3!$A$3,IF(K385=[14]Hoja3!$B$4,[14]Hoja3!$A$4,IF(K385=[14]Hoja3!$B$5,[14]Hoja3!$A$5,IF(K385=[14]Hoja3!$B$6,[14]Hoja3!$A$6,IF(K385=[14]Hoja3!$B$7,[14]Hoja3!$A$7,IF(K385=[14]Hoja3!$B$8,[14]Hoja3!$A$8,IF(K385=[14]Hoja3!$B$9,[14]Hoja3!$A$9,IF(K385=[14]Hoja3!$B$10,[14]Hoja3!$A$10,IF(K385=[14]Hoja3!$B$11,[14]Hoja3!$A$11,IF(K385=[14]Hoja3!$B$12,[14]Hoja3!$A$12,IF(K385=[14]Hoja3!$B$13,[14]Hoja3!$A$13,IF(K385=[14]Hoja3!$B$14,[14]Hoja3!$A$14,"")))))))))))))</f>
        <v>CCE-05</v>
      </c>
      <c r="M385" s="2" t="s">
        <v>58</v>
      </c>
      <c r="N385" s="2">
        <v>0</v>
      </c>
      <c r="O385" s="5">
        <v>59130240</v>
      </c>
      <c r="P385" s="5">
        <v>59130240</v>
      </c>
      <c r="Q385" s="1">
        <v>0</v>
      </c>
      <c r="R385" s="2">
        <v>0</v>
      </c>
      <c r="S385" s="2" t="s">
        <v>31</v>
      </c>
      <c r="T385" s="2" t="s">
        <v>32</v>
      </c>
      <c r="U385" s="2" t="s">
        <v>33</v>
      </c>
      <c r="V385" s="2" t="s">
        <v>34</v>
      </c>
      <c r="W385" s="2" t="s">
        <v>35</v>
      </c>
      <c r="X385" s="2">
        <v>3241000</v>
      </c>
      <c r="Y385" s="3" t="s">
        <v>36</v>
      </c>
    </row>
    <row r="386" spans="1:25" ht="180" x14ac:dyDescent="0.25">
      <c r="A386" s="2" t="s">
        <v>633</v>
      </c>
      <c r="B386" s="2" t="str">
        <f>IFERROR(VLOOKUP(VALUE(MID(A386,1,IF(VALUE(MID(A386,1,3))=898,3,4))),[2]Hoja1!$A$3:$K$222,2,0),"")</f>
        <v>898 Administración del talento humano</v>
      </c>
      <c r="C386" s="2" t="s">
        <v>55</v>
      </c>
      <c r="D386" s="2" t="s">
        <v>56</v>
      </c>
      <c r="E386" s="104">
        <v>81111820</v>
      </c>
      <c r="F386" s="31" t="s">
        <v>634</v>
      </c>
      <c r="G386" s="4">
        <v>1</v>
      </c>
      <c r="H386" s="4">
        <v>1</v>
      </c>
      <c r="I386" s="2">
        <v>11.5</v>
      </c>
      <c r="J386" s="2">
        <v>1</v>
      </c>
      <c r="K386" s="2" t="s">
        <v>29</v>
      </c>
      <c r="L386" s="2" t="str">
        <f>IF(K386=[14]Hoja3!$B$2,[14]Hoja3!$A$2,IF(K386=[14]Hoja3!$B$3,[14]Hoja3!$A$3,IF(K386=[14]Hoja3!$B$4,[14]Hoja3!$A$4,IF(K386=[14]Hoja3!$B$5,[14]Hoja3!$A$5,IF(K386=[14]Hoja3!$B$6,[14]Hoja3!$A$6,IF(K386=[14]Hoja3!$B$7,[14]Hoja3!$A$7,IF(K386=[14]Hoja3!$B$8,[14]Hoja3!$A$8,IF(K386=[14]Hoja3!$B$9,[14]Hoja3!$A$9,IF(K386=[14]Hoja3!$B$10,[14]Hoja3!$A$10,IF(K386=[14]Hoja3!$B$11,[14]Hoja3!$A$11,IF(K386=[14]Hoja3!$B$12,[14]Hoja3!$A$12,IF(K386=[14]Hoja3!$B$13,[14]Hoja3!$A$13,IF(K386=[14]Hoja3!$B$14,[14]Hoja3!$A$14,"")))))))))))))</f>
        <v>CCE-05</v>
      </c>
      <c r="M386" s="2" t="s">
        <v>58</v>
      </c>
      <c r="N386" s="2">
        <v>0</v>
      </c>
      <c r="O386" s="5">
        <v>61756794</v>
      </c>
      <c r="P386" s="5">
        <v>61756794</v>
      </c>
      <c r="Q386" s="1">
        <v>0</v>
      </c>
      <c r="R386" s="2">
        <v>0</v>
      </c>
      <c r="S386" s="2" t="s">
        <v>31</v>
      </c>
      <c r="T386" s="2" t="s">
        <v>32</v>
      </c>
      <c r="U386" s="2" t="s">
        <v>33</v>
      </c>
      <c r="V386" s="2" t="s">
        <v>34</v>
      </c>
      <c r="W386" s="2" t="s">
        <v>35</v>
      </c>
      <c r="X386" s="2">
        <v>3241000</v>
      </c>
      <c r="Y386" s="3" t="s">
        <v>36</v>
      </c>
    </row>
    <row r="387" spans="1:25" ht="180" x14ac:dyDescent="0.25">
      <c r="A387" s="2" t="s">
        <v>635</v>
      </c>
      <c r="B387" s="2" t="str">
        <f>IFERROR(VLOOKUP(VALUE(MID(A387,1,IF(VALUE(MID(A387,1,3))=898,3,4))),[2]Hoja1!$A$3:$K$222,2,0),"")</f>
        <v>898 Administración del talento humano</v>
      </c>
      <c r="C387" s="2" t="s">
        <v>55</v>
      </c>
      <c r="D387" s="2" t="s">
        <v>56</v>
      </c>
      <c r="E387" s="104">
        <v>81111811</v>
      </c>
      <c r="F387" s="31" t="s">
        <v>636</v>
      </c>
      <c r="G387" s="4">
        <v>1</v>
      </c>
      <c r="H387" s="4">
        <v>1</v>
      </c>
      <c r="I387" s="2">
        <v>7</v>
      </c>
      <c r="J387" s="2">
        <v>1</v>
      </c>
      <c r="K387" s="2" t="s">
        <v>29</v>
      </c>
      <c r="L387" s="2" t="str">
        <f>IF(K387=[14]Hoja3!$B$2,[14]Hoja3!$A$2,IF(K387=[14]Hoja3!$B$3,[14]Hoja3!$A$3,IF(K387=[14]Hoja3!$B$4,[14]Hoja3!$A$4,IF(K387=[14]Hoja3!$B$5,[14]Hoja3!$A$5,IF(K387=[14]Hoja3!$B$6,[14]Hoja3!$A$6,IF(K387=[14]Hoja3!$B$7,[14]Hoja3!$A$7,IF(K387=[14]Hoja3!$B$8,[14]Hoja3!$A$8,IF(K387=[14]Hoja3!$B$9,[14]Hoja3!$A$9,IF(K387=[14]Hoja3!$B$10,[14]Hoja3!$A$10,IF(K387=[14]Hoja3!$B$11,[14]Hoja3!$A$11,IF(K387=[14]Hoja3!$B$12,[14]Hoja3!$A$12,IF(K387=[14]Hoja3!$B$13,[14]Hoja3!$A$13,IF(K387=[14]Hoja3!$B$14,[14]Hoja3!$A$14,"")))))))))))))</f>
        <v>CCE-05</v>
      </c>
      <c r="M387" s="2" t="s">
        <v>58</v>
      </c>
      <c r="N387" s="2">
        <v>0</v>
      </c>
      <c r="O387" s="5">
        <v>35092512</v>
      </c>
      <c r="P387" s="5">
        <v>35092512</v>
      </c>
      <c r="Q387" s="1">
        <v>0</v>
      </c>
      <c r="R387" s="2">
        <v>0</v>
      </c>
      <c r="S387" s="2" t="s">
        <v>31</v>
      </c>
      <c r="T387" s="2" t="s">
        <v>32</v>
      </c>
      <c r="U387" s="2" t="s">
        <v>33</v>
      </c>
      <c r="V387" s="2" t="s">
        <v>34</v>
      </c>
      <c r="W387" s="2" t="s">
        <v>35</v>
      </c>
      <c r="X387" s="2">
        <v>3241000</v>
      </c>
      <c r="Y387" s="3" t="s">
        <v>36</v>
      </c>
    </row>
    <row r="388" spans="1:25" ht="180" x14ac:dyDescent="0.25">
      <c r="A388" s="2" t="s">
        <v>637</v>
      </c>
      <c r="B388" s="2" t="str">
        <f>+B387</f>
        <v>898 Administración del talento humano</v>
      </c>
      <c r="C388" s="2" t="s">
        <v>55</v>
      </c>
      <c r="D388" s="2" t="s">
        <v>56</v>
      </c>
      <c r="E388" s="104">
        <v>81111504</v>
      </c>
      <c r="F388" s="31" t="s">
        <v>638</v>
      </c>
      <c r="G388" s="4">
        <v>1</v>
      </c>
      <c r="H388" s="4">
        <v>1</v>
      </c>
      <c r="I388" s="2">
        <v>11.5</v>
      </c>
      <c r="J388" s="2">
        <v>1</v>
      </c>
      <c r="K388" s="2" t="s">
        <v>29</v>
      </c>
      <c r="L388" s="2" t="str">
        <f>IF(K388=[14]Hoja3!$B$2,[14]Hoja3!$A$2,IF(K388=[14]Hoja3!$B$3,[14]Hoja3!$A$3,IF(K388=[14]Hoja3!$B$4,[14]Hoja3!$A$4,IF(K388=[14]Hoja3!$B$5,[14]Hoja3!$A$5,IF(K388=[14]Hoja3!$B$6,[14]Hoja3!$A$6,IF(K388=[14]Hoja3!$B$7,[14]Hoja3!$A$7,IF(K388=[14]Hoja3!$B$8,[14]Hoja3!$A$8,IF(K388=[14]Hoja3!$B$9,[14]Hoja3!$A$9,IF(K388=[14]Hoja3!$B$10,[14]Hoja3!$A$10,IF(K388=[14]Hoja3!$B$11,[14]Hoja3!$A$11,IF(K388=[14]Hoja3!$B$12,[14]Hoja3!$A$12,IF(K388=[14]Hoja3!$B$13,[14]Hoja3!$A$13,IF(K388=[14]Hoja3!$B$14,[14]Hoja3!$A$14,"")))))))))))))</f>
        <v>CCE-05</v>
      </c>
      <c r="M388" s="2" t="s">
        <v>58</v>
      </c>
      <c r="N388" s="2">
        <v>0</v>
      </c>
      <c r="O388" s="5">
        <v>70774496</v>
      </c>
      <c r="P388" s="5">
        <v>70774496</v>
      </c>
      <c r="Q388" s="1">
        <v>0</v>
      </c>
      <c r="R388" s="2">
        <v>0</v>
      </c>
      <c r="S388" s="2"/>
      <c r="T388" s="2"/>
      <c r="U388" s="2"/>
      <c r="V388" s="2"/>
      <c r="W388" s="2"/>
      <c r="X388" s="2"/>
      <c r="Y388" s="3"/>
    </row>
    <row r="389" spans="1:25" ht="180" x14ac:dyDescent="0.25">
      <c r="A389" s="2" t="s">
        <v>639</v>
      </c>
      <c r="B389" s="2" t="str">
        <f>IFERROR(VLOOKUP(VALUE(MID(A389,1,IF(VALUE(MID(A389,1,3))=898,3,4))),[2]Hoja1!$A$3:$K$222,2,0),"")</f>
        <v>898 Administración del talento humano</v>
      </c>
      <c r="C389" s="2" t="s">
        <v>55</v>
      </c>
      <c r="D389" s="2" t="s">
        <v>56</v>
      </c>
      <c r="E389" s="104">
        <v>81111504</v>
      </c>
      <c r="F389" s="31" t="s">
        <v>640</v>
      </c>
      <c r="G389" s="4">
        <v>1</v>
      </c>
      <c r="H389" s="4">
        <v>1</v>
      </c>
      <c r="I389" s="2">
        <v>11.5</v>
      </c>
      <c r="J389" s="2">
        <v>1</v>
      </c>
      <c r="K389" s="2" t="s">
        <v>29</v>
      </c>
      <c r="L389" s="2" t="str">
        <f>IF(K389=[14]Hoja3!$B$2,[14]Hoja3!$A$2,IF(K389=[14]Hoja3!$B$3,[14]Hoja3!$A$3,IF(K389=[14]Hoja3!$B$4,[14]Hoja3!$A$4,IF(K389=[14]Hoja3!$B$5,[14]Hoja3!$A$5,IF(K389=[14]Hoja3!$B$6,[14]Hoja3!$A$6,IF(K389=[14]Hoja3!$B$7,[14]Hoja3!$A$7,IF(K389=[14]Hoja3!$B$8,[14]Hoja3!$A$8,IF(K389=[14]Hoja3!$B$9,[14]Hoja3!$A$9,IF(K389=[14]Hoja3!$B$10,[14]Hoja3!$A$10,IF(K389=[14]Hoja3!$B$11,[14]Hoja3!$A$11,IF(K389=[14]Hoja3!$B$12,[14]Hoja3!$A$12,IF(K389=[14]Hoja3!$B$13,[14]Hoja3!$A$13,IF(K389=[14]Hoja3!$B$14,[14]Hoja3!$A$14,"")))))))))))))</f>
        <v>CCE-05</v>
      </c>
      <c r="M389" s="2" t="s">
        <v>58</v>
      </c>
      <c r="N389" s="2">
        <v>0</v>
      </c>
      <c r="O389" s="5">
        <v>59958068</v>
      </c>
      <c r="P389" s="5">
        <f>+O389</f>
        <v>59958068</v>
      </c>
      <c r="Q389" s="1">
        <v>0</v>
      </c>
      <c r="R389" s="2">
        <v>0</v>
      </c>
      <c r="S389" s="2" t="s">
        <v>31</v>
      </c>
      <c r="T389" s="2" t="s">
        <v>32</v>
      </c>
      <c r="U389" s="2" t="s">
        <v>33</v>
      </c>
      <c r="V389" s="2" t="s">
        <v>34</v>
      </c>
      <c r="W389" s="2" t="s">
        <v>35</v>
      </c>
      <c r="X389" s="2">
        <v>3241000</v>
      </c>
      <c r="Y389" s="3" t="s">
        <v>36</v>
      </c>
    </row>
    <row r="390" spans="1:25" ht="180" x14ac:dyDescent="0.25">
      <c r="A390" s="2" t="s">
        <v>641</v>
      </c>
      <c r="B390" s="2" t="str">
        <f>IFERROR(VLOOKUP(VALUE(MID(A390,1,IF(VALUE(MID(A390,1,3))=898,3,4))),[2]Hoja1!$A$3:$K$222,2,0),"")</f>
        <v>898 Administración del talento humano</v>
      </c>
      <c r="C390" s="2" t="s">
        <v>55</v>
      </c>
      <c r="D390" s="2" t="s">
        <v>56</v>
      </c>
      <c r="E390" s="104">
        <v>81111504</v>
      </c>
      <c r="F390" s="31" t="s">
        <v>642</v>
      </c>
      <c r="G390" s="4">
        <v>1</v>
      </c>
      <c r="H390" s="4">
        <v>1</v>
      </c>
      <c r="I390" s="2">
        <v>11.5</v>
      </c>
      <c r="J390" s="2">
        <v>1</v>
      </c>
      <c r="K390" s="2" t="s">
        <v>29</v>
      </c>
      <c r="L390" s="2" t="str">
        <f>IF(K390=[14]Hoja3!$B$2,[14]Hoja3!$A$2,IF(K390=[14]Hoja3!$B$3,[14]Hoja3!$A$3,IF(K390=[14]Hoja3!$B$4,[14]Hoja3!$A$4,IF(K390=[14]Hoja3!$B$5,[14]Hoja3!$A$5,IF(K390=[14]Hoja3!$B$6,[14]Hoja3!$A$6,IF(K390=[14]Hoja3!$B$7,[14]Hoja3!$A$7,IF(K390=[14]Hoja3!$B$8,[14]Hoja3!$A$8,IF(K390=[14]Hoja3!$B$9,[14]Hoja3!$A$9,IF(K390=[14]Hoja3!$B$10,[14]Hoja3!$A$10,IF(K390=[14]Hoja3!$B$11,[14]Hoja3!$A$11,IF(K390=[14]Hoja3!$B$12,[14]Hoja3!$A$12,IF(K390=[14]Hoja3!$B$13,[14]Hoja3!$A$13,IF(K390=[14]Hoja3!$B$14,[14]Hoja3!$A$14,"")))))))))))))</f>
        <v>CCE-05</v>
      </c>
      <c r="M390" s="2" t="s">
        <v>58</v>
      </c>
      <c r="N390" s="2">
        <v>0</v>
      </c>
      <c r="O390" s="5">
        <v>76869312</v>
      </c>
      <c r="P390" s="5">
        <v>76869312</v>
      </c>
      <c r="Q390" s="1">
        <v>0</v>
      </c>
      <c r="R390" s="2">
        <v>0</v>
      </c>
      <c r="S390" s="2" t="s">
        <v>31</v>
      </c>
      <c r="T390" s="2" t="s">
        <v>32</v>
      </c>
      <c r="U390" s="2" t="s">
        <v>33</v>
      </c>
      <c r="V390" s="2" t="s">
        <v>34</v>
      </c>
      <c r="W390" s="2" t="s">
        <v>35</v>
      </c>
      <c r="X390" s="2">
        <v>3241000</v>
      </c>
      <c r="Y390" s="3" t="s">
        <v>36</v>
      </c>
    </row>
    <row r="391" spans="1:25" ht="180" x14ac:dyDescent="0.25">
      <c r="A391" s="2" t="s">
        <v>643</v>
      </c>
      <c r="B391" s="2" t="str">
        <f>IFERROR(VLOOKUP(VALUE(MID(A391,1,IF(VALUE(MID(A391,1,3))=898,3,4))),[2]Hoja1!$A$3:$K$222,2,0),"")</f>
        <v>898 Administración del talento humano</v>
      </c>
      <c r="C391" s="2" t="s">
        <v>55</v>
      </c>
      <c r="D391" s="2" t="s">
        <v>56</v>
      </c>
      <c r="E391" s="104">
        <v>81111804</v>
      </c>
      <c r="F391" s="31" t="s">
        <v>644</v>
      </c>
      <c r="G391" s="4">
        <v>1</v>
      </c>
      <c r="H391" s="4">
        <v>1</v>
      </c>
      <c r="I391" s="2">
        <v>11.5</v>
      </c>
      <c r="J391" s="2">
        <v>1</v>
      </c>
      <c r="K391" s="2" t="s">
        <v>29</v>
      </c>
      <c r="L391" s="2" t="str">
        <f>IF(K391=[14]Hoja3!$B$2,[14]Hoja3!$A$2,IF(K391=[14]Hoja3!$B$3,[14]Hoja3!$A$3,IF(K391=[14]Hoja3!$B$4,[14]Hoja3!$A$4,IF(K391=[14]Hoja3!$B$5,[14]Hoja3!$A$5,IF(K391=[14]Hoja3!$B$6,[14]Hoja3!$A$6,IF(K391=[14]Hoja3!$B$7,[14]Hoja3!$A$7,IF(K391=[14]Hoja3!$B$8,[14]Hoja3!$A$8,IF(K391=[14]Hoja3!$B$9,[14]Hoja3!$A$9,IF(K391=[14]Hoja3!$B$10,[14]Hoja3!$A$10,IF(K391=[14]Hoja3!$B$11,[14]Hoja3!$A$11,IF(K391=[14]Hoja3!$B$12,[14]Hoja3!$A$12,IF(K391=[14]Hoja3!$B$13,[14]Hoja3!$A$13,IF(K391=[14]Hoja3!$B$14,[14]Hoja3!$A$14,"")))))))))))))</f>
        <v>CCE-05</v>
      </c>
      <c r="M391" s="2" t="s">
        <v>58</v>
      </c>
      <c r="N391" s="2">
        <v>0</v>
      </c>
      <c r="O391" s="5">
        <v>51246208</v>
      </c>
      <c r="P391" s="5">
        <v>51246208</v>
      </c>
      <c r="Q391" s="1">
        <v>0</v>
      </c>
      <c r="R391" s="2">
        <v>0</v>
      </c>
      <c r="S391" s="2" t="s">
        <v>31</v>
      </c>
      <c r="T391" s="2" t="s">
        <v>32</v>
      </c>
      <c r="U391" s="2" t="s">
        <v>33</v>
      </c>
      <c r="V391" s="2" t="s">
        <v>34</v>
      </c>
      <c r="W391" s="2" t="s">
        <v>35</v>
      </c>
      <c r="X391" s="2">
        <v>3241000</v>
      </c>
      <c r="Y391" s="3" t="s">
        <v>36</v>
      </c>
    </row>
    <row r="392" spans="1:25" ht="180" x14ac:dyDescent="0.25">
      <c r="A392" s="2" t="s">
        <v>645</v>
      </c>
      <c r="B392" s="2" t="str">
        <f>IFERROR(VLOOKUP(VALUE(MID(A392,1,IF(VALUE(MID(A392,1,3))=898,3,4))),[2]Hoja1!$A$3:$K$222,2,0),"")</f>
        <v>898 Administración del talento humano</v>
      </c>
      <c r="C392" s="2" t="s">
        <v>55</v>
      </c>
      <c r="D392" s="2" t="s">
        <v>56</v>
      </c>
      <c r="E392" s="104">
        <v>81111504</v>
      </c>
      <c r="F392" s="31" t="s">
        <v>646</v>
      </c>
      <c r="G392" s="4">
        <v>1</v>
      </c>
      <c r="H392" s="4">
        <v>1</v>
      </c>
      <c r="I392" s="2">
        <v>11.5</v>
      </c>
      <c r="J392" s="2">
        <v>1</v>
      </c>
      <c r="K392" s="2" t="s">
        <v>29</v>
      </c>
      <c r="L392" s="2" t="str">
        <f>IF(K392=[14]Hoja3!$B$2,[14]Hoja3!$A$2,IF(K392=[14]Hoja3!$B$3,[14]Hoja3!$A$3,IF(K392=[14]Hoja3!$B$4,[14]Hoja3!$A$4,IF(K392=[14]Hoja3!$B$5,[14]Hoja3!$A$5,IF(K392=[14]Hoja3!$B$6,[14]Hoja3!$A$6,IF(K392=[14]Hoja3!$B$7,[14]Hoja3!$A$7,IF(K392=[14]Hoja3!$B$8,[14]Hoja3!$A$8,IF(K392=[14]Hoja3!$B$9,[14]Hoja3!$A$9,IF(K392=[14]Hoja3!$B$10,[14]Hoja3!$A$10,IF(K392=[14]Hoja3!$B$11,[14]Hoja3!$A$11,IF(K392=[14]Hoja3!$B$12,[14]Hoja3!$A$12,IF(K392=[14]Hoja3!$B$13,[14]Hoja3!$A$13,IF(K392=[14]Hoja3!$B$14,[14]Hoja3!$A$14,"")))))))))))))</f>
        <v>CCE-05</v>
      </c>
      <c r="M392" s="2" t="s">
        <v>58</v>
      </c>
      <c r="N392" s="2">
        <v>0</v>
      </c>
      <c r="O392" s="5">
        <v>63340160</v>
      </c>
      <c r="P392" s="5">
        <v>63340160</v>
      </c>
      <c r="Q392" s="1">
        <v>0</v>
      </c>
      <c r="R392" s="2">
        <v>0</v>
      </c>
      <c r="S392" s="2" t="s">
        <v>31</v>
      </c>
      <c r="T392" s="2" t="s">
        <v>32</v>
      </c>
      <c r="U392" s="2" t="s">
        <v>33</v>
      </c>
      <c r="V392" s="2" t="s">
        <v>34</v>
      </c>
      <c r="W392" s="2" t="s">
        <v>35</v>
      </c>
      <c r="X392" s="2">
        <v>3241000</v>
      </c>
      <c r="Y392" s="3" t="s">
        <v>36</v>
      </c>
    </row>
    <row r="393" spans="1:25" ht="180" x14ac:dyDescent="0.25">
      <c r="A393" s="2" t="s">
        <v>647</v>
      </c>
      <c r="B393" s="2" t="str">
        <f>IFERROR(VLOOKUP(VALUE(MID(A393,1,IF(VALUE(MID(A393,1,3))=898,3,4))),[2]Hoja1!$A$3:$K$222,2,0),"")</f>
        <v>898 Administración del talento humano</v>
      </c>
      <c r="C393" s="2" t="s">
        <v>55</v>
      </c>
      <c r="D393" s="2" t="s">
        <v>56</v>
      </c>
      <c r="E393" s="104">
        <v>81112002</v>
      </c>
      <c r="F393" s="31" t="s">
        <v>648</v>
      </c>
      <c r="G393" s="4">
        <v>1</v>
      </c>
      <c r="H393" s="4">
        <v>1</v>
      </c>
      <c r="I393" s="9">
        <v>11.833333</v>
      </c>
      <c r="J393" s="2">
        <v>1</v>
      </c>
      <c r="K393" s="2" t="s">
        <v>29</v>
      </c>
      <c r="L393" s="2" t="str">
        <f>IF(K393=[14]Hoja3!$B$2,[14]Hoja3!$A$2,IF(K393=[14]Hoja3!$B$3,[14]Hoja3!$A$3,IF(K393=[14]Hoja3!$B$4,[14]Hoja3!$A$4,IF(K393=[14]Hoja3!$B$5,[14]Hoja3!$A$5,IF(K393=[14]Hoja3!$B$6,[14]Hoja3!$A$6,IF(K393=[14]Hoja3!$B$7,[14]Hoja3!$A$7,IF(K393=[14]Hoja3!$B$8,[14]Hoja3!$A$8,IF(K393=[14]Hoja3!$B$9,[14]Hoja3!$A$9,IF(K393=[14]Hoja3!$B$10,[14]Hoja3!$A$10,IF(K393=[14]Hoja3!$B$11,[14]Hoja3!$A$11,IF(K393=[14]Hoja3!$B$12,[14]Hoja3!$A$12,IF(K393=[14]Hoja3!$B$13,[14]Hoja3!$A$13,IF(K393=[14]Hoja3!$B$14,[14]Hoja3!$A$14,"")))))))))))))</f>
        <v>CCE-05</v>
      </c>
      <c r="M393" s="2" t="s">
        <v>58</v>
      </c>
      <c r="N393" s="2">
        <v>0</v>
      </c>
      <c r="O393" s="5">
        <v>77396635</v>
      </c>
      <c r="P393" s="5">
        <v>77396635</v>
      </c>
      <c r="Q393" s="1">
        <v>0</v>
      </c>
      <c r="R393" s="2">
        <v>0</v>
      </c>
      <c r="S393" s="2" t="s">
        <v>31</v>
      </c>
      <c r="T393" s="2" t="s">
        <v>32</v>
      </c>
      <c r="U393" s="2" t="s">
        <v>33</v>
      </c>
      <c r="V393" s="2" t="s">
        <v>34</v>
      </c>
      <c r="W393" s="2" t="s">
        <v>35</v>
      </c>
      <c r="X393" s="2">
        <v>3241000</v>
      </c>
      <c r="Y393" s="3" t="s">
        <v>36</v>
      </c>
    </row>
    <row r="394" spans="1:25" ht="180" x14ac:dyDescent="0.25">
      <c r="A394" s="2" t="s">
        <v>649</v>
      </c>
      <c r="B394" s="2" t="str">
        <f>IFERROR(VLOOKUP(VALUE(MID(A394,1,IF(VALUE(MID(A394,1,3))=898,3,4))),[2]Hoja1!$A$3:$K$222,2,0),"")</f>
        <v>898 Administración del talento humano</v>
      </c>
      <c r="C394" s="2" t="s">
        <v>55</v>
      </c>
      <c r="D394" s="2" t="s">
        <v>56</v>
      </c>
      <c r="E394" s="104">
        <v>81101701</v>
      </c>
      <c r="F394" s="31" t="s">
        <v>650</v>
      </c>
      <c r="G394" s="4">
        <v>1</v>
      </c>
      <c r="H394" s="4">
        <v>1</v>
      </c>
      <c r="I394" s="2">
        <v>11.5</v>
      </c>
      <c r="J394" s="2">
        <v>1</v>
      </c>
      <c r="K394" s="2" t="s">
        <v>29</v>
      </c>
      <c r="L394" s="2" t="str">
        <f>IF(K394=[14]Hoja3!$B$2,[14]Hoja3!$A$2,IF(K394=[14]Hoja3!$B$3,[14]Hoja3!$A$3,IF(K394=[14]Hoja3!$B$4,[14]Hoja3!$A$4,IF(K394=[14]Hoja3!$B$5,[14]Hoja3!$A$5,IF(K394=[14]Hoja3!$B$6,[14]Hoja3!$A$6,IF(K394=[14]Hoja3!$B$7,[14]Hoja3!$A$7,IF(K394=[14]Hoja3!$B$8,[14]Hoja3!$A$8,IF(K394=[14]Hoja3!$B$9,[14]Hoja3!$A$9,IF(K394=[14]Hoja3!$B$10,[14]Hoja3!$A$10,IF(K394=[14]Hoja3!$B$11,[14]Hoja3!$A$11,IF(K394=[14]Hoja3!$B$12,[14]Hoja3!$A$12,IF(K394=[14]Hoja3!$B$13,[14]Hoja3!$A$13,IF(K394=[14]Hoja3!$B$14,[14]Hoja3!$A$14,"")))))))))))))</f>
        <v>CCE-05</v>
      </c>
      <c r="M394" s="2" t="s">
        <v>58</v>
      </c>
      <c r="N394" s="2">
        <v>0</v>
      </c>
      <c r="O394" s="5">
        <v>64057760</v>
      </c>
      <c r="P394" s="5">
        <v>64057760</v>
      </c>
      <c r="Q394" s="1">
        <v>0</v>
      </c>
      <c r="R394" s="2">
        <v>0</v>
      </c>
      <c r="S394" s="2" t="s">
        <v>31</v>
      </c>
      <c r="T394" s="2" t="s">
        <v>32</v>
      </c>
      <c r="U394" s="2" t="s">
        <v>33</v>
      </c>
      <c r="V394" s="2" t="s">
        <v>34</v>
      </c>
      <c r="W394" s="2" t="s">
        <v>35</v>
      </c>
      <c r="X394" s="2">
        <v>3241000</v>
      </c>
      <c r="Y394" s="3" t="s">
        <v>36</v>
      </c>
    </row>
    <row r="395" spans="1:25" ht="180" x14ac:dyDescent="0.25">
      <c r="A395" s="2" t="s">
        <v>651</v>
      </c>
      <c r="B395" s="2" t="str">
        <f>IFERROR(VLOOKUP(VALUE(MID(A395,1,IF(VALUE(MID(A395,1,3))=898,3,4))),[2]Hoja1!$A$3:$K$222,2,0),"")</f>
        <v>898 Administración del talento humano</v>
      </c>
      <c r="C395" s="2" t="s">
        <v>55</v>
      </c>
      <c r="D395" s="2" t="s">
        <v>56</v>
      </c>
      <c r="E395" s="104">
        <v>81111504</v>
      </c>
      <c r="F395" s="31" t="s">
        <v>652</v>
      </c>
      <c r="G395" s="4">
        <v>1</v>
      </c>
      <c r="H395" s="4">
        <v>1</v>
      </c>
      <c r="I395" s="2">
        <v>10</v>
      </c>
      <c r="J395" s="2">
        <v>1</v>
      </c>
      <c r="K395" s="2" t="s">
        <v>29</v>
      </c>
      <c r="L395" s="2" t="str">
        <f>IF(K395=[14]Hoja3!$B$2,[14]Hoja3!$A$2,IF(K395=[14]Hoja3!$B$3,[14]Hoja3!$A$3,IF(K395=[14]Hoja3!$B$4,[14]Hoja3!$A$4,IF(K395=[14]Hoja3!$B$5,[14]Hoja3!$A$5,IF(K395=[14]Hoja3!$B$6,[14]Hoja3!$A$6,IF(K395=[14]Hoja3!$B$7,[14]Hoja3!$A$7,IF(K395=[14]Hoja3!$B$8,[14]Hoja3!$A$8,IF(K395=[14]Hoja3!$B$9,[14]Hoja3!$A$9,IF(K395=[14]Hoja3!$B$10,[14]Hoja3!$A$10,IF(K395=[14]Hoja3!$B$11,[14]Hoja3!$A$11,IF(K395=[14]Hoja3!$B$12,[14]Hoja3!$A$12,IF(K395=[14]Hoja3!$B$13,[14]Hoja3!$A$13,IF(K395=[14]Hoja3!$B$14,[14]Hoja3!$A$14,"")))))))))))))</f>
        <v>CCE-05</v>
      </c>
      <c r="M395" s="2" t="s">
        <v>58</v>
      </c>
      <c r="N395" s="2">
        <v>0</v>
      </c>
      <c r="O395" s="5">
        <v>55078400</v>
      </c>
      <c r="P395" s="5">
        <v>55078400</v>
      </c>
      <c r="Q395" s="1">
        <v>0</v>
      </c>
      <c r="R395" s="2">
        <v>0</v>
      </c>
      <c r="S395" s="2" t="s">
        <v>31</v>
      </c>
      <c r="T395" s="2" t="s">
        <v>32</v>
      </c>
      <c r="U395" s="2" t="s">
        <v>33</v>
      </c>
      <c r="V395" s="2" t="s">
        <v>34</v>
      </c>
      <c r="W395" s="2" t="s">
        <v>35</v>
      </c>
      <c r="X395" s="2">
        <v>3241000</v>
      </c>
      <c r="Y395" s="3" t="s">
        <v>36</v>
      </c>
    </row>
    <row r="396" spans="1:25" ht="180" x14ac:dyDescent="0.25">
      <c r="A396" s="2" t="s">
        <v>653</v>
      </c>
      <c r="B396" s="2" t="str">
        <f>IFERROR(VLOOKUP(VALUE(MID(A396,1,IF(VALUE(MID(A396,1,3))=898,3,4))),[2]Hoja1!$A$3:$K$222,2,0),"")</f>
        <v>898 Administración del talento humano</v>
      </c>
      <c r="C396" s="2" t="s">
        <v>55</v>
      </c>
      <c r="D396" s="2" t="s">
        <v>56</v>
      </c>
      <c r="E396" s="104">
        <v>81111504</v>
      </c>
      <c r="F396" s="31" t="s">
        <v>654</v>
      </c>
      <c r="G396" s="4">
        <v>1</v>
      </c>
      <c r="H396" s="4">
        <v>1</v>
      </c>
      <c r="I396" s="2">
        <v>10</v>
      </c>
      <c r="J396" s="2">
        <v>1</v>
      </c>
      <c r="K396" s="2" t="s">
        <v>29</v>
      </c>
      <c r="L396" s="2" t="str">
        <f>IF(K396=[14]Hoja3!$B$2,[14]Hoja3!$A$2,IF(K396=[14]Hoja3!$B$3,[14]Hoja3!$A$3,IF(K396=[14]Hoja3!$B$4,[14]Hoja3!$A$4,IF(K396=[14]Hoja3!$B$5,[14]Hoja3!$A$5,IF(K396=[14]Hoja3!$B$6,[14]Hoja3!$A$6,IF(K396=[14]Hoja3!$B$7,[14]Hoja3!$A$7,IF(K396=[14]Hoja3!$B$8,[14]Hoja3!$A$8,IF(K396=[14]Hoja3!$B$9,[14]Hoja3!$A$9,IF(K396=[14]Hoja3!$B$10,[14]Hoja3!$A$10,IF(K396=[14]Hoja3!$B$11,[14]Hoja3!$A$11,IF(K396=[14]Hoja3!$B$12,[14]Hoja3!$A$12,IF(K396=[14]Hoja3!$B$13,[14]Hoja3!$A$13,IF(K396=[14]Hoja3!$B$14,[14]Hoja3!$A$14,"")))))))))))))</f>
        <v>CCE-05</v>
      </c>
      <c r="M396" s="2" t="s">
        <v>58</v>
      </c>
      <c r="N396" s="2">
        <v>0</v>
      </c>
      <c r="O396" s="5">
        <v>52900000</v>
      </c>
      <c r="P396" s="5">
        <v>52900000</v>
      </c>
      <c r="Q396" s="1">
        <v>0</v>
      </c>
      <c r="R396" s="2">
        <v>0</v>
      </c>
      <c r="S396" s="2" t="s">
        <v>31</v>
      </c>
      <c r="T396" s="2" t="s">
        <v>32</v>
      </c>
      <c r="U396" s="2" t="s">
        <v>33</v>
      </c>
      <c r="V396" s="2" t="s">
        <v>34</v>
      </c>
      <c r="W396" s="2" t="s">
        <v>35</v>
      </c>
      <c r="X396" s="2">
        <v>3241000</v>
      </c>
      <c r="Y396" s="3" t="s">
        <v>36</v>
      </c>
    </row>
    <row r="397" spans="1:25" ht="180" x14ac:dyDescent="0.25">
      <c r="A397" s="2" t="s">
        <v>655</v>
      </c>
      <c r="B397" s="2" t="str">
        <f>IFERROR(VLOOKUP(VALUE(MID(A397,1,IF(VALUE(MID(A397,1,3))=898,3,4))),[2]Hoja1!$A$3:$K$222,2,0),"")</f>
        <v>898 Administración del talento humano</v>
      </c>
      <c r="C397" s="2" t="s">
        <v>55</v>
      </c>
      <c r="D397" s="2" t="s">
        <v>56</v>
      </c>
      <c r="E397" s="104">
        <v>81111504</v>
      </c>
      <c r="F397" s="31" t="s">
        <v>656</v>
      </c>
      <c r="G397" s="4">
        <v>1</v>
      </c>
      <c r="H397" s="4">
        <v>1</v>
      </c>
      <c r="I397" s="2">
        <v>10</v>
      </c>
      <c r="J397" s="2">
        <v>1</v>
      </c>
      <c r="K397" s="2" t="s">
        <v>29</v>
      </c>
      <c r="L397" s="2" t="str">
        <f>IF(K397=[14]Hoja3!$B$2,[14]Hoja3!$A$2,IF(K397=[14]Hoja3!$B$3,[14]Hoja3!$A$3,IF(K397=[14]Hoja3!$B$4,[14]Hoja3!$A$4,IF(K397=[14]Hoja3!$B$5,[14]Hoja3!$A$5,IF(K397=[14]Hoja3!$B$6,[14]Hoja3!$A$6,IF(K397=[14]Hoja3!$B$7,[14]Hoja3!$A$7,IF(K397=[14]Hoja3!$B$8,[14]Hoja3!$A$8,IF(K397=[14]Hoja3!$B$9,[14]Hoja3!$A$9,IF(K397=[14]Hoja3!$B$10,[14]Hoja3!$A$10,IF(K397=[14]Hoja3!$B$11,[14]Hoja3!$A$11,IF(K397=[14]Hoja3!$B$12,[14]Hoja3!$A$12,IF(K397=[14]Hoja3!$B$13,[14]Hoja3!$A$13,IF(K397=[14]Hoja3!$B$14,[14]Hoja3!$A$14,"")))))))))))))</f>
        <v>CCE-05</v>
      </c>
      <c r="M397" s="2" t="s">
        <v>58</v>
      </c>
      <c r="N397" s="2">
        <v>0</v>
      </c>
      <c r="O397" s="5">
        <v>52900000</v>
      </c>
      <c r="P397" s="5">
        <v>52900000</v>
      </c>
      <c r="Q397" s="1">
        <v>0</v>
      </c>
      <c r="R397" s="2">
        <v>0</v>
      </c>
      <c r="S397" s="2" t="s">
        <v>31</v>
      </c>
      <c r="T397" s="2" t="s">
        <v>32</v>
      </c>
      <c r="U397" s="2" t="s">
        <v>33</v>
      </c>
      <c r="V397" s="2" t="s">
        <v>34</v>
      </c>
      <c r="W397" s="2" t="s">
        <v>35</v>
      </c>
      <c r="X397" s="2">
        <v>3241000</v>
      </c>
      <c r="Y397" s="3" t="s">
        <v>36</v>
      </c>
    </row>
    <row r="398" spans="1:25" ht="180" x14ac:dyDescent="0.25">
      <c r="A398" s="2" t="s">
        <v>657</v>
      </c>
      <c r="B398" s="2" t="str">
        <f>IFERROR(VLOOKUP(VALUE(MID(A398,1,IF(VALUE(MID(A398,1,3))=898,3,4))),[2]Hoja1!$A$3:$K$222,2,0),"")</f>
        <v>898 Administración del talento humano</v>
      </c>
      <c r="C398" s="2" t="s">
        <v>55</v>
      </c>
      <c r="D398" s="2" t="s">
        <v>56</v>
      </c>
      <c r="E398" s="104">
        <v>81111504</v>
      </c>
      <c r="F398" s="31" t="s">
        <v>658</v>
      </c>
      <c r="G398" s="4">
        <v>1</v>
      </c>
      <c r="H398" s="4">
        <v>1</v>
      </c>
      <c r="I398" s="2">
        <v>8.5</v>
      </c>
      <c r="J398" s="2">
        <v>1</v>
      </c>
      <c r="K398" s="2" t="s">
        <v>29</v>
      </c>
      <c r="L398" s="2" t="str">
        <f>IF(K398=[14]Hoja3!$B$2,[14]Hoja3!$A$2,IF(K398=[14]Hoja3!$B$3,[14]Hoja3!$A$3,IF(K398=[14]Hoja3!$B$4,[14]Hoja3!$A$4,IF(K398=[14]Hoja3!$B$5,[14]Hoja3!$A$5,IF(K398=[14]Hoja3!$B$6,[14]Hoja3!$A$6,IF(K398=[14]Hoja3!$B$7,[14]Hoja3!$A$7,IF(K398=[14]Hoja3!$B$8,[14]Hoja3!$A$8,IF(K398=[14]Hoja3!$B$9,[14]Hoja3!$A$9,IF(K398=[14]Hoja3!$B$10,[14]Hoja3!$A$10,IF(K398=[14]Hoja3!$B$11,[14]Hoja3!$A$11,IF(K398=[14]Hoja3!$B$12,[14]Hoja3!$A$12,IF(K398=[14]Hoja3!$B$13,[14]Hoja3!$A$13,IF(K398=[14]Hoja3!$B$14,[14]Hoja3!$A$14,"")))))))))))))</f>
        <v>CCE-05</v>
      </c>
      <c r="M398" s="2" t="s">
        <v>58</v>
      </c>
      <c r="N398" s="2">
        <v>0</v>
      </c>
      <c r="O398" s="5">
        <v>47347040</v>
      </c>
      <c r="P398" s="5">
        <v>47347040</v>
      </c>
      <c r="Q398" s="1">
        <v>0</v>
      </c>
      <c r="R398" s="2">
        <v>0</v>
      </c>
      <c r="S398" s="2" t="s">
        <v>31</v>
      </c>
      <c r="T398" s="2" t="s">
        <v>32</v>
      </c>
      <c r="U398" s="2" t="s">
        <v>33</v>
      </c>
      <c r="V398" s="2" t="s">
        <v>34</v>
      </c>
      <c r="W398" s="2" t="s">
        <v>35</v>
      </c>
      <c r="X398" s="2">
        <v>3241000</v>
      </c>
      <c r="Y398" s="3" t="s">
        <v>36</v>
      </c>
    </row>
    <row r="399" spans="1:25" ht="180" x14ac:dyDescent="0.25">
      <c r="A399" s="2" t="s">
        <v>659</v>
      </c>
      <c r="B399" s="2" t="str">
        <f>IFERROR(VLOOKUP(VALUE(MID(A399,1,IF(VALUE(MID(A399,1,3))=898,3,4))),[2]Hoja1!$A$3:$K$222,2,0),"")</f>
        <v>898 Administración del talento humano</v>
      </c>
      <c r="C399" s="2" t="s">
        <v>55</v>
      </c>
      <c r="D399" s="2" t="s">
        <v>56</v>
      </c>
      <c r="E399" s="104">
        <v>81111504</v>
      </c>
      <c r="F399" s="31" t="s">
        <v>658</v>
      </c>
      <c r="G399" s="4">
        <v>1</v>
      </c>
      <c r="H399" s="4">
        <v>1</v>
      </c>
      <c r="I399" s="2">
        <v>10</v>
      </c>
      <c r="J399" s="2">
        <v>1</v>
      </c>
      <c r="K399" s="2" t="s">
        <v>29</v>
      </c>
      <c r="L399" s="2" t="str">
        <f>IF(K399=[14]Hoja3!$B$2,[14]Hoja3!$A$2,IF(K399=[14]Hoja3!$B$3,[14]Hoja3!$A$3,IF(K399=[14]Hoja3!$B$4,[14]Hoja3!$A$4,IF(K399=[14]Hoja3!$B$5,[14]Hoja3!$A$5,IF(K399=[14]Hoja3!$B$6,[14]Hoja3!$A$6,IF(K399=[14]Hoja3!$B$7,[14]Hoja3!$A$7,IF(K399=[14]Hoja3!$B$8,[14]Hoja3!$A$8,IF(K399=[14]Hoja3!$B$9,[14]Hoja3!$A$9,IF(K399=[14]Hoja3!$B$10,[14]Hoja3!$A$10,IF(K399=[14]Hoja3!$B$11,[14]Hoja3!$A$11,IF(K399=[14]Hoja3!$B$12,[14]Hoja3!$A$12,IF(K399=[14]Hoja3!$B$13,[14]Hoja3!$A$13,IF(K399=[14]Hoja3!$B$14,[14]Hoja3!$A$14,"")))))))))))))</f>
        <v>CCE-05</v>
      </c>
      <c r="M399" s="2" t="s">
        <v>58</v>
      </c>
      <c r="N399" s="2">
        <v>0</v>
      </c>
      <c r="O399" s="5">
        <v>55000000</v>
      </c>
      <c r="P399" s="5">
        <v>55000000</v>
      </c>
      <c r="Q399" s="1">
        <v>0</v>
      </c>
      <c r="R399" s="2">
        <v>0</v>
      </c>
      <c r="S399" s="2" t="s">
        <v>31</v>
      </c>
      <c r="T399" s="2" t="s">
        <v>32</v>
      </c>
      <c r="U399" s="2" t="s">
        <v>33</v>
      </c>
      <c r="V399" s="2" t="s">
        <v>34</v>
      </c>
      <c r="W399" s="2" t="s">
        <v>35</v>
      </c>
      <c r="X399" s="2">
        <v>3241000</v>
      </c>
      <c r="Y399" s="3" t="s">
        <v>36</v>
      </c>
    </row>
    <row r="400" spans="1:25" ht="180" x14ac:dyDescent="0.25">
      <c r="A400" s="2" t="s">
        <v>660</v>
      </c>
      <c r="B400" s="2" t="str">
        <f>IFERROR(VLOOKUP(VALUE(MID(A400,1,IF(VALUE(MID(A400,1,3))=898,3,4))),[2]Hoja1!$A$3:$K$222,2,0),"")</f>
        <v>898 Administración del talento humano</v>
      </c>
      <c r="C400" s="2" t="s">
        <v>55</v>
      </c>
      <c r="D400" s="2" t="s">
        <v>56</v>
      </c>
      <c r="E400" s="104">
        <v>80111601</v>
      </c>
      <c r="F400" s="31" t="s">
        <v>661</v>
      </c>
      <c r="G400" s="4">
        <v>1</v>
      </c>
      <c r="H400" s="4">
        <v>1</v>
      </c>
      <c r="I400" s="2">
        <v>8</v>
      </c>
      <c r="J400" s="2">
        <v>1</v>
      </c>
      <c r="K400" s="2" t="s">
        <v>29</v>
      </c>
      <c r="L400" s="2" t="str">
        <f>IF(K400=[15]Hoja3!$B$2,[15]Hoja3!$A$2,IF(K400=[15]Hoja3!$B$3,[15]Hoja3!$A$3,IF(K400=[15]Hoja3!$B$4,[15]Hoja3!$A$4,IF(K400=[15]Hoja3!$B$5,[15]Hoja3!$A$5,IF(K400=[15]Hoja3!$B$6,[15]Hoja3!$A$6,IF(K400=[15]Hoja3!$B$7,[15]Hoja3!$A$7,IF(K400=[15]Hoja3!$B$8,[15]Hoja3!$A$8,IF(K400=[15]Hoja3!$B$9,[15]Hoja3!$A$9,IF(K400=[15]Hoja3!$B$10,[15]Hoja3!$A$10,IF(K400=[15]Hoja3!$B$11,[15]Hoja3!$A$11,IF(K400=[15]Hoja3!$B$12,[15]Hoja3!$A$12,IF(K400=[15]Hoja3!$B$13,[15]Hoja3!$A$13,IF(K400=[15]Hoja3!$B$14,[15]Hoja3!$A$14,"")))))))))))))</f>
        <v>CCE-05</v>
      </c>
      <c r="M400" s="2" t="s">
        <v>30</v>
      </c>
      <c r="N400" s="2">
        <v>0</v>
      </c>
      <c r="O400" s="5">
        <v>40768000</v>
      </c>
      <c r="P400" s="5">
        <v>40768000</v>
      </c>
      <c r="Q400" s="1">
        <v>0</v>
      </c>
      <c r="R400" s="2">
        <v>0</v>
      </c>
      <c r="S400" s="2" t="s">
        <v>31</v>
      </c>
      <c r="T400" s="2" t="s">
        <v>32</v>
      </c>
      <c r="U400" s="2" t="s">
        <v>33</v>
      </c>
      <c r="V400" s="2" t="s">
        <v>34</v>
      </c>
      <c r="W400" s="2" t="s">
        <v>35</v>
      </c>
      <c r="X400" s="2">
        <v>3241000</v>
      </c>
      <c r="Y400" s="3" t="s">
        <v>36</v>
      </c>
    </row>
    <row r="401" spans="1:25" ht="180" x14ac:dyDescent="0.25">
      <c r="A401" s="2" t="s">
        <v>662</v>
      </c>
      <c r="B401" s="2" t="str">
        <f>IFERROR(VLOOKUP(VALUE(MID(A401,1,IF(VALUE(MID(A401,1,3))=898,3,4))),[2]Hoja1!$A$3:$K$222,2,0),"")</f>
        <v>898 Administración del talento humano</v>
      </c>
      <c r="C401" s="2" t="s">
        <v>55</v>
      </c>
      <c r="D401" s="2" t="s">
        <v>56</v>
      </c>
      <c r="E401" s="104">
        <v>80111601</v>
      </c>
      <c r="F401" s="31" t="s">
        <v>663</v>
      </c>
      <c r="G401" s="4">
        <v>1</v>
      </c>
      <c r="H401" s="4">
        <v>1</v>
      </c>
      <c r="I401" s="2">
        <v>8</v>
      </c>
      <c r="J401" s="2">
        <v>1</v>
      </c>
      <c r="K401" s="2" t="s">
        <v>29</v>
      </c>
      <c r="L401" s="2" t="str">
        <f>IF(K401=[15]Hoja3!$B$2,[15]Hoja3!$A$2,IF(K401=[15]Hoja3!$B$3,[15]Hoja3!$A$3,IF(K401=[15]Hoja3!$B$4,[15]Hoja3!$A$4,IF(K401=[15]Hoja3!$B$5,[15]Hoja3!$A$5,IF(K401=[15]Hoja3!$B$6,[15]Hoja3!$A$6,IF(K401=[15]Hoja3!$B$7,[15]Hoja3!$A$7,IF(K401=[15]Hoja3!$B$8,[15]Hoja3!$A$8,IF(K401=[15]Hoja3!$B$9,[15]Hoja3!$A$9,IF(K401=[15]Hoja3!$B$10,[15]Hoja3!$A$10,IF(K401=[15]Hoja3!$B$11,[15]Hoja3!$A$11,IF(K401=[15]Hoja3!$B$12,[15]Hoja3!$A$12,IF(K401=[15]Hoja3!$B$13,[15]Hoja3!$A$13,IF(K401=[15]Hoja3!$B$14,[15]Hoja3!$A$14,"")))))))))))))</f>
        <v>CCE-05</v>
      </c>
      <c r="M401" s="2" t="s">
        <v>58</v>
      </c>
      <c r="N401" s="2">
        <v>0</v>
      </c>
      <c r="O401" s="5">
        <v>42400000</v>
      </c>
      <c r="P401" s="5">
        <f>+O401</f>
        <v>42400000</v>
      </c>
      <c r="Q401" s="1">
        <v>0</v>
      </c>
      <c r="R401" s="2">
        <v>0</v>
      </c>
      <c r="S401" s="2" t="s">
        <v>31</v>
      </c>
      <c r="T401" s="2" t="s">
        <v>32</v>
      </c>
      <c r="U401" s="2" t="s">
        <v>33</v>
      </c>
      <c r="V401" s="2" t="s">
        <v>34</v>
      </c>
      <c r="W401" s="2" t="s">
        <v>35</v>
      </c>
      <c r="X401" s="2">
        <v>3241000</v>
      </c>
      <c r="Y401" s="3" t="s">
        <v>36</v>
      </c>
    </row>
    <row r="402" spans="1:25" ht="180" x14ac:dyDescent="0.25">
      <c r="A402" s="2" t="s">
        <v>664</v>
      </c>
      <c r="B402" s="2" t="str">
        <f>IFERROR(VLOOKUP(VALUE(MID(A402,1,IF(VALUE(MID(A402,1,3))=898,3,4))),[2]Hoja1!$A$3:$K$222,2,0),"")</f>
        <v>898 Administración del talento humano</v>
      </c>
      <c r="C402" s="2" t="s">
        <v>55</v>
      </c>
      <c r="D402" s="2" t="s">
        <v>56</v>
      </c>
      <c r="E402" s="104">
        <v>80111601</v>
      </c>
      <c r="F402" s="31" t="s">
        <v>661</v>
      </c>
      <c r="G402" s="4">
        <v>1</v>
      </c>
      <c r="H402" s="4">
        <v>1</v>
      </c>
      <c r="I402" s="2">
        <v>6</v>
      </c>
      <c r="J402" s="2">
        <v>1</v>
      </c>
      <c r="K402" s="2" t="s">
        <v>29</v>
      </c>
      <c r="L402" s="2" t="str">
        <f>IF(K402=[15]Hoja3!$B$2,[15]Hoja3!$A$2,IF(K402=[15]Hoja3!$B$3,[15]Hoja3!$A$3,IF(K402=[15]Hoja3!$B$4,[15]Hoja3!$A$4,IF(K402=[15]Hoja3!$B$5,[15]Hoja3!$A$5,IF(K402=[15]Hoja3!$B$6,[15]Hoja3!$A$6,IF(K402=[15]Hoja3!$B$7,[15]Hoja3!$A$7,IF(K402=[15]Hoja3!$B$8,[15]Hoja3!$A$8,IF(K402=[15]Hoja3!$B$9,[15]Hoja3!$A$9,IF(K402=[15]Hoja3!$B$10,[15]Hoja3!$A$10,IF(K402=[15]Hoja3!$B$11,[15]Hoja3!$A$11,IF(K402=[15]Hoja3!$B$12,[15]Hoja3!$A$12,IF(K402=[15]Hoja3!$B$13,[15]Hoja3!$A$13,IF(K402=[15]Hoja3!$B$14,[15]Hoja3!$A$14,"")))))))))))))</f>
        <v>CCE-05</v>
      </c>
      <c r="M402" s="2" t="s">
        <v>58</v>
      </c>
      <c r="N402" s="2">
        <v>0</v>
      </c>
      <c r="O402" s="5">
        <v>25958400</v>
      </c>
      <c r="P402" s="5">
        <v>25958400</v>
      </c>
      <c r="Q402" s="1">
        <v>0</v>
      </c>
      <c r="R402" s="2">
        <v>0</v>
      </c>
      <c r="S402" s="2" t="s">
        <v>31</v>
      </c>
      <c r="T402" s="2" t="s">
        <v>32</v>
      </c>
      <c r="U402" s="2" t="s">
        <v>33</v>
      </c>
      <c r="V402" s="2" t="s">
        <v>34</v>
      </c>
      <c r="W402" s="2" t="s">
        <v>35</v>
      </c>
      <c r="X402" s="2">
        <v>3241000</v>
      </c>
      <c r="Y402" s="3" t="s">
        <v>36</v>
      </c>
    </row>
    <row r="403" spans="1:25" ht="180" x14ac:dyDescent="0.25">
      <c r="A403" s="2" t="s">
        <v>665</v>
      </c>
      <c r="B403" s="2" t="str">
        <f>IFERROR(VLOOKUP(VALUE(MID(A403,1,IF(VALUE(MID(A403,1,3))=898,3,4))),[2]Hoja1!$A$3:$K$222,2,0),"")</f>
        <v>898 Administración del talento humano</v>
      </c>
      <c r="C403" s="2" t="s">
        <v>55</v>
      </c>
      <c r="D403" s="2" t="s">
        <v>56</v>
      </c>
      <c r="E403" s="104">
        <v>80111601</v>
      </c>
      <c r="F403" s="31" t="s">
        <v>666</v>
      </c>
      <c r="G403" s="4">
        <v>1</v>
      </c>
      <c r="H403" s="4">
        <v>1</v>
      </c>
      <c r="I403" s="2">
        <v>6</v>
      </c>
      <c r="J403" s="2">
        <v>1</v>
      </c>
      <c r="K403" s="2" t="s">
        <v>29</v>
      </c>
      <c r="L403" s="2" t="str">
        <f>IF(K403=[15]Hoja3!$B$2,[15]Hoja3!$A$2,IF(K403=[15]Hoja3!$B$3,[15]Hoja3!$A$3,IF(K403=[15]Hoja3!$B$4,[15]Hoja3!$A$4,IF(K403=[15]Hoja3!$B$5,[15]Hoja3!$A$5,IF(K403=[15]Hoja3!$B$6,[15]Hoja3!$A$6,IF(K403=[15]Hoja3!$B$7,[15]Hoja3!$A$7,IF(K403=[15]Hoja3!$B$8,[15]Hoja3!$A$8,IF(K403=[15]Hoja3!$B$9,[15]Hoja3!$A$9,IF(K403=[15]Hoja3!$B$10,[15]Hoja3!$A$10,IF(K403=[15]Hoja3!$B$11,[15]Hoja3!$A$11,IF(K403=[15]Hoja3!$B$12,[15]Hoja3!$A$12,IF(K403=[15]Hoja3!$B$13,[15]Hoja3!$A$13,IF(K403=[15]Hoja3!$B$14,[15]Hoja3!$A$14,"")))))))))))))</f>
        <v>CCE-05</v>
      </c>
      <c r="M403" s="2" t="s">
        <v>58</v>
      </c>
      <c r="N403" s="2">
        <v>0</v>
      </c>
      <c r="O403" s="5">
        <v>26059032.48</v>
      </c>
      <c r="P403" s="5">
        <f>+O403</f>
        <v>26059032.48</v>
      </c>
      <c r="Q403" s="1">
        <v>0</v>
      </c>
      <c r="R403" s="2">
        <v>0</v>
      </c>
      <c r="S403" s="2" t="s">
        <v>31</v>
      </c>
      <c r="T403" s="2" t="s">
        <v>32</v>
      </c>
      <c r="U403" s="2" t="s">
        <v>33</v>
      </c>
      <c r="V403" s="2" t="s">
        <v>34</v>
      </c>
      <c r="W403" s="2" t="s">
        <v>35</v>
      </c>
      <c r="X403" s="2">
        <v>3241000</v>
      </c>
      <c r="Y403" s="3" t="s">
        <v>36</v>
      </c>
    </row>
    <row r="404" spans="1:25" ht="180" x14ac:dyDescent="0.25">
      <c r="A404" s="2" t="s">
        <v>667</v>
      </c>
      <c r="B404" s="2" t="str">
        <f>IFERROR(VLOOKUP(VALUE(MID(A404,1,IF(VALUE(MID(A404,1,3))=898,3,4))),[2]Hoja1!$A$3:$K$222,2,0),"")</f>
        <v>898 Administración del talento humano</v>
      </c>
      <c r="C404" s="2" t="s">
        <v>55</v>
      </c>
      <c r="D404" s="2" t="s">
        <v>56</v>
      </c>
      <c r="E404" s="104">
        <v>80111601</v>
      </c>
      <c r="F404" s="31" t="s">
        <v>668</v>
      </c>
      <c r="G404" s="4">
        <v>1</v>
      </c>
      <c r="H404" s="4">
        <v>1</v>
      </c>
      <c r="I404" s="2">
        <v>6</v>
      </c>
      <c r="J404" s="2">
        <v>1</v>
      </c>
      <c r="K404" s="2" t="s">
        <v>29</v>
      </c>
      <c r="L404" s="2" t="str">
        <f>IF(K404=[15]Hoja3!$B$2,[15]Hoja3!$A$2,IF(K404=[15]Hoja3!$B$3,[15]Hoja3!$A$3,IF(K404=[15]Hoja3!$B$4,[15]Hoja3!$A$4,IF(K404=[15]Hoja3!$B$5,[15]Hoja3!$A$5,IF(K404=[15]Hoja3!$B$6,[15]Hoja3!$A$6,IF(K404=[15]Hoja3!$B$7,[15]Hoja3!$A$7,IF(K404=[15]Hoja3!$B$8,[15]Hoja3!$A$8,IF(K404=[15]Hoja3!$B$9,[15]Hoja3!$A$9,IF(K404=[15]Hoja3!$B$10,[15]Hoja3!$A$10,IF(K404=[15]Hoja3!$B$11,[15]Hoja3!$A$11,IF(K404=[15]Hoja3!$B$12,[15]Hoja3!$A$12,IF(K404=[15]Hoja3!$B$13,[15]Hoja3!$A$13,IF(K404=[15]Hoja3!$B$14,[15]Hoja3!$A$14,"")))))))))))))</f>
        <v>CCE-05</v>
      </c>
      <c r="M404" s="2" t="s">
        <v>30</v>
      </c>
      <c r="N404" s="2">
        <v>0</v>
      </c>
      <c r="O404" s="5">
        <v>12031718.4</v>
      </c>
      <c r="P404" s="5">
        <f>+O404</f>
        <v>12031718.4</v>
      </c>
      <c r="Q404" s="1">
        <v>0</v>
      </c>
      <c r="R404" s="2">
        <v>0</v>
      </c>
      <c r="S404" s="2" t="s">
        <v>31</v>
      </c>
      <c r="T404" s="2" t="s">
        <v>32</v>
      </c>
      <c r="U404" s="2" t="s">
        <v>33</v>
      </c>
      <c r="V404" s="2" t="s">
        <v>34</v>
      </c>
      <c r="W404" s="2" t="s">
        <v>35</v>
      </c>
      <c r="X404" s="2">
        <v>3241000</v>
      </c>
      <c r="Y404" s="3" t="s">
        <v>36</v>
      </c>
    </row>
    <row r="405" spans="1:25" ht="180" x14ac:dyDescent="0.25">
      <c r="A405" s="2" t="s">
        <v>669</v>
      </c>
      <c r="B405" s="2" t="str">
        <f>IFERROR(VLOOKUP(VALUE(MID(A405,1,IF(VALUE(MID(A405,1,3))=898,3,4))),[2]Hoja1!$A$3:$K$222,2,0),"")</f>
        <v>898 Administración del talento humano</v>
      </c>
      <c r="C405" s="2" t="s">
        <v>55</v>
      </c>
      <c r="D405" s="2" t="s">
        <v>56</v>
      </c>
      <c r="E405" s="104">
        <v>80111601</v>
      </c>
      <c r="F405" s="31" t="s">
        <v>670</v>
      </c>
      <c r="G405" s="4">
        <v>1</v>
      </c>
      <c r="H405" s="4">
        <v>1</v>
      </c>
      <c r="I405" s="2">
        <v>8</v>
      </c>
      <c r="J405" s="2">
        <v>1</v>
      </c>
      <c r="K405" s="2" t="s">
        <v>29</v>
      </c>
      <c r="L405" s="2" t="str">
        <f>IF(K405=[15]Hoja3!$B$2,[15]Hoja3!$A$2,IF(K405=[15]Hoja3!$B$3,[15]Hoja3!$A$3,IF(K405=[15]Hoja3!$B$4,[15]Hoja3!$A$4,IF(K405=[15]Hoja3!$B$5,[15]Hoja3!$A$5,IF(K405=[15]Hoja3!$B$6,[15]Hoja3!$A$6,IF(K405=[15]Hoja3!$B$7,[15]Hoja3!$A$7,IF(K405=[15]Hoja3!$B$8,[15]Hoja3!$A$8,IF(K405=[15]Hoja3!$B$9,[15]Hoja3!$A$9,IF(K405=[15]Hoja3!$B$10,[15]Hoja3!$A$10,IF(K405=[15]Hoja3!$B$11,[15]Hoja3!$A$11,IF(K405=[15]Hoja3!$B$12,[15]Hoja3!$A$12,IF(K405=[15]Hoja3!$B$13,[15]Hoja3!$A$13,IF(K405=[15]Hoja3!$B$14,[15]Hoja3!$A$14,"")))))))))))))</f>
        <v>CCE-05</v>
      </c>
      <c r="M405" s="2" t="s">
        <v>58</v>
      </c>
      <c r="N405" s="2">
        <v>0</v>
      </c>
      <c r="O405" s="5">
        <v>45113494.399999999</v>
      </c>
      <c r="P405" s="5">
        <v>45113494.399999999</v>
      </c>
      <c r="Q405" s="1">
        <v>0</v>
      </c>
      <c r="R405" s="2">
        <v>0</v>
      </c>
      <c r="S405" s="2" t="s">
        <v>31</v>
      </c>
      <c r="T405" s="2" t="s">
        <v>32</v>
      </c>
      <c r="U405" s="2" t="s">
        <v>33</v>
      </c>
      <c r="V405" s="2" t="s">
        <v>34</v>
      </c>
      <c r="W405" s="2" t="s">
        <v>35</v>
      </c>
      <c r="X405" s="2">
        <v>3241000</v>
      </c>
      <c r="Y405" s="3" t="s">
        <v>36</v>
      </c>
    </row>
    <row r="406" spans="1:25" ht="180" x14ac:dyDescent="0.25">
      <c r="A406" s="2" t="s">
        <v>671</v>
      </c>
      <c r="B406" s="2" t="str">
        <f>IFERROR(VLOOKUP(VALUE(MID(A406,1,IF(VALUE(MID(A406,1,3))=898,3,4))),[2]Hoja1!$A$3:$K$222,2,0),"")</f>
        <v>898 Administración del talento humano</v>
      </c>
      <c r="C406" s="2" t="s">
        <v>55</v>
      </c>
      <c r="D406" s="2" t="s">
        <v>56</v>
      </c>
      <c r="E406" s="104">
        <v>80111601</v>
      </c>
      <c r="F406" s="31" t="s">
        <v>670</v>
      </c>
      <c r="G406" s="4">
        <v>1</v>
      </c>
      <c r="H406" s="4">
        <v>1</v>
      </c>
      <c r="I406" s="2">
        <v>8</v>
      </c>
      <c r="J406" s="2">
        <v>1</v>
      </c>
      <c r="K406" s="2" t="s">
        <v>29</v>
      </c>
      <c r="L406" s="2" t="str">
        <f>IF(K406=[15]Hoja3!$B$2,[15]Hoja3!$A$2,IF(K406=[15]Hoja3!$B$3,[15]Hoja3!$A$3,IF(K406=[15]Hoja3!$B$4,[15]Hoja3!$A$4,IF(K406=[15]Hoja3!$B$5,[15]Hoja3!$A$5,IF(K406=[15]Hoja3!$B$6,[15]Hoja3!$A$6,IF(K406=[15]Hoja3!$B$7,[15]Hoja3!$A$7,IF(K406=[15]Hoja3!$B$8,[15]Hoja3!$A$8,IF(K406=[15]Hoja3!$B$9,[15]Hoja3!$A$9,IF(K406=[15]Hoja3!$B$10,[15]Hoja3!$A$10,IF(K406=[15]Hoja3!$B$11,[15]Hoja3!$A$11,IF(K406=[15]Hoja3!$B$12,[15]Hoja3!$A$12,IF(K406=[15]Hoja3!$B$13,[15]Hoja3!$A$13,IF(K406=[15]Hoja3!$B$14,[15]Hoja3!$A$14,"")))))))))))))</f>
        <v>CCE-05</v>
      </c>
      <c r="M406" s="2" t="s">
        <v>58</v>
      </c>
      <c r="N406" s="2">
        <v>0</v>
      </c>
      <c r="O406" s="5">
        <v>34944000</v>
      </c>
      <c r="P406" s="5">
        <v>34944000</v>
      </c>
      <c r="Q406" s="1">
        <v>0</v>
      </c>
      <c r="R406" s="2">
        <v>0</v>
      </c>
      <c r="S406" s="2" t="s">
        <v>31</v>
      </c>
      <c r="T406" s="2" t="s">
        <v>32</v>
      </c>
      <c r="U406" s="2" t="s">
        <v>33</v>
      </c>
      <c r="V406" s="2" t="s">
        <v>34</v>
      </c>
      <c r="W406" s="2" t="s">
        <v>35</v>
      </c>
      <c r="X406" s="2">
        <v>3241000</v>
      </c>
      <c r="Y406" s="3" t="s">
        <v>36</v>
      </c>
    </row>
    <row r="407" spans="1:25" ht="180" x14ac:dyDescent="0.25">
      <c r="A407" s="2" t="s">
        <v>672</v>
      </c>
      <c r="B407" s="2" t="str">
        <f>IFERROR(VLOOKUP(VALUE(MID(A407,1,IF(VALUE(MID(A407,1,3))=898,3,4))),[2]Hoja1!$A$3:$K$222,2,0),"")</f>
        <v>898 Administración del talento humano</v>
      </c>
      <c r="C407" s="2" t="s">
        <v>55</v>
      </c>
      <c r="D407" s="2" t="s">
        <v>56</v>
      </c>
      <c r="E407" s="104">
        <v>80111601</v>
      </c>
      <c r="F407" s="31" t="s">
        <v>673</v>
      </c>
      <c r="G407" s="4">
        <v>1</v>
      </c>
      <c r="H407" s="4">
        <v>1</v>
      </c>
      <c r="I407" s="2">
        <v>8</v>
      </c>
      <c r="J407" s="2">
        <v>1</v>
      </c>
      <c r="K407" s="2" t="s">
        <v>29</v>
      </c>
      <c r="L407" s="2" t="str">
        <f>IF(K407=[15]Hoja3!$B$2,[15]Hoja3!$A$2,IF(K407=[15]Hoja3!$B$3,[15]Hoja3!$A$3,IF(K407=[15]Hoja3!$B$4,[15]Hoja3!$A$4,IF(K407=[15]Hoja3!$B$5,[15]Hoja3!$A$5,IF(K407=[15]Hoja3!$B$6,[15]Hoja3!$A$6,IF(K407=[15]Hoja3!$B$7,[15]Hoja3!$A$7,IF(K407=[15]Hoja3!$B$8,[15]Hoja3!$A$8,IF(K407=[15]Hoja3!$B$9,[15]Hoja3!$A$9,IF(K407=[15]Hoja3!$B$10,[15]Hoja3!$A$10,IF(K407=[15]Hoja3!$B$11,[15]Hoja3!$A$11,IF(K407=[15]Hoja3!$B$12,[15]Hoja3!$A$12,IF(K407=[15]Hoja3!$B$13,[15]Hoja3!$A$13,IF(K407=[15]Hoja3!$B$14,[15]Hoja3!$A$14,"")))))))))))))</f>
        <v>CCE-05</v>
      </c>
      <c r="M407" s="2" t="s">
        <v>58</v>
      </c>
      <c r="N407" s="2">
        <v>0</v>
      </c>
      <c r="O407" s="5">
        <v>69305600</v>
      </c>
      <c r="P407" s="5">
        <v>69305600</v>
      </c>
      <c r="Q407" s="1">
        <v>0</v>
      </c>
      <c r="R407" s="2">
        <v>0</v>
      </c>
      <c r="S407" s="2" t="s">
        <v>31</v>
      </c>
      <c r="T407" s="2" t="s">
        <v>32</v>
      </c>
      <c r="U407" s="2" t="s">
        <v>33</v>
      </c>
      <c r="V407" s="2" t="s">
        <v>34</v>
      </c>
      <c r="W407" s="2" t="s">
        <v>35</v>
      </c>
      <c r="X407" s="2">
        <v>3241000</v>
      </c>
      <c r="Y407" s="3" t="s">
        <v>36</v>
      </c>
    </row>
    <row r="408" spans="1:25" ht="180" x14ac:dyDescent="0.25">
      <c r="A408" s="2" t="s">
        <v>674</v>
      </c>
      <c r="B408" s="2" t="str">
        <f>IFERROR(VLOOKUP(VALUE(MID(A408,1,IF(VALUE(MID(A408,1,3))=898,3,4))),[2]Hoja1!$A$3:$K$222,2,0),"")</f>
        <v>898 Administración del talento humano</v>
      </c>
      <c r="C408" s="2" t="s">
        <v>55</v>
      </c>
      <c r="D408" s="2" t="s">
        <v>56</v>
      </c>
      <c r="E408" s="104">
        <v>80111601</v>
      </c>
      <c r="F408" s="31" t="s">
        <v>670</v>
      </c>
      <c r="G408" s="4">
        <v>1</v>
      </c>
      <c r="H408" s="4">
        <v>1</v>
      </c>
      <c r="I408" s="2">
        <v>8</v>
      </c>
      <c r="J408" s="2">
        <v>1</v>
      </c>
      <c r="K408" s="2" t="s">
        <v>29</v>
      </c>
      <c r="L408" s="2" t="str">
        <f>IF(K408=[15]Hoja3!$B$2,[15]Hoja3!$A$2,IF(K408=[15]Hoja3!$B$3,[15]Hoja3!$A$3,IF(K408=[15]Hoja3!$B$4,[15]Hoja3!$A$4,IF(K408=[15]Hoja3!$B$5,[15]Hoja3!$A$5,IF(K408=[15]Hoja3!$B$6,[15]Hoja3!$A$6,IF(K408=[15]Hoja3!$B$7,[15]Hoja3!$A$7,IF(K408=[15]Hoja3!$B$8,[15]Hoja3!$A$8,IF(K408=[15]Hoja3!$B$9,[15]Hoja3!$A$9,IF(K408=[15]Hoja3!$B$10,[15]Hoja3!$A$10,IF(K408=[15]Hoja3!$B$11,[15]Hoja3!$A$11,IF(K408=[15]Hoja3!$B$12,[15]Hoja3!$A$12,IF(K408=[15]Hoja3!$B$13,[15]Hoja3!$A$13,IF(K408=[15]Hoja3!$B$14,[15]Hoja3!$A$14,"")))))))))))))</f>
        <v>CCE-05</v>
      </c>
      <c r="M408" s="2" t="s">
        <v>30</v>
      </c>
      <c r="N408" s="2">
        <v>0</v>
      </c>
      <c r="O408" s="5">
        <v>34944000</v>
      </c>
      <c r="P408" s="5">
        <f>+O408</f>
        <v>34944000</v>
      </c>
      <c r="Q408" s="1">
        <v>0</v>
      </c>
      <c r="R408" s="2">
        <v>0</v>
      </c>
      <c r="S408" s="2" t="s">
        <v>31</v>
      </c>
      <c r="T408" s="2" t="s">
        <v>32</v>
      </c>
      <c r="U408" s="2" t="s">
        <v>33</v>
      </c>
      <c r="V408" s="2" t="s">
        <v>34</v>
      </c>
      <c r="W408" s="2" t="s">
        <v>35</v>
      </c>
      <c r="X408" s="2">
        <v>3241000</v>
      </c>
      <c r="Y408" s="3" t="s">
        <v>36</v>
      </c>
    </row>
    <row r="409" spans="1:25" ht="180" x14ac:dyDescent="0.25">
      <c r="A409" s="2" t="s">
        <v>675</v>
      </c>
      <c r="B409" s="2" t="str">
        <f>IFERROR(VLOOKUP(VALUE(MID(A409,1,IF(VALUE(MID(A409,1,3))=898,3,4))),[2]Hoja1!$A$3:$K$222,2,0),"")</f>
        <v>898 Administración del talento humano</v>
      </c>
      <c r="C409" s="2" t="s">
        <v>55</v>
      </c>
      <c r="D409" s="2" t="s">
        <v>56</v>
      </c>
      <c r="E409" s="104">
        <v>80111601</v>
      </c>
      <c r="F409" s="31" t="s">
        <v>676</v>
      </c>
      <c r="G409" s="4">
        <v>1</v>
      </c>
      <c r="H409" s="4">
        <v>1</v>
      </c>
      <c r="I409" s="2">
        <v>8</v>
      </c>
      <c r="J409" s="2">
        <v>1</v>
      </c>
      <c r="K409" s="2" t="s">
        <v>29</v>
      </c>
      <c r="L409" s="2" t="str">
        <f>IF(K409=[15]Hoja3!$B$2,[15]Hoja3!$A$2,IF(K409=[15]Hoja3!$B$3,[15]Hoja3!$A$3,IF(K409=[15]Hoja3!$B$4,[15]Hoja3!$A$4,IF(K409=[15]Hoja3!$B$5,[15]Hoja3!$A$5,IF(K409=[15]Hoja3!$B$6,[15]Hoja3!$A$6,IF(K409=[15]Hoja3!$B$7,[15]Hoja3!$A$7,IF(K409=[15]Hoja3!$B$8,[15]Hoja3!$A$8,IF(K409=[15]Hoja3!$B$9,[15]Hoja3!$A$9,IF(K409=[15]Hoja3!$B$10,[15]Hoja3!$A$10,IF(K409=[15]Hoja3!$B$11,[15]Hoja3!$A$11,IF(K409=[15]Hoja3!$B$12,[15]Hoja3!$A$12,IF(K409=[15]Hoja3!$B$13,[15]Hoja3!$A$13,IF(K409=[15]Hoja3!$B$14,[15]Hoja3!$A$14,"")))))))))))))</f>
        <v>CCE-05</v>
      </c>
      <c r="M409" s="2" t="s">
        <v>58</v>
      </c>
      <c r="N409" s="2">
        <v>0</v>
      </c>
      <c r="O409" s="5">
        <v>44679698</v>
      </c>
      <c r="P409" s="5">
        <f>+O409</f>
        <v>44679698</v>
      </c>
      <c r="Q409" s="1">
        <v>0</v>
      </c>
      <c r="R409" s="2">
        <v>0</v>
      </c>
      <c r="S409" s="2" t="s">
        <v>31</v>
      </c>
      <c r="T409" s="2" t="s">
        <v>32</v>
      </c>
      <c r="U409" s="2" t="s">
        <v>33</v>
      </c>
      <c r="V409" s="2" t="s">
        <v>34</v>
      </c>
      <c r="W409" s="2" t="s">
        <v>35</v>
      </c>
      <c r="X409" s="2">
        <v>3241000</v>
      </c>
      <c r="Y409" s="3" t="s">
        <v>36</v>
      </c>
    </row>
    <row r="410" spans="1:25" ht="180" x14ac:dyDescent="0.25">
      <c r="A410" s="2" t="s">
        <v>677</v>
      </c>
      <c r="B410" s="2" t="str">
        <f>IFERROR(VLOOKUP(VALUE(MID(A410,1,IF(VALUE(MID(A410,1,3))=898,3,4))),[2]Hoja1!$A$3:$K$222,2,0),"")</f>
        <v>898 Administración del talento humano</v>
      </c>
      <c r="C410" s="2" t="s">
        <v>55</v>
      </c>
      <c r="D410" s="2" t="s">
        <v>56</v>
      </c>
      <c r="E410" s="104">
        <v>80111601</v>
      </c>
      <c r="F410" s="2" t="s">
        <v>678</v>
      </c>
      <c r="G410" s="4">
        <v>1</v>
      </c>
      <c r="H410" s="4">
        <v>1</v>
      </c>
      <c r="I410" s="2">
        <v>6</v>
      </c>
      <c r="J410" s="2">
        <v>1</v>
      </c>
      <c r="K410" s="2" t="s">
        <v>29</v>
      </c>
      <c r="L410" s="2" t="str">
        <f>IF(K410=[15]Hoja3!$B$2,[15]Hoja3!$A$2,IF(K410=[15]Hoja3!$B$3,[15]Hoja3!$A$3,IF(K410=[15]Hoja3!$B$4,[15]Hoja3!$A$4,IF(K410=[15]Hoja3!$B$5,[15]Hoja3!$A$5,IF(K410=[15]Hoja3!$B$6,[15]Hoja3!$A$6,IF(K410=[15]Hoja3!$B$7,[15]Hoja3!$A$7,IF(K410=[15]Hoja3!$B$8,[15]Hoja3!$A$8,IF(K410=[15]Hoja3!$B$9,[15]Hoja3!$A$9,IF(K410=[15]Hoja3!$B$10,[15]Hoja3!$A$10,IF(K410=[15]Hoja3!$B$11,[15]Hoja3!$A$11,IF(K410=[15]Hoja3!$B$12,[15]Hoja3!$A$12,IF(K410=[15]Hoja3!$B$13,[15]Hoja3!$A$13,IF(K410=[15]Hoja3!$B$14,[15]Hoja3!$A$14,"")))))))))))))</f>
        <v>CCE-05</v>
      </c>
      <c r="M410" s="2" t="s">
        <v>30</v>
      </c>
      <c r="N410" s="2">
        <v>0</v>
      </c>
      <c r="O410" s="5">
        <v>11681280</v>
      </c>
      <c r="P410" s="5">
        <v>11681280</v>
      </c>
      <c r="Q410" s="1">
        <v>0</v>
      </c>
      <c r="R410" s="2">
        <v>0</v>
      </c>
      <c r="S410" s="2" t="s">
        <v>31</v>
      </c>
      <c r="T410" s="2" t="s">
        <v>32</v>
      </c>
      <c r="U410" s="2" t="s">
        <v>33</v>
      </c>
      <c r="V410" s="2" t="s">
        <v>34</v>
      </c>
      <c r="W410" s="2" t="s">
        <v>35</v>
      </c>
      <c r="X410" s="2">
        <v>3241000</v>
      </c>
      <c r="Y410" s="3" t="s">
        <v>36</v>
      </c>
    </row>
    <row r="411" spans="1:25" ht="180" x14ac:dyDescent="0.25">
      <c r="A411" s="2" t="s">
        <v>679</v>
      </c>
      <c r="B411" s="2" t="str">
        <f>IFERROR(VLOOKUP(VALUE(MID(A411,1,IF(VALUE(MID(A411,1,3))=898,3,4))),[2]Hoja1!$A$3:$K$222,2,0),"")</f>
        <v>898 Administración del talento humano</v>
      </c>
      <c r="C411" s="2" t="s">
        <v>55</v>
      </c>
      <c r="D411" s="2" t="s">
        <v>56</v>
      </c>
      <c r="E411" s="104">
        <v>80111601</v>
      </c>
      <c r="F411" s="2" t="s">
        <v>680</v>
      </c>
      <c r="G411" s="4">
        <v>1</v>
      </c>
      <c r="H411" s="4">
        <v>1</v>
      </c>
      <c r="I411" s="2">
        <v>6</v>
      </c>
      <c r="J411" s="2">
        <v>1</v>
      </c>
      <c r="K411" s="2" t="s">
        <v>29</v>
      </c>
      <c r="L411" s="2" t="str">
        <f>IF(K411=[15]Hoja3!$B$2,[15]Hoja3!$A$2,IF(K411=[15]Hoja3!$B$3,[15]Hoja3!$A$3,IF(K411=[15]Hoja3!$B$4,[15]Hoja3!$A$4,IF(K411=[15]Hoja3!$B$5,[15]Hoja3!$A$5,IF(K411=[15]Hoja3!$B$6,[15]Hoja3!$A$6,IF(K411=[15]Hoja3!$B$7,[15]Hoja3!$A$7,IF(K411=[15]Hoja3!$B$8,[15]Hoja3!$A$8,IF(K411=[15]Hoja3!$B$9,[15]Hoja3!$A$9,IF(K411=[15]Hoja3!$B$10,[15]Hoja3!$A$10,IF(K411=[15]Hoja3!$B$11,[15]Hoja3!$A$11,IF(K411=[15]Hoja3!$B$12,[15]Hoja3!$A$12,IF(K411=[15]Hoja3!$B$13,[15]Hoja3!$A$13,IF(K411=[15]Hoja3!$B$14,[15]Hoja3!$A$14,"")))))))))))))</f>
        <v>CCE-05</v>
      </c>
      <c r="M411" s="2" t="s">
        <v>58</v>
      </c>
      <c r="N411" s="2">
        <v>0</v>
      </c>
      <c r="O411" s="5">
        <v>22064640</v>
      </c>
      <c r="P411" s="5">
        <f>+O411</f>
        <v>22064640</v>
      </c>
      <c r="Q411" s="1">
        <v>0</v>
      </c>
      <c r="R411" s="2">
        <v>0</v>
      </c>
      <c r="S411" s="2" t="s">
        <v>31</v>
      </c>
      <c r="T411" s="2" t="s">
        <v>32</v>
      </c>
      <c r="U411" s="2" t="s">
        <v>33</v>
      </c>
      <c r="V411" s="2" t="s">
        <v>34</v>
      </c>
      <c r="W411" s="2" t="s">
        <v>35</v>
      </c>
      <c r="X411" s="2">
        <v>3241000</v>
      </c>
      <c r="Y411" s="3" t="s">
        <v>36</v>
      </c>
    </row>
    <row r="412" spans="1:25" ht="180" x14ac:dyDescent="0.25">
      <c r="A412" s="2" t="s">
        <v>681</v>
      </c>
      <c r="B412" s="2" t="str">
        <f>IFERROR(VLOOKUP(VALUE(MID(A412,1,IF(VALUE(MID(A412,1,3))=898,3,4))),[2]Hoja1!$A$3:$K$222,2,0),"")</f>
        <v>898 Administración del talento humano</v>
      </c>
      <c r="C412" s="2" t="s">
        <v>55</v>
      </c>
      <c r="D412" s="2" t="s">
        <v>56</v>
      </c>
      <c r="E412" s="104">
        <v>80111601</v>
      </c>
      <c r="F412" s="2" t="s">
        <v>680</v>
      </c>
      <c r="G412" s="4">
        <v>1</v>
      </c>
      <c r="H412" s="4">
        <v>1</v>
      </c>
      <c r="I412" s="2">
        <v>8</v>
      </c>
      <c r="J412" s="2">
        <v>1</v>
      </c>
      <c r="K412" s="2" t="s">
        <v>29</v>
      </c>
      <c r="L412" s="2" t="str">
        <f>IF(K412=[15]Hoja3!$B$2,[15]Hoja3!$A$2,IF(K412=[15]Hoja3!$B$3,[15]Hoja3!$A$3,IF(K412=[15]Hoja3!$B$4,[15]Hoja3!$A$4,IF(K412=[15]Hoja3!$B$5,[15]Hoja3!$A$5,IF(K412=[15]Hoja3!$B$6,[15]Hoja3!$A$6,IF(K412=[15]Hoja3!$B$7,[15]Hoja3!$A$7,IF(K412=[15]Hoja3!$B$8,[15]Hoja3!$A$8,IF(K412=[15]Hoja3!$B$9,[15]Hoja3!$A$9,IF(K412=[15]Hoja3!$B$10,[15]Hoja3!$A$10,IF(K412=[15]Hoja3!$B$11,[15]Hoja3!$A$11,IF(K412=[15]Hoja3!$B$12,[15]Hoja3!$A$12,IF(K412=[15]Hoja3!$B$13,[15]Hoja3!$A$13,IF(K412=[15]Hoja3!$B$14,[15]Hoja3!$A$14,"")))))))))))))</f>
        <v>CCE-05</v>
      </c>
      <c r="M412" s="2" t="s">
        <v>58</v>
      </c>
      <c r="N412" s="2">
        <v>0</v>
      </c>
      <c r="O412" s="5">
        <v>33600000</v>
      </c>
      <c r="P412" s="5">
        <f>+O412</f>
        <v>33600000</v>
      </c>
      <c r="Q412" s="1">
        <v>0</v>
      </c>
      <c r="R412" s="2">
        <v>0</v>
      </c>
      <c r="S412" s="2" t="s">
        <v>31</v>
      </c>
      <c r="T412" s="2" t="s">
        <v>32</v>
      </c>
      <c r="U412" s="2" t="s">
        <v>33</v>
      </c>
      <c r="V412" s="2" t="s">
        <v>34</v>
      </c>
      <c r="W412" s="2" t="s">
        <v>35</v>
      </c>
      <c r="X412" s="2">
        <v>3241000</v>
      </c>
      <c r="Y412" s="3" t="s">
        <v>36</v>
      </c>
    </row>
    <row r="413" spans="1:25" ht="180" x14ac:dyDescent="0.25">
      <c r="A413" s="2" t="s">
        <v>682</v>
      </c>
      <c r="B413" s="2" t="str">
        <f>IFERROR(VLOOKUP(VALUE(MID(A413,1,IF(VALUE(MID(A413,1,3))=898,3,4))),[2]Hoja1!$A$3:$K$222,2,0),"")</f>
        <v>898 Administración del talento humano</v>
      </c>
      <c r="C413" s="2" t="s">
        <v>55</v>
      </c>
      <c r="D413" s="2" t="s">
        <v>56</v>
      </c>
      <c r="E413" s="104">
        <v>80111601</v>
      </c>
      <c r="F413" s="2" t="s">
        <v>680</v>
      </c>
      <c r="G413" s="4">
        <v>1</v>
      </c>
      <c r="H413" s="4">
        <v>1</v>
      </c>
      <c r="I413" s="2">
        <v>6</v>
      </c>
      <c r="J413" s="2">
        <v>1</v>
      </c>
      <c r="K413" s="2" t="s">
        <v>29</v>
      </c>
      <c r="L413" s="2" t="str">
        <f>IF(K413=[15]Hoja3!$B$2,[15]Hoja3!$A$2,IF(K413=[15]Hoja3!$B$3,[15]Hoja3!$A$3,IF(K413=[15]Hoja3!$B$4,[15]Hoja3!$A$4,IF(K413=[15]Hoja3!$B$5,[15]Hoja3!$A$5,IF(K413=[15]Hoja3!$B$6,[15]Hoja3!$A$6,IF(K413=[15]Hoja3!$B$7,[15]Hoja3!$A$7,IF(K413=[15]Hoja3!$B$8,[15]Hoja3!$A$8,IF(K413=[15]Hoja3!$B$9,[15]Hoja3!$A$9,IF(K413=[15]Hoja3!$B$10,[15]Hoja3!$A$10,IF(K413=[15]Hoja3!$B$11,[15]Hoja3!$A$11,IF(K413=[15]Hoja3!$B$12,[15]Hoja3!$A$12,IF(K413=[15]Hoja3!$B$13,[15]Hoja3!$A$13,IF(K413=[15]Hoja3!$B$14,[15]Hoja3!$A$14,"")))))))))))))</f>
        <v>CCE-05</v>
      </c>
      <c r="M413" s="2" t="s">
        <v>58</v>
      </c>
      <c r="N413" s="2">
        <v>0</v>
      </c>
      <c r="O413" s="5">
        <v>26208000</v>
      </c>
      <c r="P413" s="5">
        <v>26208000</v>
      </c>
      <c r="Q413" s="1">
        <v>0</v>
      </c>
      <c r="R413" s="2">
        <v>0</v>
      </c>
      <c r="S413" s="2" t="s">
        <v>31</v>
      </c>
      <c r="T413" s="2" t="s">
        <v>32</v>
      </c>
      <c r="U413" s="2" t="s">
        <v>33</v>
      </c>
      <c r="V413" s="2" t="s">
        <v>34</v>
      </c>
      <c r="W413" s="2" t="s">
        <v>35</v>
      </c>
      <c r="X413" s="2">
        <v>3241000</v>
      </c>
      <c r="Y413" s="3" t="s">
        <v>36</v>
      </c>
    </row>
    <row r="414" spans="1:25" ht="180" x14ac:dyDescent="0.25">
      <c r="A414" s="2" t="s">
        <v>683</v>
      </c>
      <c r="B414" s="2" t="str">
        <f>IFERROR(VLOOKUP(VALUE(MID(A414,1,IF(VALUE(MID(A414,1,3))=898,3,4))),[2]Hoja1!$A$3:$K$222,2,0),"")</f>
        <v>898 Administración del talento humano</v>
      </c>
      <c r="C414" s="2" t="s">
        <v>55</v>
      </c>
      <c r="D414" s="2" t="s">
        <v>56</v>
      </c>
      <c r="E414" s="104">
        <v>80111601</v>
      </c>
      <c r="F414" s="2" t="s">
        <v>684</v>
      </c>
      <c r="G414" s="4">
        <v>1</v>
      </c>
      <c r="H414" s="4">
        <v>1</v>
      </c>
      <c r="I414" s="2">
        <v>8</v>
      </c>
      <c r="J414" s="2">
        <v>1</v>
      </c>
      <c r="K414" s="2" t="s">
        <v>29</v>
      </c>
      <c r="L414" s="2" t="str">
        <f>IF(K414=[15]Hoja3!$B$2,[15]Hoja3!$A$2,IF(K414=[15]Hoja3!$B$3,[15]Hoja3!$A$3,IF(K414=[15]Hoja3!$B$4,[15]Hoja3!$A$4,IF(K414=[15]Hoja3!$B$5,[15]Hoja3!$A$5,IF(K414=[15]Hoja3!$B$6,[15]Hoja3!$A$6,IF(K414=[15]Hoja3!$B$7,[15]Hoja3!$A$7,IF(K414=[15]Hoja3!$B$8,[15]Hoja3!$A$8,IF(K414=[15]Hoja3!$B$9,[15]Hoja3!$A$9,IF(K414=[15]Hoja3!$B$10,[15]Hoja3!$A$10,IF(K414=[15]Hoja3!$B$11,[15]Hoja3!$A$11,IF(K414=[15]Hoja3!$B$12,[15]Hoja3!$A$12,IF(K414=[15]Hoja3!$B$13,[15]Hoja3!$A$13,IF(K414=[15]Hoja3!$B$14,[15]Hoja3!$A$14,"")))))))))))))</f>
        <v>CCE-05</v>
      </c>
      <c r="M414" s="2" t="s">
        <v>58</v>
      </c>
      <c r="N414" s="2">
        <v>0</v>
      </c>
      <c r="O414" s="5">
        <v>36000000</v>
      </c>
      <c r="P414" s="5">
        <v>36000000</v>
      </c>
      <c r="Q414" s="1">
        <v>0</v>
      </c>
      <c r="R414" s="2">
        <v>0</v>
      </c>
      <c r="S414" s="2" t="s">
        <v>31</v>
      </c>
      <c r="T414" s="2" t="s">
        <v>32</v>
      </c>
      <c r="U414" s="2" t="s">
        <v>33</v>
      </c>
      <c r="V414" s="2" t="s">
        <v>34</v>
      </c>
      <c r="W414" s="2" t="s">
        <v>35</v>
      </c>
      <c r="X414" s="2">
        <v>3241000</v>
      </c>
      <c r="Y414" s="3" t="s">
        <v>36</v>
      </c>
    </row>
    <row r="415" spans="1:25" ht="180" x14ac:dyDescent="0.25">
      <c r="A415" s="2" t="s">
        <v>685</v>
      </c>
      <c r="B415" s="2" t="str">
        <f>IFERROR(VLOOKUP(VALUE(MID(A415,1,IF(VALUE(MID(A415,1,3))=898,3,4))),[2]Hoja1!$A$3:$K$222,2,0),"")</f>
        <v>898 Administración del talento humano</v>
      </c>
      <c r="C415" s="2" t="s">
        <v>55</v>
      </c>
      <c r="D415" s="2" t="s">
        <v>56</v>
      </c>
      <c r="E415" s="104">
        <v>80111616</v>
      </c>
      <c r="F415" s="31" t="s">
        <v>686</v>
      </c>
      <c r="G415" s="4">
        <v>1</v>
      </c>
      <c r="H415" s="4">
        <v>1</v>
      </c>
      <c r="I415" s="2">
        <v>10</v>
      </c>
      <c r="J415" s="2">
        <v>1</v>
      </c>
      <c r="K415" s="2" t="s">
        <v>29</v>
      </c>
      <c r="L415" s="2" t="str">
        <f>IF(K415=[14]Hoja3!$B$2,[14]Hoja3!$A$2,IF(K415=[14]Hoja3!$B$3,[14]Hoja3!$A$3,IF(K415=[14]Hoja3!$B$4,[14]Hoja3!$A$4,IF(K415=[14]Hoja3!$B$5,[14]Hoja3!$A$5,IF(K415=[14]Hoja3!$B$6,[14]Hoja3!$A$6,IF(K415=[14]Hoja3!$B$7,[14]Hoja3!$A$7,IF(K415=[14]Hoja3!$B$8,[14]Hoja3!$A$8,IF(K415=[14]Hoja3!$B$9,[14]Hoja3!$A$9,IF(K415=[14]Hoja3!$B$10,[14]Hoja3!$A$10,IF(K415=[14]Hoja3!$B$11,[14]Hoja3!$A$11,IF(K415=[14]Hoja3!$B$12,[14]Hoja3!$A$12,IF(K415=[14]Hoja3!$B$13,[14]Hoja3!$A$13,IF(K415=[14]Hoja3!$B$14,[14]Hoja3!$A$14,"")))))))))))))</f>
        <v>CCE-05</v>
      </c>
      <c r="M415" s="2" t="s">
        <v>30</v>
      </c>
      <c r="N415" s="2">
        <v>0</v>
      </c>
      <c r="O415" s="5">
        <v>20654400</v>
      </c>
      <c r="P415" s="5">
        <f>+O415</f>
        <v>20654400</v>
      </c>
      <c r="Q415" s="1">
        <v>0</v>
      </c>
      <c r="R415" s="2">
        <v>0</v>
      </c>
      <c r="S415" s="2" t="s">
        <v>31</v>
      </c>
      <c r="T415" s="2" t="s">
        <v>32</v>
      </c>
      <c r="U415" s="2" t="s">
        <v>33</v>
      </c>
      <c r="V415" s="2" t="s">
        <v>34</v>
      </c>
      <c r="W415" s="2" t="s">
        <v>35</v>
      </c>
      <c r="X415" s="2">
        <v>3241000</v>
      </c>
      <c r="Y415" s="3" t="s">
        <v>36</v>
      </c>
    </row>
    <row r="416" spans="1:25" ht="180" x14ac:dyDescent="0.25">
      <c r="A416" s="2" t="s">
        <v>687</v>
      </c>
      <c r="B416" s="2" t="str">
        <f>IFERROR(VLOOKUP(VALUE(MID(A416,1,IF(VALUE(MID(A416,1,3))=898,3,4))),[2]Hoja1!$A$3:$K$222,2,0),"")</f>
        <v>898 Administración del talento humano</v>
      </c>
      <c r="C416" s="2" t="s">
        <v>55</v>
      </c>
      <c r="D416" s="2" t="s">
        <v>56</v>
      </c>
      <c r="E416" s="104">
        <v>80111616</v>
      </c>
      <c r="F416" s="31" t="s">
        <v>686</v>
      </c>
      <c r="G416" s="4">
        <v>1</v>
      </c>
      <c r="H416" s="4">
        <v>1</v>
      </c>
      <c r="I416" s="2">
        <v>10</v>
      </c>
      <c r="J416" s="2">
        <v>1</v>
      </c>
      <c r="K416" s="2" t="s">
        <v>29</v>
      </c>
      <c r="L416" s="2" t="str">
        <f>IF(K416=[14]Hoja3!$B$2,[14]Hoja3!$A$2,IF(K416=[14]Hoja3!$B$3,[14]Hoja3!$A$3,IF(K416=[14]Hoja3!$B$4,[14]Hoja3!$A$4,IF(K416=[14]Hoja3!$B$5,[14]Hoja3!$A$5,IF(K416=[14]Hoja3!$B$6,[14]Hoja3!$A$6,IF(K416=[14]Hoja3!$B$7,[14]Hoja3!$A$7,IF(K416=[14]Hoja3!$B$8,[14]Hoja3!$A$8,IF(K416=[14]Hoja3!$B$9,[14]Hoja3!$A$9,IF(K416=[14]Hoja3!$B$10,[14]Hoja3!$A$10,IF(K416=[14]Hoja3!$B$11,[14]Hoja3!$A$11,IF(K416=[14]Hoja3!$B$12,[14]Hoja3!$A$12,IF(K416=[14]Hoja3!$B$13,[14]Hoja3!$A$13,IF(K416=[14]Hoja3!$B$14,[14]Hoja3!$A$14,"")))))))))))))</f>
        <v>CCE-05</v>
      </c>
      <c r="M416" s="2" t="s">
        <v>30</v>
      </c>
      <c r="N416" s="2">
        <v>0</v>
      </c>
      <c r="O416" s="5">
        <v>20654400</v>
      </c>
      <c r="P416" s="5">
        <f t="shared" ref="P416:P419" si="9">+O416</f>
        <v>20654400</v>
      </c>
      <c r="Q416" s="1">
        <v>0</v>
      </c>
      <c r="R416" s="2">
        <v>0</v>
      </c>
      <c r="S416" s="2" t="s">
        <v>31</v>
      </c>
      <c r="T416" s="2" t="s">
        <v>32</v>
      </c>
      <c r="U416" s="2" t="s">
        <v>33</v>
      </c>
      <c r="V416" s="2" t="s">
        <v>34</v>
      </c>
      <c r="W416" s="2" t="s">
        <v>35</v>
      </c>
      <c r="X416" s="2">
        <v>3241000</v>
      </c>
      <c r="Y416" s="3" t="s">
        <v>36</v>
      </c>
    </row>
    <row r="417" spans="1:25" ht="180" x14ac:dyDescent="0.25">
      <c r="A417" s="2" t="s">
        <v>688</v>
      </c>
      <c r="B417" s="2" t="str">
        <f>IFERROR(VLOOKUP(VALUE(MID(A417,1,IF(VALUE(MID(A417,1,3))=898,3,4))),[2]Hoja1!$A$3:$K$222,2,0),"")</f>
        <v>898 Administración del talento humano</v>
      </c>
      <c r="C417" s="2" t="s">
        <v>55</v>
      </c>
      <c r="D417" s="2" t="s">
        <v>56</v>
      </c>
      <c r="E417" s="104">
        <v>80111616</v>
      </c>
      <c r="F417" s="31" t="s">
        <v>686</v>
      </c>
      <c r="G417" s="4">
        <v>1</v>
      </c>
      <c r="H417" s="4">
        <v>1</v>
      </c>
      <c r="I417" s="2">
        <v>10</v>
      </c>
      <c r="J417" s="2">
        <v>1</v>
      </c>
      <c r="K417" s="2" t="s">
        <v>29</v>
      </c>
      <c r="L417" s="2" t="str">
        <f>IF(K417=[14]Hoja3!$B$2,[14]Hoja3!$A$2,IF(K417=[14]Hoja3!$B$3,[14]Hoja3!$A$3,IF(K417=[14]Hoja3!$B$4,[14]Hoja3!$A$4,IF(K417=[14]Hoja3!$B$5,[14]Hoja3!$A$5,IF(K417=[14]Hoja3!$B$6,[14]Hoja3!$A$6,IF(K417=[14]Hoja3!$B$7,[14]Hoja3!$A$7,IF(K417=[14]Hoja3!$B$8,[14]Hoja3!$A$8,IF(K417=[14]Hoja3!$B$9,[14]Hoja3!$A$9,IF(K417=[14]Hoja3!$B$10,[14]Hoja3!$A$10,IF(K417=[14]Hoja3!$B$11,[14]Hoja3!$A$11,IF(K417=[14]Hoja3!$B$12,[14]Hoja3!$A$12,IF(K417=[14]Hoja3!$B$13,[14]Hoja3!$A$13,IF(K417=[14]Hoja3!$B$14,[14]Hoja3!$A$14,"")))))))))))))</f>
        <v>CCE-05</v>
      </c>
      <c r="M417" s="2" t="s">
        <v>30</v>
      </c>
      <c r="N417" s="2">
        <v>0</v>
      </c>
      <c r="O417" s="5">
        <v>20654400</v>
      </c>
      <c r="P417" s="5">
        <f t="shared" si="9"/>
        <v>20654400</v>
      </c>
      <c r="Q417" s="1">
        <v>0</v>
      </c>
      <c r="R417" s="2">
        <v>0</v>
      </c>
      <c r="S417" s="2" t="s">
        <v>31</v>
      </c>
      <c r="T417" s="2" t="s">
        <v>32</v>
      </c>
      <c r="U417" s="2" t="s">
        <v>33</v>
      </c>
      <c r="V417" s="2" t="s">
        <v>34</v>
      </c>
      <c r="W417" s="2" t="s">
        <v>35</v>
      </c>
      <c r="X417" s="2">
        <v>3241000</v>
      </c>
      <c r="Y417" s="3" t="s">
        <v>36</v>
      </c>
    </row>
    <row r="418" spans="1:25" ht="180" x14ac:dyDescent="0.25">
      <c r="A418" s="2" t="s">
        <v>689</v>
      </c>
      <c r="B418" s="2" t="str">
        <f>IFERROR(VLOOKUP(VALUE(MID(A418,1,IF(VALUE(MID(A418,1,3))=898,3,4))),[2]Hoja1!$A$3:$K$222,2,0),"")</f>
        <v>898 Administración del talento humano</v>
      </c>
      <c r="C418" s="2" t="s">
        <v>55</v>
      </c>
      <c r="D418" s="2" t="s">
        <v>56</v>
      </c>
      <c r="E418" s="104">
        <v>80111616</v>
      </c>
      <c r="F418" s="31" t="s">
        <v>686</v>
      </c>
      <c r="G418" s="4">
        <v>1</v>
      </c>
      <c r="H418" s="4">
        <v>1</v>
      </c>
      <c r="I418" s="2">
        <v>10</v>
      </c>
      <c r="J418" s="2">
        <v>1</v>
      </c>
      <c r="K418" s="2" t="s">
        <v>29</v>
      </c>
      <c r="L418" s="2" t="str">
        <f>IF(K418=[14]Hoja3!$B$2,[14]Hoja3!$A$2,IF(K418=[14]Hoja3!$B$3,[14]Hoja3!$A$3,IF(K418=[14]Hoja3!$B$4,[14]Hoja3!$A$4,IF(K418=[14]Hoja3!$B$5,[14]Hoja3!$A$5,IF(K418=[14]Hoja3!$B$6,[14]Hoja3!$A$6,IF(K418=[14]Hoja3!$B$7,[14]Hoja3!$A$7,IF(K418=[14]Hoja3!$B$8,[14]Hoja3!$A$8,IF(K418=[14]Hoja3!$B$9,[14]Hoja3!$A$9,IF(K418=[14]Hoja3!$B$10,[14]Hoja3!$A$10,IF(K418=[14]Hoja3!$B$11,[14]Hoja3!$A$11,IF(K418=[14]Hoja3!$B$12,[14]Hoja3!$A$12,IF(K418=[14]Hoja3!$B$13,[14]Hoja3!$A$13,IF(K418=[14]Hoja3!$B$14,[14]Hoja3!$A$14,"")))))))))))))</f>
        <v>CCE-05</v>
      </c>
      <c r="M418" s="2" t="s">
        <v>30</v>
      </c>
      <c r="N418" s="2">
        <v>0</v>
      </c>
      <c r="O418" s="5">
        <v>20654400</v>
      </c>
      <c r="P418" s="5">
        <f t="shared" si="9"/>
        <v>20654400</v>
      </c>
      <c r="Q418" s="1">
        <v>0</v>
      </c>
      <c r="R418" s="2">
        <v>0</v>
      </c>
      <c r="S418" s="2" t="s">
        <v>31</v>
      </c>
      <c r="T418" s="2" t="s">
        <v>32</v>
      </c>
      <c r="U418" s="2" t="s">
        <v>33</v>
      </c>
      <c r="V418" s="2" t="s">
        <v>34</v>
      </c>
      <c r="W418" s="2" t="s">
        <v>35</v>
      </c>
      <c r="X418" s="2">
        <v>3241000</v>
      </c>
      <c r="Y418" s="3" t="s">
        <v>36</v>
      </c>
    </row>
    <row r="419" spans="1:25" ht="180" x14ac:dyDescent="0.25">
      <c r="A419" s="2" t="s">
        <v>690</v>
      </c>
      <c r="B419" s="2" t="str">
        <f>IFERROR(VLOOKUP(VALUE(MID(A419,1,IF(VALUE(MID(A419,1,3))=898,3,4))),[2]Hoja1!$A$3:$K$222,2,0),"")</f>
        <v>898 Administración del talento humano</v>
      </c>
      <c r="C419" s="2" t="s">
        <v>55</v>
      </c>
      <c r="D419" s="2" t="s">
        <v>56</v>
      </c>
      <c r="E419" s="104">
        <v>80111616</v>
      </c>
      <c r="F419" s="31" t="s">
        <v>686</v>
      </c>
      <c r="G419" s="4">
        <v>1</v>
      </c>
      <c r="H419" s="4">
        <v>1</v>
      </c>
      <c r="I419" s="2">
        <v>10</v>
      </c>
      <c r="J419" s="2">
        <v>1</v>
      </c>
      <c r="K419" s="2" t="s">
        <v>29</v>
      </c>
      <c r="L419" s="2" t="str">
        <f>IF(K419=[14]Hoja3!$B$2,[14]Hoja3!$A$2,IF(K419=[14]Hoja3!$B$3,[14]Hoja3!$A$3,IF(K419=[14]Hoja3!$B$4,[14]Hoja3!$A$4,IF(K419=[14]Hoja3!$B$5,[14]Hoja3!$A$5,IF(K419=[14]Hoja3!$B$6,[14]Hoja3!$A$6,IF(K419=[14]Hoja3!$B$7,[14]Hoja3!$A$7,IF(K419=[14]Hoja3!$B$8,[14]Hoja3!$A$8,IF(K419=[14]Hoja3!$B$9,[14]Hoja3!$A$9,IF(K419=[14]Hoja3!$B$10,[14]Hoja3!$A$10,IF(K419=[14]Hoja3!$B$11,[14]Hoja3!$A$11,IF(K419=[14]Hoja3!$B$12,[14]Hoja3!$A$12,IF(K419=[14]Hoja3!$B$13,[14]Hoja3!$A$13,IF(K419=[14]Hoja3!$B$14,[14]Hoja3!$A$14,"")))))))))))))</f>
        <v>CCE-05</v>
      </c>
      <c r="M419" s="2" t="s">
        <v>30</v>
      </c>
      <c r="N419" s="2">
        <v>0</v>
      </c>
      <c r="O419" s="5">
        <v>20654400</v>
      </c>
      <c r="P419" s="5">
        <f t="shared" si="9"/>
        <v>20654400</v>
      </c>
      <c r="Q419" s="1">
        <v>0</v>
      </c>
      <c r="R419" s="2">
        <v>0</v>
      </c>
      <c r="S419" s="2" t="s">
        <v>31</v>
      </c>
      <c r="T419" s="2" t="s">
        <v>32</v>
      </c>
      <c r="U419" s="2" t="s">
        <v>33</v>
      </c>
      <c r="V419" s="2" t="s">
        <v>34</v>
      </c>
      <c r="W419" s="2" t="s">
        <v>35</v>
      </c>
      <c r="X419" s="2">
        <v>3241000</v>
      </c>
      <c r="Y419" s="3" t="s">
        <v>36</v>
      </c>
    </row>
    <row r="420" spans="1:25" ht="180" x14ac:dyDescent="0.25">
      <c r="A420" s="2" t="s">
        <v>691</v>
      </c>
      <c r="B420" s="2" t="str">
        <f>IFERROR(VLOOKUP(VALUE(MID(A420,1,IF(VALUE(MID(A420,1,3))=898,3,4))),[2]Hoja1!$A$3:$K$222,2,0),"")</f>
        <v>898 Administración del talento humano</v>
      </c>
      <c r="C420" s="2" t="s">
        <v>55</v>
      </c>
      <c r="D420" s="2" t="s">
        <v>56</v>
      </c>
      <c r="E420" s="104">
        <v>83121502</v>
      </c>
      <c r="F420" s="31" t="s">
        <v>692</v>
      </c>
      <c r="G420" s="4">
        <v>1</v>
      </c>
      <c r="H420" s="4">
        <v>1</v>
      </c>
      <c r="I420" s="2">
        <v>9.5</v>
      </c>
      <c r="J420" s="2">
        <v>1</v>
      </c>
      <c r="K420" s="2" t="s">
        <v>29</v>
      </c>
      <c r="L420" s="2" t="str">
        <f>IF(K420=[16]Hoja3!$B$2,[16]Hoja3!$A$2,IF(K420=[16]Hoja3!$B$3,[16]Hoja3!$A$3,IF(K420=[16]Hoja3!$B$4,[16]Hoja3!$A$4,IF(K420=[16]Hoja3!$B$5,[16]Hoja3!$A$5,IF(K420=[16]Hoja3!$B$6,[16]Hoja3!$A$6,IF(K420=[16]Hoja3!$B$7,[16]Hoja3!$A$7,IF(K420=[16]Hoja3!$B$8,[16]Hoja3!$A$8,IF(K420=[16]Hoja3!$B$9,[16]Hoja3!$A$9,IF(K420=[16]Hoja3!$B$10,[16]Hoja3!$A$10,IF(K420=[16]Hoja3!$B$11,[16]Hoja3!$A$11,IF(K420=[16]Hoja3!$B$12,[16]Hoja3!$A$12,IF(K420=[16]Hoja3!$B$13,[16]Hoja3!$A$13,IF(K420=[16]Hoja3!$B$14,[16]Hoja3!$A$14,"")))))))))))))</f>
        <v>CCE-05</v>
      </c>
      <c r="M420" s="2" t="s">
        <v>58</v>
      </c>
      <c r="N420" s="2">
        <v>0</v>
      </c>
      <c r="O420" s="5">
        <v>29640000</v>
      </c>
      <c r="P420" s="5">
        <v>29640000</v>
      </c>
      <c r="Q420" s="1">
        <v>0</v>
      </c>
      <c r="R420" s="2">
        <v>0</v>
      </c>
      <c r="S420" s="2" t="s">
        <v>31</v>
      </c>
      <c r="T420" s="2" t="s">
        <v>32</v>
      </c>
      <c r="U420" s="2" t="s">
        <v>33</v>
      </c>
      <c r="V420" s="2" t="s">
        <v>34</v>
      </c>
      <c r="W420" s="2" t="s">
        <v>35</v>
      </c>
      <c r="X420" s="2">
        <v>3241000</v>
      </c>
      <c r="Y420" s="3" t="s">
        <v>36</v>
      </c>
    </row>
    <row r="421" spans="1:25" ht="180" x14ac:dyDescent="0.25">
      <c r="A421" s="2" t="s">
        <v>693</v>
      </c>
      <c r="B421" s="2" t="str">
        <f>IFERROR(VLOOKUP(VALUE(MID(A421,1,IF(VALUE(MID(A421,1,3))=898,3,4))),[2]Hoja1!$A$3:$K$222,2,0),"")</f>
        <v>898 Administración del talento humano</v>
      </c>
      <c r="C421" s="2" t="s">
        <v>55</v>
      </c>
      <c r="D421" s="2" t="s">
        <v>56</v>
      </c>
      <c r="E421" s="104">
        <v>83121502</v>
      </c>
      <c r="F421" s="31" t="s">
        <v>692</v>
      </c>
      <c r="G421" s="4">
        <v>1</v>
      </c>
      <c r="H421" s="4">
        <v>1</v>
      </c>
      <c r="I421" s="2">
        <v>9.5</v>
      </c>
      <c r="J421" s="2">
        <v>1</v>
      </c>
      <c r="K421" s="2" t="s">
        <v>29</v>
      </c>
      <c r="L421" s="2" t="str">
        <f>IF(K421=[16]Hoja3!$B$2,[16]Hoja3!$A$2,IF(K421=[16]Hoja3!$B$3,[16]Hoja3!$A$3,IF(K421=[16]Hoja3!$B$4,[16]Hoja3!$A$4,IF(K421=[16]Hoja3!$B$5,[16]Hoja3!$A$5,IF(K421=[16]Hoja3!$B$6,[16]Hoja3!$A$6,IF(K421=[16]Hoja3!$B$7,[16]Hoja3!$A$7,IF(K421=[16]Hoja3!$B$8,[16]Hoja3!$A$8,IF(K421=[16]Hoja3!$B$9,[16]Hoja3!$A$9,IF(K421=[16]Hoja3!$B$10,[16]Hoja3!$A$10,IF(K421=[16]Hoja3!$B$11,[16]Hoja3!$A$11,IF(K421=[16]Hoja3!$B$12,[16]Hoja3!$A$12,IF(K421=[16]Hoja3!$B$13,[16]Hoja3!$A$13,IF(K421=[16]Hoja3!$B$14,[16]Hoja3!$A$14,"")))))))))))))</f>
        <v>CCE-05</v>
      </c>
      <c r="M421" s="2" t="s">
        <v>58</v>
      </c>
      <c r="N421" s="2">
        <v>0</v>
      </c>
      <c r="O421" s="5">
        <v>29640000</v>
      </c>
      <c r="P421" s="5">
        <v>29640000</v>
      </c>
      <c r="Q421" s="1">
        <v>0</v>
      </c>
      <c r="R421" s="2">
        <v>0</v>
      </c>
      <c r="S421" s="2" t="s">
        <v>31</v>
      </c>
      <c r="T421" s="2" t="s">
        <v>32</v>
      </c>
      <c r="U421" s="2" t="s">
        <v>33</v>
      </c>
      <c r="V421" s="2" t="s">
        <v>34</v>
      </c>
      <c r="W421" s="2" t="s">
        <v>35</v>
      </c>
      <c r="X421" s="2">
        <v>3241000</v>
      </c>
      <c r="Y421" s="3" t="s">
        <v>36</v>
      </c>
    </row>
    <row r="422" spans="1:25" ht="180" x14ac:dyDescent="0.25">
      <c r="A422" s="2" t="s">
        <v>694</v>
      </c>
      <c r="B422" s="2" t="str">
        <f>IFERROR(VLOOKUP(VALUE(MID(A422,1,IF(VALUE(MID(A422,1,3))=898,3,4))),[2]Hoja1!$A$3:$K$222,2,0),"")</f>
        <v>898 Administración del talento humano</v>
      </c>
      <c r="C422" s="2" t="s">
        <v>55</v>
      </c>
      <c r="D422" s="2" t="s">
        <v>56</v>
      </c>
      <c r="E422" s="104">
        <v>83121502</v>
      </c>
      <c r="F422" s="31" t="s">
        <v>692</v>
      </c>
      <c r="G422" s="4">
        <v>1</v>
      </c>
      <c r="H422" s="4">
        <v>1</v>
      </c>
      <c r="I422" s="2">
        <v>9.5</v>
      </c>
      <c r="J422" s="2">
        <v>1</v>
      </c>
      <c r="K422" s="2" t="s">
        <v>29</v>
      </c>
      <c r="L422" s="2" t="str">
        <f>IF(K422=[16]Hoja3!$B$2,[16]Hoja3!$A$2,IF(K422=[16]Hoja3!$B$3,[16]Hoja3!$A$3,IF(K422=[16]Hoja3!$B$4,[16]Hoja3!$A$4,IF(K422=[16]Hoja3!$B$5,[16]Hoja3!$A$5,IF(K422=[16]Hoja3!$B$6,[16]Hoja3!$A$6,IF(K422=[16]Hoja3!$B$7,[16]Hoja3!$A$7,IF(K422=[16]Hoja3!$B$8,[16]Hoja3!$A$8,IF(K422=[16]Hoja3!$B$9,[16]Hoja3!$A$9,IF(K422=[16]Hoja3!$B$10,[16]Hoja3!$A$10,IF(K422=[16]Hoja3!$B$11,[16]Hoja3!$A$11,IF(K422=[16]Hoja3!$B$12,[16]Hoja3!$A$12,IF(K422=[16]Hoja3!$B$13,[16]Hoja3!$A$13,IF(K422=[16]Hoja3!$B$14,[16]Hoja3!$A$14,"")))))))))))))</f>
        <v>CCE-05</v>
      </c>
      <c r="M422" s="2" t="s">
        <v>58</v>
      </c>
      <c r="N422" s="2">
        <v>0</v>
      </c>
      <c r="O422" s="5">
        <v>29640000</v>
      </c>
      <c r="P422" s="5">
        <v>29640000</v>
      </c>
      <c r="Q422" s="1">
        <v>0</v>
      </c>
      <c r="R422" s="2">
        <v>0</v>
      </c>
      <c r="S422" s="2" t="s">
        <v>31</v>
      </c>
      <c r="T422" s="2" t="s">
        <v>32</v>
      </c>
      <c r="U422" s="2" t="s">
        <v>33</v>
      </c>
      <c r="V422" s="2" t="s">
        <v>34</v>
      </c>
      <c r="W422" s="2" t="s">
        <v>35</v>
      </c>
      <c r="X422" s="2">
        <v>3241000</v>
      </c>
      <c r="Y422" s="3" t="s">
        <v>36</v>
      </c>
    </row>
    <row r="423" spans="1:25" ht="180" x14ac:dyDescent="0.25">
      <c r="A423" s="2" t="s">
        <v>695</v>
      </c>
      <c r="B423" s="2" t="str">
        <f>IFERROR(VLOOKUP(VALUE(MID(A423,1,IF(VALUE(MID(A423,1,3))=898,3,4))),[2]Hoja1!$A$3:$K$222,2,0),"")</f>
        <v>898 Administración del talento humano</v>
      </c>
      <c r="C423" s="2" t="s">
        <v>55</v>
      </c>
      <c r="D423" s="2" t="s">
        <v>56</v>
      </c>
      <c r="E423" s="104">
        <v>83121502</v>
      </c>
      <c r="F423" s="31" t="s">
        <v>692</v>
      </c>
      <c r="G423" s="4">
        <v>1</v>
      </c>
      <c r="H423" s="4">
        <v>1</v>
      </c>
      <c r="I423" s="2">
        <v>9.5</v>
      </c>
      <c r="J423" s="2">
        <v>1</v>
      </c>
      <c r="K423" s="2" t="s">
        <v>29</v>
      </c>
      <c r="L423" s="2" t="str">
        <f>IF(K423=[16]Hoja3!$B$2,[16]Hoja3!$A$2,IF(K423=[16]Hoja3!$B$3,[16]Hoja3!$A$3,IF(K423=[16]Hoja3!$B$4,[16]Hoja3!$A$4,IF(K423=[16]Hoja3!$B$5,[16]Hoja3!$A$5,IF(K423=[16]Hoja3!$B$6,[16]Hoja3!$A$6,IF(K423=[16]Hoja3!$B$7,[16]Hoja3!$A$7,IF(K423=[16]Hoja3!$B$8,[16]Hoja3!$A$8,IF(K423=[16]Hoja3!$B$9,[16]Hoja3!$A$9,IF(K423=[16]Hoja3!$B$10,[16]Hoja3!$A$10,IF(K423=[16]Hoja3!$B$11,[16]Hoja3!$A$11,IF(K423=[16]Hoja3!$B$12,[16]Hoja3!$A$12,IF(K423=[16]Hoja3!$B$13,[16]Hoja3!$A$13,IF(K423=[16]Hoja3!$B$14,[16]Hoja3!$A$14,"")))))))))))))</f>
        <v>CCE-05</v>
      </c>
      <c r="M423" s="2" t="s">
        <v>58</v>
      </c>
      <c r="N423" s="2">
        <v>0</v>
      </c>
      <c r="O423" s="5">
        <v>29640000</v>
      </c>
      <c r="P423" s="5">
        <v>29640000</v>
      </c>
      <c r="Q423" s="1">
        <v>0</v>
      </c>
      <c r="R423" s="2">
        <v>0</v>
      </c>
      <c r="S423" s="2" t="s">
        <v>31</v>
      </c>
      <c r="T423" s="2" t="s">
        <v>32</v>
      </c>
      <c r="U423" s="2" t="s">
        <v>33</v>
      </c>
      <c r="V423" s="2" t="s">
        <v>34</v>
      </c>
      <c r="W423" s="2" t="s">
        <v>35</v>
      </c>
      <c r="X423" s="2">
        <v>3241000</v>
      </c>
      <c r="Y423" s="3" t="s">
        <v>36</v>
      </c>
    </row>
    <row r="424" spans="1:25" ht="90" x14ac:dyDescent="0.25">
      <c r="A424" s="2" t="s">
        <v>696</v>
      </c>
      <c r="B424" s="2" t="str">
        <f>IFERROR(VLOOKUP(VALUE(MID(A424,1,IF(VALUE(MID(A424,1,3))=898,3,4))),[2]Hoja1!$A$3:$K$222,2,0),"")</f>
        <v>898 Administración del talento humano</v>
      </c>
      <c r="C424" s="2" t="s">
        <v>55</v>
      </c>
      <c r="D424" s="2" t="s">
        <v>697</v>
      </c>
      <c r="E424" s="104">
        <v>83121502</v>
      </c>
      <c r="F424" s="31" t="s">
        <v>692</v>
      </c>
      <c r="G424" s="4">
        <v>1</v>
      </c>
      <c r="H424" s="4">
        <v>1</v>
      </c>
      <c r="I424" s="2">
        <v>9.5</v>
      </c>
      <c r="J424" s="2">
        <v>1</v>
      </c>
      <c r="K424" s="2" t="s">
        <v>29</v>
      </c>
      <c r="L424" s="2" t="str">
        <f>IF(K424=[16]Hoja3!$B$2,[16]Hoja3!$A$2,IF(K424=[16]Hoja3!$B$3,[16]Hoja3!$A$3,IF(K424=[16]Hoja3!$B$4,[16]Hoja3!$A$4,IF(K424=[16]Hoja3!$B$5,[16]Hoja3!$A$5,IF(K424=[16]Hoja3!$B$6,[16]Hoja3!$A$6,IF(K424=[16]Hoja3!$B$7,[16]Hoja3!$A$7,IF(K424=[16]Hoja3!$B$8,[16]Hoja3!$A$8,IF(K424=[16]Hoja3!$B$9,[16]Hoja3!$A$9,IF(K424=[16]Hoja3!$B$10,[16]Hoja3!$A$10,IF(K424=[16]Hoja3!$B$11,[16]Hoja3!$A$11,IF(K424=[16]Hoja3!$B$12,[16]Hoja3!$A$12,IF(K424=[16]Hoja3!$B$13,[16]Hoja3!$A$13,IF(K424=[16]Hoja3!$B$14,[16]Hoja3!$A$14,"")))))))))))))</f>
        <v>CCE-05</v>
      </c>
      <c r="M424" s="2" t="s">
        <v>58</v>
      </c>
      <c r="N424" s="2">
        <v>0</v>
      </c>
      <c r="O424" s="5">
        <v>29640000</v>
      </c>
      <c r="P424" s="5">
        <v>29640000</v>
      </c>
      <c r="Q424" s="1">
        <v>0</v>
      </c>
      <c r="R424" s="2">
        <v>0</v>
      </c>
      <c r="S424" s="2" t="s">
        <v>31</v>
      </c>
      <c r="T424" s="2" t="s">
        <v>32</v>
      </c>
      <c r="U424" s="2" t="s">
        <v>33</v>
      </c>
      <c r="V424" s="2" t="s">
        <v>34</v>
      </c>
      <c r="W424" s="2" t="s">
        <v>35</v>
      </c>
      <c r="X424" s="2">
        <v>3241000</v>
      </c>
      <c r="Y424" s="3" t="s">
        <v>36</v>
      </c>
    </row>
    <row r="425" spans="1:25" ht="90" x14ac:dyDescent="0.25">
      <c r="A425" s="2" t="s">
        <v>698</v>
      </c>
      <c r="B425" s="2" t="str">
        <f>IFERROR(VLOOKUP(VALUE(MID(A425,1,IF(VALUE(MID(A425,1,3))=898,3,4))),[2]Hoja1!$A$3:$K$222,2,0),"")</f>
        <v>898 Administración del talento humano</v>
      </c>
      <c r="C425" s="2" t="s">
        <v>55</v>
      </c>
      <c r="D425" s="2" t="s">
        <v>697</v>
      </c>
      <c r="E425" s="104">
        <v>83121502</v>
      </c>
      <c r="F425" s="31" t="s">
        <v>692</v>
      </c>
      <c r="G425" s="4">
        <v>1</v>
      </c>
      <c r="H425" s="4">
        <v>1</v>
      </c>
      <c r="I425" s="2">
        <v>9.5</v>
      </c>
      <c r="J425" s="2">
        <v>1</v>
      </c>
      <c r="K425" s="2" t="s">
        <v>29</v>
      </c>
      <c r="L425" s="2" t="str">
        <f>IF(K425=[16]Hoja3!$B$2,[16]Hoja3!$A$2,IF(K425=[16]Hoja3!$B$3,[16]Hoja3!$A$3,IF(K425=[16]Hoja3!$B$4,[16]Hoja3!$A$4,IF(K425=[16]Hoja3!$B$5,[16]Hoja3!$A$5,IF(K425=[16]Hoja3!$B$6,[16]Hoja3!$A$6,IF(K425=[16]Hoja3!$B$7,[16]Hoja3!$A$7,IF(K425=[16]Hoja3!$B$8,[16]Hoja3!$A$8,IF(K425=[16]Hoja3!$B$9,[16]Hoja3!$A$9,IF(K425=[16]Hoja3!$B$10,[16]Hoja3!$A$10,IF(K425=[16]Hoja3!$B$11,[16]Hoja3!$A$11,IF(K425=[16]Hoja3!$B$12,[16]Hoja3!$A$12,IF(K425=[16]Hoja3!$B$13,[16]Hoja3!$A$13,IF(K425=[16]Hoja3!$B$14,[16]Hoja3!$A$14,"")))))))))))))</f>
        <v>CCE-05</v>
      </c>
      <c r="M425" s="2" t="s">
        <v>58</v>
      </c>
      <c r="N425" s="2">
        <v>0</v>
      </c>
      <c r="O425" s="5">
        <v>29640000</v>
      </c>
      <c r="P425" s="5">
        <v>29640000</v>
      </c>
      <c r="Q425" s="1">
        <v>0</v>
      </c>
      <c r="R425" s="2">
        <v>0</v>
      </c>
      <c r="S425" s="2" t="s">
        <v>31</v>
      </c>
      <c r="T425" s="2" t="s">
        <v>32</v>
      </c>
      <c r="U425" s="2" t="s">
        <v>33</v>
      </c>
      <c r="V425" s="2" t="s">
        <v>34</v>
      </c>
      <c r="W425" s="2" t="s">
        <v>35</v>
      </c>
      <c r="X425" s="2">
        <v>3241000</v>
      </c>
      <c r="Y425" s="3" t="s">
        <v>36</v>
      </c>
    </row>
    <row r="426" spans="1:25" ht="90" x14ac:dyDescent="0.25">
      <c r="A426" s="2" t="s">
        <v>699</v>
      </c>
      <c r="B426" s="2" t="str">
        <f>IFERROR(VLOOKUP(VALUE(MID(A426,1,IF(VALUE(MID(A426,1,3))=898,3,4))),[2]Hoja1!$A$3:$K$222,2,0),"")</f>
        <v>898 Administración del talento humano</v>
      </c>
      <c r="C426" s="2" t="s">
        <v>55</v>
      </c>
      <c r="D426" s="2" t="s">
        <v>697</v>
      </c>
      <c r="E426" s="104">
        <v>83121502</v>
      </c>
      <c r="F426" s="31" t="s">
        <v>692</v>
      </c>
      <c r="G426" s="4">
        <v>1</v>
      </c>
      <c r="H426" s="4">
        <v>1</v>
      </c>
      <c r="I426" s="2">
        <v>9.5</v>
      </c>
      <c r="J426" s="2">
        <v>1</v>
      </c>
      <c r="K426" s="2" t="s">
        <v>29</v>
      </c>
      <c r="L426" s="2" t="str">
        <f>IF(K426=[16]Hoja3!$B$2,[16]Hoja3!$A$2,IF(K426=[16]Hoja3!$B$3,[16]Hoja3!$A$3,IF(K426=[16]Hoja3!$B$4,[16]Hoja3!$A$4,IF(K426=[16]Hoja3!$B$5,[16]Hoja3!$A$5,IF(K426=[16]Hoja3!$B$6,[16]Hoja3!$A$6,IF(K426=[16]Hoja3!$B$7,[16]Hoja3!$A$7,IF(K426=[16]Hoja3!$B$8,[16]Hoja3!$A$8,IF(K426=[16]Hoja3!$B$9,[16]Hoja3!$A$9,IF(K426=[16]Hoja3!$B$10,[16]Hoja3!$A$10,IF(K426=[16]Hoja3!$B$11,[16]Hoja3!$A$11,IF(K426=[16]Hoja3!$B$12,[16]Hoja3!$A$12,IF(K426=[16]Hoja3!$B$13,[16]Hoja3!$A$13,IF(K426=[16]Hoja3!$B$14,[16]Hoja3!$A$14,"")))))))))))))</f>
        <v>CCE-05</v>
      </c>
      <c r="M426" s="2" t="s">
        <v>58</v>
      </c>
      <c r="N426" s="2">
        <v>0</v>
      </c>
      <c r="O426" s="5">
        <v>29640000</v>
      </c>
      <c r="P426" s="5">
        <v>29640000</v>
      </c>
      <c r="Q426" s="1">
        <v>0</v>
      </c>
      <c r="R426" s="2">
        <v>0</v>
      </c>
      <c r="S426" s="2" t="s">
        <v>31</v>
      </c>
      <c r="T426" s="2" t="s">
        <v>32</v>
      </c>
      <c r="U426" s="2" t="s">
        <v>33</v>
      </c>
      <c r="V426" s="2" t="s">
        <v>34</v>
      </c>
      <c r="W426" s="2" t="s">
        <v>35</v>
      </c>
      <c r="X426" s="2">
        <v>3241000</v>
      </c>
      <c r="Y426" s="3" t="s">
        <v>36</v>
      </c>
    </row>
    <row r="427" spans="1:25" ht="90" x14ac:dyDescent="0.25">
      <c r="A427" s="2" t="s">
        <v>700</v>
      </c>
      <c r="B427" s="2" t="str">
        <f>IFERROR(VLOOKUP(VALUE(MID(A427,1,IF(VALUE(MID(A427,1,3))=898,3,4))),[2]Hoja1!$A$3:$K$222,2,0),"")</f>
        <v>898 Administración del talento humano</v>
      </c>
      <c r="C427" s="2" t="s">
        <v>55</v>
      </c>
      <c r="D427" s="2" t="s">
        <v>697</v>
      </c>
      <c r="E427" s="104">
        <v>83121502</v>
      </c>
      <c r="F427" s="31" t="s">
        <v>692</v>
      </c>
      <c r="G427" s="4">
        <v>1</v>
      </c>
      <c r="H427" s="4">
        <v>1</v>
      </c>
      <c r="I427" s="2">
        <v>9.5</v>
      </c>
      <c r="J427" s="2">
        <v>1</v>
      </c>
      <c r="K427" s="2" t="s">
        <v>29</v>
      </c>
      <c r="L427" s="2" t="str">
        <f>IF(K427=[16]Hoja3!$B$2,[16]Hoja3!$A$2,IF(K427=[16]Hoja3!$B$3,[16]Hoja3!$A$3,IF(K427=[16]Hoja3!$B$4,[16]Hoja3!$A$4,IF(K427=[16]Hoja3!$B$5,[16]Hoja3!$A$5,IF(K427=[16]Hoja3!$B$6,[16]Hoja3!$A$6,IF(K427=[16]Hoja3!$B$7,[16]Hoja3!$A$7,IF(K427=[16]Hoja3!$B$8,[16]Hoja3!$A$8,IF(K427=[16]Hoja3!$B$9,[16]Hoja3!$A$9,IF(K427=[16]Hoja3!$B$10,[16]Hoja3!$A$10,IF(K427=[16]Hoja3!$B$11,[16]Hoja3!$A$11,IF(K427=[16]Hoja3!$B$12,[16]Hoja3!$A$12,IF(K427=[16]Hoja3!$B$13,[16]Hoja3!$A$13,IF(K427=[16]Hoja3!$B$14,[16]Hoja3!$A$14,"")))))))))))))</f>
        <v>CCE-05</v>
      </c>
      <c r="M427" s="2" t="s">
        <v>58</v>
      </c>
      <c r="N427" s="2">
        <v>0</v>
      </c>
      <c r="O427" s="5">
        <v>29640000</v>
      </c>
      <c r="P427" s="5">
        <v>29640000</v>
      </c>
      <c r="Q427" s="1">
        <v>0</v>
      </c>
      <c r="R427" s="2">
        <v>0</v>
      </c>
      <c r="S427" s="2" t="s">
        <v>31</v>
      </c>
      <c r="T427" s="2" t="s">
        <v>32</v>
      </c>
      <c r="U427" s="2" t="s">
        <v>33</v>
      </c>
      <c r="V427" s="2" t="s">
        <v>34</v>
      </c>
      <c r="W427" s="2" t="s">
        <v>35</v>
      </c>
      <c r="X427" s="2">
        <v>3241000</v>
      </c>
      <c r="Y427" s="3" t="s">
        <v>36</v>
      </c>
    </row>
    <row r="428" spans="1:25" ht="90" x14ac:dyDescent="0.25">
      <c r="A428" s="2" t="s">
        <v>701</v>
      </c>
      <c r="B428" s="2" t="str">
        <f>IFERROR(VLOOKUP(VALUE(MID(A428,1,IF(VALUE(MID(A428,1,3))=898,3,4))),[2]Hoja1!$A$3:$K$222,2,0),"")</f>
        <v>898 Administración del talento humano</v>
      </c>
      <c r="C428" s="2" t="s">
        <v>55</v>
      </c>
      <c r="D428" s="2" t="s">
        <v>697</v>
      </c>
      <c r="E428" s="104">
        <v>83121502</v>
      </c>
      <c r="F428" s="31" t="s">
        <v>692</v>
      </c>
      <c r="G428" s="4">
        <v>1</v>
      </c>
      <c r="H428" s="4">
        <v>1</v>
      </c>
      <c r="I428" s="2">
        <v>9.5</v>
      </c>
      <c r="J428" s="2">
        <v>1</v>
      </c>
      <c r="K428" s="2" t="s">
        <v>29</v>
      </c>
      <c r="L428" s="2" t="str">
        <f>IF(K428=[16]Hoja3!$B$2,[16]Hoja3!$A$2,IF(K428=[16]Hoja3!$B$3,[16]Hoja3!$A$3,IF(K428=[16]Hoja3!$B$4,[16]Hoja3!$A$4,IF(K428=[16]Hoja3!$B$5,[16]Hoja3!$A$5,IF(K428=[16]Hoja3!$B$6,[16]Hoja3!$A$6,IF(K428=[16]Hoja3!$B$7,[16]Hoja3!$A$7,IF(K428=[16]Hoja3!$B$8,[16]Hoja3!$A$8,IF(K428=[16]Hoja3!$B$9,[16]Hoja3!$A$9,IF(K428=[16]Hoja3!$B$10,[16]Hoja3!$A$10,IF(K428=[16]Hoja3!$B$11,[16]Hoja3!$A$11,IF(K428=[16]Hoja3!$B$12,[16]Hoja3!$A$12,IF(K428=[16]Hoja3!$B$13,[16]Hoja3!$A$13,IF(K428=[16]Hoja3!$B$14,[16]Hoja3!$A$14,"")))))))))))))</f>
        <v>CCE-05</v>
      </c>
      <c r="M428" s="2" t="s">
        <v>58</v>
      </c>
      <c r="N428" s="2">
        <v>0</v>
      </c>
      <c r="O428" s="5">
        <v>29640000</v>
      </c>
      <c r="P428" s="5">
        <v>29640000</v>
      </c>
      <c r="Q428" s="1">
        <v>0</v>
      </c>
      <c r="R428" s="2">
        <v>0</v>
      </c>
      <c r="S428" s="2" t="s">
        <v>31</v>
      </c>
      <c r="T428" s="2" t="s">
        <v>32</v>
      </c>
      <c r="U428" s="2" t="s">
        <v>33</v>
      </c>
      <c r="V428" s="2" t="s">
        <v>34</v>
      </c>
      <c r="W428" s="2" t="s">
        <v>35</v>
      </c>
      <c r="X428" s="2">
        <v>3241000</v>
      </c>
      <c r="Y428" s="3" t="s">
        <v>36</v>
      </c>
    </row>
    <row r="429" spans="1:25" ht="90" x14ac:dyDescent="0.25">
      <c r="A429" s="2" t="s">
        <v>702</v>
      </c>
      <c r="B429" s="2" t="str">
        <f>IFERROR(VLOOKUP(VALUE(MID(A429,1,IF(VALUE(MID(A429,1,3))=898,3,4))),[2]Hoja1!$A$3:$K$222,2,0),"")</f>
        <v>898 Administración del talento humano</v>
      </c>
      <c r="C429" s="2" t="s">
        <v>55</v>
      </c>
      <c r="D429" s="2" t="s">
        <v>697</v>
      </c>
      <c r="E429" s="104">
        <v>83121502</v>
      </c>
      <c r="F429" s="31" t="s">
        <v>692</v>
      </c>
      <c r="G429" s="4">
        <v>1</v>
      </c>
      <c r="H429" s="4">
        <v>1</v>
      </c>
      <c r="I429" s="2">
        <v>9.5</v>
      </c>
      <c r="J429" s="2">
        <v>1</v>
      </c>
      <c r="K429" s="2" t="s">
        <v>29</v>
      </c>
      <c r="L429" s="2" t="str">
        <f>IF(K429=[16]Hoja3!$B$2,[16]Hoja3!$A$2,IF(K429=[16]Hoja3!$B$3,[16]Hoja3!$A$3,IF(K429=[16]Hoja3!$B$4,[16]Hoja3!$A$4,IF(K429=[16]Hoja3!$B$5,[16]Hoja3!$A$5,IF(K429=[16]Hoja3!$B$6,[16]Hoja3!$A$6,IF(K429=[16]Hoja3!$B$7,[16]Hoja3!$A$7,IF(K429=[16]Hoja3!$B$8,[16]Hoja3!$A$8,IF(K429=[16]Hoja3!$B$9,[16]Hoja3!$A$9,IF(K429=[16]Hoja3!$B$10,[16]Hoja3!$A$10,IF(K429=[16]Hoja3!$B$11,[16]Hoja3!$A$11,IF(K429=[16]Hoja3!$B$12,[16]Hoja3!$A$12,IF(K429=[16]Hoja3!$B$13,[16]Hoja3!$A$13,IF(K429=[16]Hoja3!$B$14,[16]Hoja3!$A$14,"")))))))))))))</f>
        <v>CCE-05</v>
      </c>
      <c r="M429" s="2" t="s">
        <v>58</v>
      </c>
      <c r="N429" s="2">
        <v>0</v>
      </c>
      <c r="O429" s="5">
        <v>29640000</v>
      </c>
      <c r="P429" s="5">
        <v>29640000</v>
      </c>
      <c r="Q429" s="1">
        <v>0</v>
      </c>
      <c r="R429" s="2">
        <v>0</v>
      </c>
      <c r="S429" s="2" t="s">
        <v>31</v>
      </c>
      <c r="T429" s="2" t="s">
        <v>32</v>
      </c>
      <c r="U429" s="2" t="s">
        <v>33</v>
      </c>
      <c r="V429" s="2" t="s">
        <v>34</v>
      </c>
      <c r="W429" s="2" t="s">
        <v>35</v>
      </c>
      <c r="X429" s="2">
        <v>3241000</v>
      </c>
      <c r="Y429" s="3" t="s">
        <v>36</v>
      </c>
    </row>
    <row r="430" spans="1:25" ht="90" x14ac:dyDescent="0.25">
      <c r="A430" s="2" t="s">
        <v>703</v>
      </c>
      <c r="B430" s="2" t="str">
        <f>IFERROR(VLOOKUP(VALUE(MID(A430,1,IF(VALUE(MID(A430,1,3))=898,3,4))),[2]Hoja1!$A$3:$K$222,2,0),"")</f>
        <v>898 Administración del talento humano</v>
      </c>
      <c r="C430" s="2" t="s">
        <v>55</v>
      </c>
      <c r="D430" s="2" t="s">
        <v>697</v>
      </c>
      <c r="E430" s="104">
        <v>83121502</v>
      </c>
      <c r="F430" s="31" t="s">
        <v>692</v>
      </c>
      <c r="G430" s="4">
        <v>1</v>
      </c>
      <c r="H430" s="4">
        <v>1</v>
      </c>
      <c r="I430" s="2">
        <v>9.5</v>
      </c>
      <c r="J430" s="2">
        <v>1</v>
      </c>
      <c r="K430" s="2" t="s">
        <v>29</v>
      </c>
      <c r="L430" s="2" t="str">
        <f>IF(K430=[16]Hoja3!$B$2,[16]Hoja3!$A$2,IF(K430=[16]Hoja3!$B$3,[16]Hoja3!$A$3,IF(K430=[16]Hoja3!$B$4,[16]Hoja3!$A$4,IF(K430=[16]Hoja3!$B$5,[16]Hoja3!$A$5,IF(K430=[16]Hoja3!$B$6,[16]Hoja3!$A$6,IF(K430=[16]Hoja3!$B$7,[16]Hoja3!$A$7,IF(K430=[16]Hoja3!$B$8,[16]Hoja3!$A$8,IF(K430=[16]Hoja3!$B$9,[16]Hoja3!$A$9,IF(K430=[16]Hoja3!$B$10,[16]Hoja3!$A$10,IF(K430=[16]Hoja3!$B$11,[16]Hoja3!$A$11,IF(K430=[16]Hoja3!$B$12,[16]Hoja3!$A$12,IF(K430=[16]Hoja3!$B$13,[16]Hoja3!$A$13,IF(K430=[16]Hoja3!$B$14,[16]Hoja3!$A$14,"")))))))))))))</f>
        <v>CCE-05</v>
      </c>
      <c r="M430" s="2" t="s">
        <v>58</v>
      </c>
      <c r="N430" s="2">
        <v>0</v>
      </c>
      <c r="O430" s="5">
        <v>29640000</v>
      </c>
      <c r="P430" s="5">
        <v>29640000</v>
      </c>
      <c r="Q430" s="1">
        <v>0</v>
      </c>
      <c r="R430" s="2">
        <v>0</v>
      </c>
      <c r="S430" s="2" t="s">
        <v>31</v>
      </c>
      <c r="T430" s="2" t="s">
        <v>32</v>
      </c>
      <c r="U430" s="2" t="s">
        <v>33</v>
      </c>
      <c r="V430" s="2" t="s">
        <v>34</v>
      </c>
      <c r="W430" s="2" t="s">
        <v>35</v>
      </c>
      <c r="X430" s="2">
        <v>3241000</v>
      </c>
      <c r="Y430" s="3" t="s">
        <v>36</v>
      </c>
    </row>
    <row r="431" spans="1:25" ht="90" x14ac:dyDescent="0.25">
      <c r="A431" s="2" t="s">
        <v>704</v>
      </c>
      <c r="B431" s="2" t="str">
        <f>IFERROR(VLOOKUP(VALUE(MID(A431,1,IF(VALUE(MID(A431,1,3))=898,3,4))),[2]Hoja1!$A$3:$K$222,2,0),"")</f>
        <v>898 Administración del talento humano</v>
      </c>
      <c r="C431" s="2" t="s">
        <v>55</v>
      </c>
      <c r="D431" s="2" t="s">
        <v>697</v>
      </c>
      <c r="E431" s="104">
        <v>83121502</v>
      </c>
      <c r="F431" s="31" t="s">
        <v>692</v>
      </c>
      <c r="G431" s="4">
        <v>1</v>
      </c>
      <c r="H431" s="4">
        <v>1</v>
      </c>
      <c r="I431" s="2">
        <v>9.5</v>
      </c>
      <c r="J431" s="2">
        <v>1</v>
      </c>
      <c r="K431" s="2" t="s">
        <v>29</v>
      </c>
      <c r="L431" s="2" t="str">
        <f>IF(K431=[16]Hoja3!$B$2,[16]Hoja3!$A$2,IF(K431=[16]Hoja3!$B$3,[16]Hoja3!$A$3,IF(K431=[16]Hoja3!$B$4,[16]Hoja3!$A$4,IF(K431=[16]Hoja3!$B$5,[16]Hoja3!$A$5,IF(K431=[16]Hoja3!$B$6,[16]Hoja3!$A$6,IF(K431=[16]Hoja3!$B$7,[16]Hoja3!$A$7,IF(K431=[16]Hoja3!$B$8,[16]Hoja3!$A$8,IF(K431=[16]Hoja3!$B$9,[16]Hoja3!$A$9,IF(K431=[16]Hoja3!$B$10,[16]Hoja3!$A$10,IF(K431=[16]Hoja3!$B$11,[16]Hoja3!$A$11,IF(K431=[16]Hoja3!$B$12,[16]Hoja3!$A$12,IF(K431=[16]Hoja3!$B$13,[16]Hoja3!$A$13,IF(K431=[16]Hoja3!$B$14,[16]Hoja3!$A$14,"")))))))))))))</f>
        <v>CCE-05</v>
      </c>
      <c r="M431" s="2" t="s">
        <v>58</v>
      </c>
      <c r="N431" s="2">
        <v>0</v>
      </c>
      <c r="O431" s="5">
        <v>29640000</v>
      </c>
      <c r="P431" s="5">
        <v>29640000</v>
      </c>
      <c r="Q431" s="1">
        <v>0</v>
      </c>
      <c r="R431" s="2">
        <v>0</v>
      </c>
      <c r="S431" s="2" t="s">
        <v>31</v>
      </c>
      <c r="T431" s="2" t="s">
        <v>32</v>
      </c>
      <c r="U431" s="2" t="s">
        <v>33</v>
      </c>
      <c r="V431" s="2" t="s">
        <v>34</v>
      </c>
      <c r="W431" s="2" t="s">
        <v>35</v>
      </c>
      <c r="X431" s="2">
        <v>3241000</v>
      </c>
      <c r="Y431" s="3" t="s">
        <v>36</v>
      </c>
    </row>
    <row r="432" spans="1:25" ht="90" x14ac:dyDescent="0.25">
      <c r="A432" s="2" t="s">
        <v>705</v>
      </c>
      <c r="B432" s="2" t="str">
        <f>IFERROR(VLOOKUP(VALUE(MID(A432,1,IF(VALUE(MID(A432,1,3))=898,3,4))),[2]Hoja1!$A$3:$K$222,2,0),"")</f>
        <v>898 Administración del talento humano</v>
      </c>
      <c r="C432" s="2" t="s">
        <v>55</v>
      </c>
      <c r="D432" s="2" t="s">
        <v>697</v>
      </c>
      <c r="E432" s="104">
        <v>83121502</v>
      </c>
      <c r="F432" s="31" t="s">
        <v>692</v>
      </c>
      <c r="G432" s="4">
        <v>1</v>
      </c>
      <c r="H432" s="4">
        <v>1</v>
      </c>
      <c r="I432" s="2">
        <v>9.5</v>
      </c>
      <c r="J432" s="2">
        <v>1</v>
      </c>
      <c r="K432" s="2" t="s">
        <v>29</v>
      </c>
      <c r="L432" s="2" t="str">
        <f>IF(K432=[16]Hoja3!$B$2,[16]Hoja3!$A$2,IF(K432=[16]Hoja3!$B$3,[16]Hoja3!$A$3,IF(K432=[16]Hoja3!$B$4,[16]Hoja3!$A$4,IF(K432=[16]Hoja3!$B$5,[16]Hoja3!$A$5,IF(K432=[16]Hoja3!$B$6,[16]Hoja3!$A$6,IF(K432=[16]Hoja3!$B$7,[16]Hoja3!$A$7,IF(K432=[16]Hoja3!$B$8,[16]Hoja3!$A$8,IF(K432=[16]Hoja3!$B$9,[16]Hoja3!$A$9,IF(K432=[16]Hoja3!$B$10,[16]Hoja3!$A$10,IF(K432=[16]Hoja3!$B$11,[16]Hoja3!$A$11,IF(K432=[16]Hoja3!$B$12,[16]Hoja3!$A$12,IF(K432=[16]Hoja3!$B$13,[16]Hoja3!$A$13,IF(K432=[16]Hoja3!$B$14,[16]Hoja3!$A$14,"")))))))))))))</f>
        <v>CCE-05</v>
      </c>
      <c r="M432" s="2" t="s">
        <v>58</v>
      </c>
      <c r="N432" s="2">
        <v>0</v>
      </c>
      <c r="O432" s="5">
        <v>29640000</v>
      </c>
      <c r="P432" s="5">
        <v>29640000</v>
      </c>
      <c r="Q432" s="1">
        <v>0</v>
      </c>
      <c r="R432" s="2">
        <v>0</v>
      </c>
      <c r="S432" s="2" t="s">
        <v>31</v>
      </c>
      <c r="T432" s="2" t="s">
        <v>32</v>
      </c>
      <c r="U432" s="2" t="s">
        <v>33</v>
      </c>
      <c r="V432" s="2" t="s">
        <v>34</v>
      </c>
      <c r="W432" s="2" t="s">
        <v>35</v>
      </c>
      <c r="X432" s="2">
        <v>3241000</v>
      </c>
      <c r="Y432" s="3" t="s">
        <v>36</v>
      </c>
    </row>
    <row r="433" spans="1:25" ht="90" x14ac:dyDescent="0.25">
      <c r="A433" s="2" t="s">
        <v>706</v>
      </c>
      <c r="B433" s="2" t="str">
        <f>IFERROR(VLOOKUP(VALUE(MID(A433,1,IF(VALUE(MID(A433,1,3))=898,3,4))),[2]Hoja1!$A$3:$K$222,2,0),"")</f>
        <v>898 Administración del talento humano</v>
      </c>
      <c r="C433" s="2" t="s">
        <v>55</v>
      </c>
      <c r="D433" s="2" t="s">
        <v>697</v>
      </c>
      <c r="E433" s="104">
        <v>83121502</v>
      </c>
      <c r="F433" s="31" t="s">
        <v>692</v>
      </c>
      <c r="G433" s="4">
        <v>1</v>
      </c>
      <c r="H433" s="4">
        <v>1</v>
      </c>
      <c r="I433" s="2">
        <v>9.5</v>
      </c>
      <c r="J433" s="2">
        <v>1</v>
      </c>
      <c r="K433" s="2" t="s">
        <v>29</v>
      </c>
      <c r="L433" s="2" t="str">
        <f>IF(K433=[16]Hoja3!$B$2,[16]Hoja3!$A$2,IF(K433=[16]Hoja3!$B$3,[16]Hoja3!$A$3,IF(K433=[16]Hoja3!$B$4,[16]Hoja3!$A$4,IF(K433=[16]Hoja3!$B$5,[16]Hoja3!$A$5,IF(K433=[16]Hoja3!$B$6,[16]Hoja3!$A$6,IF(K433=[16]Hoja3!$B$7,[16]Hoja3!$A$7,IF(K433=[16]Hoja3!$B$8,[16]Hoja3!$A$8,IF(K433=[16]Hoja3!$B$9,[16]Hoja3!$A$9,IF(K433=[16]Hoja3!$B$10,[16]Hoja3!$A$10,IF(K433=[16]Hoja3!$B$11,[16]Hoja3!$A$11,IF(K433=[16]Hoja3!$B$12,[16]Hoja3!$A$12,IF(K433=[16]Hoja3!$B$13,[16]Hoja3!$A$13,IF(K433=[16]Hoja3!$B$14,[16]Hoja3!$A$14,"")))))))))))))</f>
        <v>CCE-05</v>
      </c>
      <c r="M433" s="2" t="s">
        <v>58</v>
      </c>
      <c r="N433" s="2">
        <v>0</v>
      </c>
      <c r="O433" s="5">
        <v>29640000</v>
      </c>
      <c r="P433" s="5">
        <v>29640000</v>
      </c>
      <c r="Q433" s="1">
        <v>0</v>
      </c>
      <c r="R433" s="2">
        <v>0</v>
      </c>
      <c r="S433" s="2" t="s">
        <v>31</v>
      </c>
      <c r="T433" s="2" t="s">
        <v>32</v>
      </c>
      <c r="U433" s="2" t="s">
        <v>33</v>
      </c>
      <c r="V433" s="2" t="s">
        <v>34</v>
      </c>
      <c r="W433" s="2" t="s">
        <v>35</v>
      </c>
      <c r="X433" s="2">
        <v>3241000</v>
      </c>
      <c r="Y433" s="3" t="s">
        <v>36</v>
      </c>
    </row>
    <row r="434" spans="1:25" ht="90" x14ac:dyDescent="0.25">
      <c r="A434" s="2" t="s">
        <v>707</v>
      </c>
      <c r="B434" s="2" t="str">
        <f>IFERROR(VLOOKUP(VALUE(MID(A434,1,IF(VALUE(MID(A434,1,3))=898,3,4))),[2]Hoja1!$A$3:$K$222,2,0),"")</f>
        <v>898 Administración del talento humano</v>
      </c>
      <c r="C434" s="2" t="s">
        <v>55</v>
      </c>
      <c r="D434" s="2" t="s">
        <v>697</v>
      </c>
      <c r="E434" s="104">
        <v>83121502</v>
      </c>
      <c r="F434" s="31" t="s">
        <v>692</v>
      </c>
      <c r="G434" s="4">
        <v>1</v>
      </c>
      <c r="H434" s="4">
        <v>1</v>
      </c>
      <c r="I434" s="2">
        <v>9.5</v>
      </c>
      <c r="J434" s="2">
        <v>1</v>
      </c>
      <c r="K434" s="2" t="s">
        <v>29</v>
      </c>
      <c r="L434" s="2" t="str">
        <f>IF(K434=[16]Hoja3!$B$2,[16]Hoja3!$A$2,IF(K434=[16]Hoja3!$B$3,[16]Hoja3!$A$3,IF(K434=[16]Hoja3!$B$4,[16]Hoja3!$A$4,IF(K434=[16]Hoja3!$B$5,[16]Hoja3!$A$5,IF(K434=[16]Hoja3!$B$6,[16]Hoja3!$A$6,IF(K434=[16]Hoja3!$B$7,[16]Hoja3!$A$7,IF(K434=[16]Hoja3!$B$8,[16]Hoja3!$A$8,IF(K434=[16]Hoja3!$B$9,[16]Hoja3!$A$9,IF(K434=[16]Hoja3!$B$10,[16]Hoja3!$A$10,IF(K434=[16]Hoja3!$B$11,[16]Hoja3!$A$11,IF(K434=[16]Hoja3!$B$12,[16]Hoja3!$A$12,IF(K434=[16]Hoja3!$B$13,[16]Hoja3!$A$13,IF(K434=[16]Hoja3!$B$14,[16]Hoja3!$A$14,"")))))))))))))</f>
        <v>CCE-05</v>
      </c>
      <c r="M434" s="2" t="s">
        <v>58</v>
      </c>
      <c r="N434" s="2">
        <v>0</v>
      </c>
      <c r="O434" s="5">
        <v>29640000</v>
      </c>
      <c r="P434" s="5">
        <v>29640000</v>
      </c>
      <c r="Q434" s="1">
        <v>0</v>
      </c>
      <c r="R434" s="2">
        <v>0</v>
      </c>
      <c r="S434" s="2" t="s">
        <v>31</v>
      </c>
      <c r="T434" s="2" t="s">
        <v>32</v>
      </c>
      <c r="U434" s="2" t="s">
        <v>33</v>
      </c>
      <c r="V434" s="2" t="s">
        <v>34</v>
      </c>
      <c r="W434" s="2" t="s">
        <v>35</v>
      </c>
      <c r="X434" s="2">
        <v>3241000</v>
      </c>
      <c r="Y434" s="3" t="s">
        <v>36</v>
      </c>
    </row>
    <row r="435" spans="1:25" ht="90" x14ac:dyDescent="0.25">
      <c r="A435" s="2" t="s">
        <v>708</v>
      </c>
      <c r="B435" s="2" t="str">
        <f>IFERROR(VLOOKUP(VALUE(MID(A435,1,IF(VALUE(MID(A435,1,3))=898,3,4))),[2]Hoja1!$A$3:$K$222,2,0),"")</f>
        <v>898 Administración del talento humano</v>
      </c>
      <c r="C435" s="2" t="s">
        <v>55</v>
      </c>
      <c r="D435" s="2" t="s">
        <v>697</v>
      </c>
      <c r="E435" s="104">
        <v>83121502</v>
      </c>
      <c r="F435" s="31" t="s">
        <v>692</v>
      </c>
      <c r="G435" s="4">
        <v>1</v>
      </c>
      <c r="H435" s="4">
        <v>1</v>
      </c>
      <c r="I435" s="2">
        <v>9.5</v>
      </c>
      <c r="J435" s="2">
        <v>1</v>
      </c>
      <c r="K435" s="2" t="s">
        <v>29</v>
      </c>
      <c r="L435" s="2" t="str">
        <f>IF(K435=[16]Hoja3!$B$2,[16]Hoja3!$A$2,IF(K435=[16]Hoja3!$B$3,[16]Hoja3!$A$3,IF(K435=[16]Hoja3!$B$4,[16]Hoja3!$A$4,IF(K435=[16]Hoja3!$B$5,[16]Hoja3!$A$5,IF(K435=[16]Hoja3!$B$6,[16]Hoja3!$A$6,IF(K435=[16]Hoja3!$B$7,[16]Hoja3!$A$7,IF(K435=[16]Hoja3!$B$8,[16]Hoja3!$A$8,IF(K435=[16]Hoja3!$B$9,[16]Hoja3!$A$9,IF(K435=[16]Hoja3!$B$10,[16]Hoja3!$A$10,IF(K435=[16]Hoja3!$B$11,[16]Hoja3!$A$11,IF(K435=[16]Hoja3!$B$12,[16]Hoja3!$A$12,IF(K435=[16]Hoja3!$B$13,[16]Hoja3!$A$13,IF(K435=[16]Hoja3!$B$14,[16]Hoja3!$A$14,"")))))))))))))</f>
        <v>CCE-05</v>
      </c>
      <c r="M435" s="2" t="s">
        <v>58</v>
      </c>
      <c r="N435" s="2">
        <v>0</v>
      </c>
      <c r="O435" s="5">
        <v>29640000</v>
      </c>
      <c r="P435" s="5">
        <v>29640000</v>
      </c>
      <c r="Q435" s="1">
        <v>0</v>
      </c>
      <c r="R435" s="2">
        <v>0</v>
      </c>
      <c r="S435" s="2" t="s">
        <v>31</v>
      </c>
      <c r="T435" s="2" t="s">
        <v>32</v>
      </c>
      <c r="U435" s="2" t="s">
        <v>33</v>
      </c>
      <c r="V435" s="2" t="s">
        <v>34</v>
      </c>
      <c r="W435" s="2" t="s">
        <v>35</v>
      </c>
      <c r="X435" s="2">
        <v>3241000</v>
      </c>
      <c r="Y435" s="3" t="s">
        <v>36</v>
      </c>
    </row>
    <row r="436" spans="1:25" ht="90" x14ac:dyDescent="0.25">
      <c r="A436" s="2" t="s">
        <v>709</v>
      </c>
      <c r="B436" s="2" t="str">
        <f>IFERROR(VLOOKUP(VALUE(MID(A436,1,IF(VALUE(MID(A436,1,3))=898,3,4))),[2]Hoja1!$A$3:$K$222,2,0),"")</f>
        <v>898 Administración del talento humano</v>
      </c>
      <c r="C436" s="2" t="s">
        <v>55</v>
      </c>
      <c r="D436" s="2" t="s">
        <v>697</v>
      </c>
      <c r="E436" s="104">
        <v>83121502</v>
      </c>
      <c r="F436" s="31" t="s">
        <v>692</v>
      </c>
      <c r="G436" s="4">
        <v>1</v>
      </c>
      <c r="H436" s="4">
        <v>1</v>
      </c>
      <c r="I436" s="2">
        <v>9.5</v>
      </c>
      <c r="J436" s="2">
        <v>1</v>
      </c>
      <c r="K436" s="2" t="s">
        <v>29</v>
      </c>
      <c r="L436" s="2" t="str">
        <f>IF(K436=[16]Hoja3!$B$2,[16]Hoja3!$A$2,IF(K436=[16]Hoja3!$B$3,[16]Hoja3!$A$3,IF(K436=[16]Hoja3!$B$4,[16]Hoja3!$A$4,IF(K436=[16]Hoja3!$B$5,[16]Hoja3!$A$5,IF(K436=[16]Hoja3!$B$6,[16]Hoja3!$A$6,IF(K436=[16]Hoja3!$B$7,[16]Hoja3!$A$7,IF(K436=[16]Hoja3!$B$8,[16]Hoja3!$A$8,IF(K436=[16]Hoja3!$B$9,[16]Hoja3!$A$9,IF(K436=[16]Hoja3!$B$10,[16]Hoja3!$A$10,IF(K436=[16]Hoja3!$B$11,[16]Hoja3!$A$11,IF(K436=[16]Hoja3!$B$12,[16]Hoja3!$A$12,IF(K436=[16]Hoja3!$B$13,[16]Hoja3!$A$13,IF(K436=[16]Hoja3!$B$14,[16]Hoja3!$A$14,"")))))))))))))</f>
        <v>CCE-05</v>
      </c>
      <c r="M436" s="2" t="s">
        <v>58</v>
      </c>
      <c r="N436" s="2">
        <v>0</v>
      </c>
      <c r="O436" s="5">
        <v>29640000</v>
      </c>
      <c r="P436" s="5">
        <v>29640000</v>
      </c>
      <c r="Q436" s="1">
        <v>0</v>
      </c>
      <c r="R436" s="2">
        <v>0</v>
      </c>
      <c r="S436" s="2" t="s">
        <v>31</v>
      </c>
      <c r="T436" s="2" t="s">
        <v>32</v>
      </c>
      <c r="U436" s="2" t="s">
        <v>33</v>
      </c>
      <c r="V436" s="2" t="s">
        <v>34</v>
      </c>
      <c r="W436" s="2" t="s">
        <v>35</v>
      </c>
      <c r="X436" s="2">
        <v>3241000</v>
      </c>
      <c r="Y436" s="3" t="s">
        <v>36</v>
      </c>
    </row>
    <row r="437" spans="1:25" ht="90" x14ac:dyDescent="0.25">
      <c r="A437" s="2" t="s">
        <v>710</v>
      </c>
      <c r="B437" s="2" t="str">
        <f>IFERROR(VLOOKUP(VALUE(MID(A437,1,IF(VALUE(MID(A437,1,3))=898,3,4))),[2]Hoja1!$A$3:$K$222,2,0),"")</f>
        <v>898 Administración del talento humano</v>
      </c>
      <c r="C437" s="2" t="s">
        <v>55</v>
      </c>
      <c r="D437" s="2" t="s">
        <v>697</v>
      </c>
      <c r="E437" s="104">
        <v>83121502</v>
      </c>
      <c r="F437" s="31" t="s">
        <v>692</v>
      </c>
      <c r="G437" s="4">
        <v>1</v>
      </c>
      <c r="H437" s="4">
        <v>1</v>
      </c>
      <c r="I437" s="2">
        <v>9.5</v>
      </c>
      <c r="J437" s="2">
        <v>1</v>
      </c>
      <c r="K437" s="2" t="s">
        <v>29</v>
      </c>
      <c r="L437" s="2" t="str">
        <f>IF(K437=[16]Hoja3!$B$2,[16]Hoja3!$A$2,IF(K437=[16]Hoja3!$B$3,[16]Hoja3!$A$3,IF(K437=[16]Hoja3!$B$4,[16]Hoja3!$A$4,IF(K437=[16]Hoja3!$B$5,[16]Hoja3!$A$5,IF(K437=[16]Hoja3!$B$6,[16]Hoja3!$A$6,IF(K437=[16]Hoja3!$B$7,[16]Hoja3!$A$7,IF(K437=[16]Hoja3!$B$8,[16]Hoja3!$A$8,IF(K437=[16]Hoja3!$B$9,[16]Hoja3!$A$9,IF(K437=[16]Hoja3!$B$10,[16]Hoja3!$A$10,IF(K437=[16]Hoja3!$B$11,[16]Hoja3!$A$11,IF(K437=[16]Hoja3!$B$12,[16]Hoja3!$A$12,IF(K437=[16]Hoja3!$B$13,[16]Hoja3!$A$13,IF(K437=[16]Hoja3!$B$14,[16]Hoja3!$A$14,"")))))))))))))</f>
        <v>CCE-05</v>
      </c>
      <c r="M437" s="2" t="s">
        <v>58</v>
      </c>
      <c r="N437" s="2">
        <v>0</v>
      </c>
      <c r="O437" s="5">
        <v>29640000</v>
      </c>
      <c r="P437" s="5">
        <v>29640000</v>
      </c>
      <c r="Q437" s="1">
        <v>0</v>
      </c>
      <c r="R437" s="2">
        <v>0</v>
      </c>
      <c r="S437" s="2" t="s">
        <v>31</v>
      </c>
      <c r="T437" s="2" t="s">
        <v>32</v>
      </c>
      <c r="U437" s="2" t="s">
        <v>33</v>
      </c>
      <c r="V437" s="2" t="s">
        <v>34</v>
      </c>
      <c r="W437" s="2" t="s">
        <v>35</v>
      </c>
      <c r="X437" s="2">
        <v>3241000</v>
      </c>
      <c r="Y437" s="3" t="s">
        <v>36</v>
      </c>
    </row>
    <row r="438" spans="1:25" ht="90" x14ac:dyDescent="0.25">
      <c r="A438" s="2" t="s">
        <v>711</v>
      </c>
      <c r="B438" s="2" t="str">
        <f>IFERROR(VLOOKUP(VALUE(MID(A438,1,IF(VALUE(MID(A438,1,3))=898,3,4))),[2]Hoja1!$A$3:$K$222,2,0),"")</f>
        <v>898 Administración del talento humano</v>
      </c>
      <c r="C438" s="2" t="s">
        <v>55</v>
      </c>
      <c r="D438" s="2" t="s">
        <v>697</v>
      </c>
      <c r="E438" s="104">
        <v>83121502</v>
      </c>
      <c r="F438" s="31" t="s">
        <v>692</v>
      </c>
      <c r="G438" s="4">
        <v>1</v>
      </c>
      <c r="H438" s="4">
        <v>1</v>
      </c>
      <c r="I438" s="2">
        <v>9.5</v>
      </c>
      <c r="J438" s="2">
        <v>1</v>
      </c>
      <c r="K438" s="2" t="s">
        <v>29</v>
      </c>
      <c r="L438" s="2" t="str">
        <f>IF(K438=[16]Hoja3!$B$2,[16]Hoja3!$A$2,IF(K438=[16]Hoja3!$B$3,[16]Hoja3!$A$3,IF(K438=[16]Hoja3!$B$4,[16]Hoja3!$A$4,IF(K438=[16]Hoja3!$B$5,[16]Hoja3!$A$5,IF(K438=[16]Hoja3!$B$6,[16]Hoja3!$A$6,IF(K438=[16]Hoja3!$B$7,[16]Hoja3!$A$7,IF(K438=[16]Hoja3!$B$8,[16]Hoja3!$A$8,IF(K438=[16]Hoja3!$B$9,[16]Hoja3!$A$9,IF(K438=[16]Hoja3!$B$10,[16]Hoja3!$A$10,IF(K438=[16]Hoja3!$B$11,[16]Hoja3!$A$11,IF(K438=[16]Hoja3!$B$12,[16]Hoja3!$A$12,IF(K438=[16]Hoja3!$B$13,[16]Hoja3!$A$13,IF(K438=[16]Hoja3!$B$14,[16]Hoja3!$A$14,"")))))))))))))</f>
        <v>CCE-05</v>
      </c>
      <c r="M438" s="2" t="s">
        <v>58</v>
      </c>
      <c r="N438" s="2">
        <v>0</v>
      </c>
      <c r="O438" s="5">
        <v>29640000</v>
      </c>
      <c r="P438" s="5">
        <v>29640000</v>
      </c>
      <c r="Q438" s="1">
        <v>0</v>
      </c>
      <c r="R438" s="2">
        <v>0</v>
      </c>
      <c r="S438" s="2" t="s">
        <v>31</v>
      </c>
      <c r="T438" s="2" t="s">
        <v>32</v>
      </c>
      <c r="U438" s="2" t="s">
        <v>33</v>
      </c>
      <c r="V438" s="2" t="s">
        <v>34</v>
      </c>
      <c r="W438" s="2" t="s">
        <v>35</v>
      </c>
      <c r="X438" s="2">
        <v>3241000</v>
      </c>
      <c r="Y438" s="3" t="s">
        <v>36</v>
      </c>
    </row>
    <row r="439" spans="1:25" ht="90" x14ac:dyDescent="0.25">
      <c r="A439" s="2" t="s">
        <v>712</v>
      </c>
      <c r="B439" s="2" t="str">
        <f>IFERROR(VLOOKUP(VALUE(MID(A439,1,IF(VALUE(MID(A439,1,3))=898,3,4))),[2]Hoja1!$A$3:$K$222,2,0),"")</f>
        <v>898 Administración del talento humano</v>
      </c>
      <c r="C439" s="2" t="s">
        <v>55</v>
      </c>
      <c r="D439" s="2" t="s">
        <v>697</v>
      </c>
      <c r="E439" s="104">
        <v>83121502</v>
      </c>
      <c r="F439" s="31" t="s">
        <v>692</v>
      </c>
      <c r="G439" s="4">
        <v>1</v>
      </c>
      <c r="H439" s="4">
        <v>1</v>
      </c>
      <c r="I439" s="2">
        <v>9.5</v>
      </c>
      <c r="J439" s="2">
        <v>1</v>
      </c>
      <c r="K439" s="2" t="s">
        <v>29</v>
      </c>
      <c r="L439" s="2" t="str">
        <f>IF(K439=[16]Hoja3!$B$2,[16]Hoja3!$A$2,IF(K439=[16]Hoja3!$B$3,[16]Hoja3!$A$3,IF(K439=[16]Hoja3!$B$4,[16]Hoja3!$A$4,IF(K439=[16]Hoja3!$B$5,[16]Hoja3!$A$5,IF(K439=[16]Hoja3!$B$6,[16]Hoja3!$A$6,IF(K439=[16]Hoja3!$B$7,[16]Hoja3!$A$7,IF(K439=[16]Hoja3!$B$8,[16]Hoja3!$A$8,IF(K439=[16]Hoja3!$B$9,[16]Hoja3!$A$9,IF(K439=[16]Hoja3!$B$10,[16]Hoja3!$A$10,IF(K439=[16]Hoja3!$B$11,[16]Hoja3!$A$11,IF(K439=[16]Hoja3!$B$12,[16]Hoja3!$A$12,IF(K439=[16]Hoja3!$B$13,[16]Hoja3!$A$13,IF(K439=[16]Hoja3!$B$14,[16]Hoja3!$A$14,"")))))))))))))</f>
        <v>CCE-05</v>
      </c>
      <c r="M439" s="2" t="s">
        <v>58</v>
      </c>
      <c r="N439" s="2">
        <v>0</v>
      </c>
      <c r="O439" s="5">
        <v>29640000</v>
      </c>
      <c r="P439" s="5">
        <v>29640000</v>
      </c>
      <c r="Q439" s="1">
        <v>0</v>
      </c>
      <c r="R439" s="2">
        <v>0</v>
      </c>
      <c r="S439" s="2" t="s">
        <v>31</v>
      </c>
      <c r="T439" s="2" t="s">
        <v>32</v>
      </c>
      <c r="U439" s="2" t="s">
        <v>33</v>
      </c>
      <c r="V439" s="2" t="s">
        <v>34</v>
      </c>
      <c r="W439" s="2" t="s">
        <v>35</v>
      </c>
      <c r="X439" s="2">
        <v>3241000</v>
      </c>
      <c r="Y439" s="3" t="s">
        <v>36</v>
      </c>
    </row>
    <row r="440" spans="1:25" ht="90" x14ac:dyDescent="0.25">
      <c r="A440" s="2" t="s">
        <v>713</v>
      </c>
      <c r="B440" s="2" t="str">
        <f>IFERROR(VLOOKUP(VALUE(MID(A440,1,IF(VALUE(MID(A440,1,3))=898,3,4))),[2]Hoja1!$A$3:$K$222,2,0),"")</f>
        <v>898 Administración del talento humano</v>
      </c>
      <c r="C440" s="2" t="s">
        <v>55</v>
      </c>
      <c r="D440" s="2" t="s">
        <v>697</v>
      </c>
      <c r="E440" s="104">
        <v>83121502</v>
      </c>
      <c r="F440" s="31" t="s">
        <v>692</v>
      </c>
      <c r="G440" s="4">
        <v>1</v>
      </c>
      <c r="H440" s="4">
        <v>1</v>
      </c>
      <c r="I440" s="2">
        <v>9.5</v>
      </c>
      <c r="J440" s="2">
        <v>1</v>
      </c>
      <c r="K440" s="2" t="s">
        <v>29</v>
      </c>
      <c r="L440" s="2" t="str">
        <f>IF(K440=[16]Hoja3!$B$2,[16]Hoja3!$A$2,IF(K440=[16]Hoja3!$B$3,[16]Hoja3!$A$3,IF(K440=[16]Hoja3!$B$4,[16]Hoja3!$A$4,IF(K440=[16]Hoja3!$B$5,[16]Hoja3!$A$5,IF(K440=[16]Hoja3!$B$6,[16]Hoja3!$A$6,IF(K440=[16]Hoja3!$B$7,[16]Hoja3!$A$7,IF(K440=[16]Hoja3!$B$8,[16]Hoja3!$A$8,IF(K440=[16]Hoja3!$B$9,[16]Hoja3!$A$9,IF(K440=[16]Hoja3!$B$10,[16]Hoja3!$A$10,IF(K440=[16]Hoja3!$B$11,[16]Hoja3!$A$11,IF(K440=[16]Hoja3!$B$12,[16]Hoja3!$A$12,IF(K440=[16]Hoja3!$B$13,[16]Hoja3!$A$13,IF(K440=[16]Hoja3!$B$14,[16]Hoja3!$A$14,"")))))))))))))</f>
        <v>CCE-05</v>
      </c>
      <c r="M440" s="2" t="s">
        <v>58</v>
      </c>
      <c r="N440" s="2">
        <v>0</v>
      </c>
      <c r="O440" s="5">
        <v>29640000</v>
      </c>
      <c r="P440" s="5">
        <v>29640000</v>
      </c>
      <c r="Q440" s="1">
        <v>0</v>
      </c>
      <c r="R440" s="2">
        <v>0</v>
      </c>
      <c r="S440" s="2" t="s">
        <v>31</v>
      </c>
      <c r="T440" s="2" t="s">
        <v>32</v>
      </c>
      <c r="U440" s="2" t="s">
        <v>33</v>
      </c>
      <c r="V440" s="2" t="s">
        <v>34</v>
      </c>
      <c r="W440" s="2" t="s">
        <v>35</v>
      </c>
      <c r="X440" s="2">
        <v>3241000</v>
      </c>
      <c r="Y440" s="3" t="s">
        <v>36</v>
      </c>
    </row>
    <row r="441" spans="1:25" ht="90" x14ac:dyDescent="0.25">
      <c r="A441" s="2" t="s">
        <v>714</v>
      </c>
      <c r="B441" s="2" t="str">
        <f>IFERROR(VLOOKUP(VALUE(MID(A441,1,IF(VALUE(MID(A441,1,3))=898,3,4))),[2]Hoja1!$A$3:$K$222,2,0),"")</f>
        <v>898 Administración del talento humano</v>
      </c>
      <c r="C441" s="2" t="s">
        <v>55</v>
      </c>
      <c r="D441" s="2" t="s">
        <v>697</v>
      </c>
      <c r="E441" s="104">
        <v>83121502</v>
      </c>
      <c r="F441" s="31" t="s">
        <v>692</v>
      </c>
      <c r="G441" s="4">
        <v>1</v>
      </c>
      <c r="H441" s="4">
        <v>1</v>
      </c>
      <c r="I441" s="2">
        <v>9.5</v>
      </c>
      <c r="J441" s="2">
        <v>1</v>
      </c>
      <c r="K441" s="2" t="s">
        <v>29</v>
      </c>
      <c r="L441" s="2" t="str">
        <f>IF(K441=[16]Hoja3!$B$2,[16]Hoja3!$A$2,IF(K441=[16]Hoja3!$B$3,[16]Hoja3!$A$3,IF(K441=[16]Hoja3!$B$4,[16]Hoja3!$A$4,IF(K441=[16]Hoja3!$B$5,[16]Hoja3!$A$5,IF(K441=[16]Hoja3!$B$6,[16]Hoja3!$A$6,IF(K441=[16]Hoja3!$B$7,[16]Hoja3!$A$7,IF(K441=[16]Hoja3!$B$8,[16]Hoja3!$A$8,IF(K441=[16]Hoja3!$B$9,[16]Hoja3!$A$9,IF(K441=[16]Hoja3!$B$10,[16]Hoja3!$A$10,IF(K441=[16]Hoja3!$B$11,[16]Hoja3!$A$11,IF(K441=[16]Hoja3!$B$12,[16]Hoja3!$A$12,IF(K441=[16]Hoja3!$B$13,[16]Hoja3!$A$13,IF(K441=[16]Hoja3!$B$14,[16]Hoja3!$A$14,"")))))))))))))</f>
        <v>CCE-05</v>
      </c>
      <c r="M441" s="2" t="s">
        <v>58</v>
      </c>
      <c r="N441" s="2">
        <v>0</v>
      </c>
      <c r="O441" s="5">
        <v>29640000</v>
      </c>
      <c r="P441" s="5">
        <v>29640000</v>
      </c>
      <c r="Q441" s="1">
        <v>0</v>
      </c>
      <c r="R441" s="2">
        <v>0</v>
      </c>
      <c r="S441" s="2" t="s">
        <v>31</v>
      </c>
      <c r="T441" s="2" t="s">
        <v>32</v>
      </c>
      <c r="U441" s="2" t="s">
        <v>33</v>
      </c>
      <c r="V441" s="2" t="s">
        <v>34</v>
      </c>
      <c r="W441" s="2" t="s">
        <v>35</v>
      </c>
      <c r="X441" s="2">
        <v>3241000</v>
      </c>
      <c r="Y441" s="3" t="s">
        <v>36</v>
      </c>
    </row>
    <row r="442" spans="1:25" ht="90" x14ac:dyDescent="0.25">
      <c r="A442" s="2" t="s">
        <v>715</v>
      </c>
      <c r="B442" s="2" t="str">
        <f>IFERROR(VLOOKUP(VALUE(MID(A442,1,IF(VALUE(MID(A442,1,3))=898,3,4))),[2]Hoja1!$A$3:$K$222,2,0),"")</f>
        <v>898 Administración del talento humano</v>
      </c>
      <c r="C442" s="2" t="s">
        <v>55</v>
      </c>
      <c r="D442" s="2" t="s">
        <v>697</v>
      </c>
      <c r="E442" s="104">
        <v>83121502</v>
      </c>
      <c r="F442" s="31" t="s">
        <v>692</v>
      </c>
      <c r="G442" s="4">
        <v>1</v>
      </c>
      <c r="H442" s="4">
        <v>1</v>
      </c>
      <c r="I442" s="2">
        <v>9.5</v>
      </c>
      <c r="J442" s="2">
        <v>1</v>
      </c>
      <c r="K442" s="2" t="s">
        <v>29</v>
      </c>
      <c r="L442" s="2" t="str">
        <f>IF(K442=[16]Hoja3!$B$2,[16]Hoja3!$A$2,IF(K442=[16]Hoja3!$B$3,[16]Hoja3!$A$3,IF(K442=[16]Hoja3!$B$4,[16]Hoja3!$A$4,IF(K442=[16]Hoja3!$B$5,[16]Hoja3!$A$5,IF(K442=[16]Hoja3!$B$6,[16]Hoja3!$A$6,IF(K442=[16]Hoja3!$B$7,[16]Hoja3!$A$7,IF(K442=[16]Hoja3!$B$8,[16]Hoja3!$A$8,IF(K442=[16]Hoja3!$B$9,[16]Hoja3!$A$9,IF(K442=[16]Hoja3!$B$10,[16]Hoja3!$A$10,IF(K442=[16]Hoja3!$B$11,[16]Hoja3!$A$11,IF(K442=[16]Hoja3!$B$12,[16]Hoja3!$A$12,IF(K442=[16]Hoja3!$B$13,[16]Hoja3!$A$13,IF(K442=[16]Hoja3!$B$14,[16]Hoja3!$A$14,"")))))))))))))</f>
        <v>CCE-05</v>
      </c>
      <c r="M442" s="2" t="s">
        <v>58</v>
      </c>
      <c r="N442" s="2">
        <v>0</v>
      </c>
      <c r="O442" s="5">
        <v>29640000</v>
      </c>
      <c r="P442" s="5">
        <v>29640000</v>
      </c>
      <c r="Q442" s="1">
        <v>0</v>
      </c>
      <c r="R442" s="2">
        <v>0</v>
      </c>
      <c r="S442" s="2" t="s">
        <v>31</v>
      </c>
      <c r="T442" s="2" t="s">
        <v>32</v>
      </c>
      <c r="U442" s="2" t="s">
        <v>33</v>
      </c>
      <c r="V442" s="2" t="s">
        <v>34</v>
      </c>
      <c r="W442" s="2" t="s">
        <v>35</v>
      </c>
      <c r="X442" s="2">
        <v>3241000</v>
      </c>
      <c r="Y442" s="3" t="s">
        <v>36</v>
      </c>
    </row>
    <row r="443" spans="1:25" ht="90" x14ac:dyDescent="0.25">
      <c r="A443" s="2" t="s">
        <v>716</v>
      </c>
      <c r="B443" s="2" t="str">
        <f>IFERROR(VLOOKUP(VALUE(MID(A443,1,IF(VALUE(MID(A443,1,3))=898,3,4))),[2]Hoja1!$A$3:$K$222,2,0),"")</f>
        <v>898 Administración del talento humano</v>
      </c>
      <c r="C443" s="2" t="s">
        <v>55</v>
      </c>
      <c r="D443" s="2" t="s">
        <v>697</v>
      </c>
      <c r="E443" s="104">
        <v>83121502</v>
      </c>
      <c r="F443" s="31" t="s">
        <v>692</v>
      </c>
      <c r="G443" s="4">
        <v>1</v>
      </c>
      <c r="H443" s="4">
        <v>1</v>
      </c>
      <c r="I443" s="2">
        <v>9.5</v>
      </c>
      <c r="J443" s="2">
        <v>1</v>
      </c>
      <c r="K443" s="2" t="s">
        <v>29</v>
      </c>
      <c r="L443" s="2" t="str">
        <f>IF(K443=[16]Hoja3!$B$2,[16]Hoja3!$A$2,IF(K443=[16]Hoja3!$B$3,[16]Hoja3!$A$3,IF(K443=[16]Hoja3!$B$4,[16]Hoja3!$A$4,IF(K443=[16]Hoja3!$B$5,[16]Hoja3!$A$5,IF(K443=[16]Hoja3!$B$6,[16]Hoja3!$A$6,IF(K443=[16]Hoja3!$B$7,[16]Hoja3!$A$7,IF(K443=[16]Hoja3!$B$8,[16]Hoja3!$A$8,IF(K443=[16]Hoja3!$B$9,[16]Hoja3!$A$9,IF(K443=[16]Hoja3!$B$10,[16]Hoja3!$A$10,IF(K443=[16]Hoja3!$B$11,[16]Hoja3!$A$11,IF(K443=[16]Hoja3!$B$12,[16]Hoja3!$A$12,IF(K443=[16]Hoja3!$B$13,[16]Hoja3!$A$13,IF(K443=[16]Hoja3!$B$14,[16]Hoja3!$A$14,"")))))))))))))</f>
        <v>CCE-05</v>
      </c>
      <c r="M443" s="2" t="s">
        <v>58</v>
      </c>
      <c r="N443" s="2">
        <v>0</v>
      </c>
      <c r="O443" s="5">
        <v>29640000</v>
      </c>
      <c r="P443" s="5">
        <v>29640000</v>
      </c>
      <c r="Q443" s="1">
        <v>0</v>
      </c>
      <c r="R443" s="2">
        <v>0</v>
      </c>
      <c r="S443" s="2" t="s">
        <v>31</v>
      </c>
      <c r="T443" s="2" t="s">
        <v>32</v>
      </c>
      <c r="U443" s="2" t="s">
        <v>33</v>
      </c>
      <c r="V443" s="2" t="s">
        <v>34</v>
      </c>
      <c r="W443" s="2" t="s">
        <v>35</v>
      </c>
      <c r="X443" s="2">
        <v>3241000</v>
      </c>
      <c r="Y443" s="3" t="s">
        <v>36</v>
      </c>
    </row>
    <row r="444" spans="1:25" ht="90" x14ac:dyDescent="0.25">
      <c r="A444" s="2" t="s">
        <v>717</v>
      </c>
      <c r="B444" s="2" t="str">
        <f>IFERROR(VLOOKUP(VALUE(MID(A444,1,IF(VALUE(MID(A444,1,3))=898,3,4))),[2]Hoja1!$A$3:$K$222,2,0),"")</f>
        <v>898 Administración del talento humano</v>
      </c>
      <c r="C444" s="2" t="s">
        <v>55</v>
      </c>
      <c r="D444" s="2" t="s">
        <v>697</v>
      </c>
      <c r="E444" s="104">
        <v>83121502</v>
      </c>
      <c r="F444" s="31" t="s">
        <v>692</v>
      </c>
      <c r="G444" s="4">
        <v>1</v>
      </c>
      <c r="H444" s="4">
        <v>1</v>
      </c>
      <c r="I444" s="2">
        <v>9.5</v>
      </c>
      <c r="J444" s="2">
        <v>1</v>
      </c>
      <c r="K444" s="2" t="s">
        <v>29</v>
      </c>
      <c r="L444" s="2" t="str">
        <f>IF(K444=[16]Hoja3!$B$2,[16]Hoja3!$A$2,IF(K444=[16]Hoja3!$B$3,[16]Hoja3!$A$3,IF(K444=[16]Hoja3!$B$4,[16]Hoja3!$A$4,IF(K444=[16]Hoja3!$B$5,[16]Hoja3!$A$5,IF(K444=[16]Hoja3!$B$6,[16]Hoja3!$A$6,IF(K444=[16]Hoja3!$B$7,[16]Hoja3!$A$7,IF(K444=[16]Hoja3!$B$8,[16]Hoja3!$A$8,IF(K444=[16]Hoja3!$B$9,[16]Hoja3!$A$9,IF(K444=[16]Hoja3!$B$10,[16]Hoja3!$A$10,IF(K444=[16]Hoja3!$B$11,[16]Hoja3!$A$11,IF(K444=[16]Hoja3!$B$12,[16]Hoja3!$A$12,IF(K444=[16]Hoja3!$B$13,[16]Hoja3!$A$13,IF(K444=[16]Hoja3!$B$14,[16]Hoja3!$A$14,"")))))))))))))</f>
        <v>CCE-05</v>
      </c>
      <c r="M444" s="2" t="s">
        <v>58</v>
      </c>
      <c r="N444" s="2">
        <v>0</v>
      </c>
      <c r="O444" s="5">
        <v>29640000</v>
      </c>
      <c r="P444" s="5">
        <v>29640000</v>
      </c>
      <c r="Q444" s="1">
        <v>0</v>
      </c>
      <c r="R444" s="2">
        <v>0</v>
      </c>
      <c r="S444" s="2" t="s">
        <v>31</v>
      </c>
      <c r="T444" s="2" t="s">
        <v>32</v>
      </c>
      <c r="U444" s="2" t="s">
        <v>33</v>
      </c>
      <c r="V444" s="2" t="s">
        <v>34</v>
      </c>
      <c r="W444" s="2" t="s">
        <v>35</v>
      </c>
      <c r="X444" s="2">
        <v>3241000</v>
      </c>
      <c r="Y444" s="3" t="s">
        <v>36</v>
      </c>
    </row>
    <row r="445" spans="1:25" ht="90" x14ac:dyDescent="0.25">
      <c r="A445" s="2" t="s">
        <v>718</v>
      </c>
      <c r="B445" s="2" t="str">
        <f>IFERROR(VLOOKUP(VALUE(MID(A445,1,IF(VALUE(MID(A445,1,3))=898,3,4))),[2]Hoja1!$A$3:$K$222,2,0),"")</f>
        <v>898 Administración del talento humano</v>
      </c>
      <c r="C445" s="2" t="s">
        <v>55</v>
      </c>
      <c r="D445" s="2" t="s">
        <v>697</v>
      </c>
      <c r="E445" s="104">
        <v>83121502</v>
      </c>
      <c r="F445" s="31" t="s">
        <v>692</v>
      </c>
      <c r="G445" s="4">
        <v>1</v>
      </c>
      <c r="H445" s="4">
        <v>1</v>
      </c>
      <c r="I445" s="2">
        <v>9.5</v>
      </c>
      <c r="J445" s="2">
        <v>1</v>
      </c>
      <c r="K445" s="2" t="s">
        <v>29</v>
      </c>
      <c r="L445" s="2" t="str">
        <f>IF(K445=[16]Hoja3!$B$2,[16]Hoja3!$A$2,IF(K445=[16]Hoja3!$B$3,[16]Hoja3!$A$3,IF(K445=[16]Hoja3!$B$4,[16]Hoja3!$A$4,IF(K445=[16]Hoja3!$B$5,[16]Hoja3!$A$5,IF(K445=[16]Hoja3!$B$6,[16]Hoja3!$A$6,IF(K445=[16]Hoja3!$B$7,[16]Hoja3!$A$7,IF(K445=[16]Hoja3!$B$8,[16]Hoja3!$A$8,IF(K445=[16]Hoja3!$B$9,[16]Hoja3!$A$9,IF(K445=[16]Hoja3!$B$10,[16]Hoja3!$A$10,IF(K445=[16]Hoja3!$B$11,[16]Hoja3!$A$11,IF(K445=[16]Hoja3!$B$12,[16]Hoja3!$A$12,IF(K445=[16]Hoja3!$B$13,[16]Hoja3!$A$13,IF(K445=[16]Hoja3!$B$14,[16]Hoja3!$A$14,"")))))))))))))</f>
        <v>CCE-05</v>
      </c>
      <c r="M445" s="2" t="s">
        <v>58</v>
      </c>
      <c r="N445" s="2">
        <v>0</v>
      </c>
      <c r="O445" s="5">
        <v>29640000</v>
      </c>
      <c r="P445" s="5">
        <v>29640000</v>
      </c>
      <c r="Q445" s="1">
        <v>0</v>
      </c>
      <c r="R445" s="2">
        <v>0</v>
      </c>
      <c r="S445" s="2" t="s">
        <v>31</v>
      </c>
      <c r="T445" s="2" t="s">
        <v>32</v>
      </c>
      <c r="U445" s="2" t="s">
        <v>33</v>
      </c>
      <c r="V445" s="2" t="s">
        <v>34</v>
      </c>
      <c r="W445" s="2" t="s">
        <v>35</v>
      </c>
      <c r="X445" s="2">
        <v>3241000</v>
      </c>
      <c r="Y445" s="3" t="s">
        <v>36</v>
      </c>
    </row>
    <row r="446" spans="1:25" ht="90" x14ac:dyDescent="0.25">
      <c r="A446" s="2" t="s">
        <v>719</v>
      </c>
      <c r="B446" s="2" t="str">
        <f>IFERROR(VLOOKUP(VALUE(MID(A446,1,IF(VALUE(MID(A446,1,3))=898,3,4))),[2]Hoja1!$A$3:$K$222,2,0),"")</f>
        <v>898 Administración del talento humano</v>
      </c>
      <c r="C446" s="2" t="s">
        <v>55</v>
      </c>
      <c r="D446" s="2" t="s">
        <v>697</v>
      </c>
      <c r="E446" s="104">
        <v>83121502</v>
      </c>
      <c r="F446" s="31" t="s">
        <v>692</v>
      </c>
      <c r="G446" s="4">
        <v>1</v>
      </c>
      <c r="H446" s="4">
        <v>1</v>
      </c>
      <c r="I446" s="2">
        <v>9.5</v>
      </c>
      <c r="J446" s="2">
        <v>1</v>
      </c>
      <c r="K446" s="2" t="s">
        <v>29</v>
      </c>
      <c r="L446" s="2" t="str">
        <f>IF(K446=[16]Hoja3!$B$2,[16]Hoja3!$A$2,IF(K446=[16]Hoja3!$B$3,[16]Hoja3!$A$3,IF(K446=[16]Hoja3!$B$4,[16]Hoja3!$A$4,IF(K446=[16]Hoja3!$B$5,[16]Hoja3!$A$5,IF(K446=[16]Hoja3!$B$6,[16]Hoja3!$A$6,IF(K446=[16]Hoja3!$B$7,[16]Hoja3!$A$7,IF(K446=[16]Hoja3!$B$8,[16]Hoja3!$A$8,IF(K446=[16]Hoja3!$B$9,[16]Hoja3!$A$9,IF(K446=[16]Hoja3!$B$10,[16]Hoja3!$A$10,IF(K446=[16]Hoja3!$B$11,[16]Hoja3!$A$11,IF(K446=[16]Hoja3!$B$12,[16]Hoja3!$A$12,IF(K446=[16]Hoja3!$B$13,[16]Hoja3!$A$13,IF(K446=[16]Hoja3!$B$14,[16]Hoja3!$A$14,"")))))))))))))</f>
        <v>CCE-05</v>
      </c>
      <c r="M446" s="2" t="s">
        <v>58</v>
      </c>
      <c r="N446" s="2">
        <v>0</v>
      </c>
      <c r="O446" s="5">
        <v>29640000</v>
      </c>
      <c r="P446" s="5">
        <v>29640000</v>
      </c>
      <c r="Q446" s="1">
        <v>0</v>
      </c>
      <c r="R446" s="2">
        <v>0</v>
      </c>
      <c r="S446" s="2" t="s">
        <v>31</v>
      </c>
      <c r="T446" s="2" t="s">
        <v>32</v>
      </c>
      <c r="U446" s="2" t="s">
        <v>33</v>
      </c>
      <c r="V446" s="2" t="s">
        <v>34</v>
      </c>
      <c r="W446" s="2" t="s">
        <v>35</v>
      </c>
      <c r="X446" s="2">
        <v>3241000</v>
      </c>
      <c r="Y446" s="3" t="s">
        <v>36</v>
      </c>
    </row>
    <row r="447" spans="1:25" ht="90" x14ac:dyDescent="0.25">
      <c r="A447" s="2" t="s">
        <v>720</v>
      </c>
      <c r="B447" s="2" t="str">
        <f>IFERROR(VLOOKUP(VALUE(MID(A447,1,IF(VALUE(MID(A447,1,3))=898,3,4))),[2]Hoja1!$A$3:$K$222,2,0),"")</f>
        <v>898 Administración del talento humano</v>
      </c>
      <c r="C447" s="2" t="s">
        <v>55</v>
      </c>
      <c r="D447" s="2" t="s">
        <v>697</v>
      </c>
      <c r="E447" s="104">
        <v>83121502</v>
      </c>
      <c r="F447" s="31" t="s">
        <v>692</v>
      </c>
      <c r="G447" s="4">
        <v>1</v>
      </c>
      <c r="H447" s="4">
        <v>1</v>
      </c>
      <c r="I447" s="2">
        <v>9.5</v>
      </c>
      <c r="J447" s="2">
        <v>1</v>
      </c>
      <c r="K447" s="2" t="s">
        <v>29</v>
      </c>
      <c r="L447" s="2" t="str">
        <f>IF(K447=[16]Hoja3!$B$2,[16]Hoja3!$A$2,IF(K447=[16]Hoja3!$B$3,[16]Hoja3!$A$3,IF(K447=[16]Hoja3!$B$4,[16]Hoja3!$A$4,IF(K447=[16]Hoja3!$B$5,[16]Hoja3!$A$5,IF(K447=[16]Hoja3!$B$6,[16]Hoja3!$A$6,IF(K447=[16]Hoja3!$B$7,[16]Hoja3!$A$7,IF(K447=[16]Hoja3!$B$8,[16]Hoja3!$A$8,IF(K447=[16]Hoja3!$B$9,[16]Hoja3!$A$9,IF(K447=[16]Hoja3!$B$10,[16]Hoja3!$A$10,IF(K447=[16]Hoja3!$B$11,[16]Hoja3!$A$11,IF(K447=[16]Hoja3!$B$12,[16]Hoja3!$A$12,IF(K447=[16]Hoja3!$B$13,[16]Hoja3!$A$13,IF(K447=[16]Hoja3!$B$14,[16]Hoja3!$A$14,"")))))))))))))</f>
        <v>CCE-05</v>
      </c>
      <c r="M447" s="2" t="s">
        <v>58</v>
      </c>
      <c r="N447" s="2">
        <v>0</v>
      </c>
      <c r="O447" s="5">
        <v>29640000</v>
      </c>
      <c r="P447" s="5">
        <v>29640000</v>
      </c>
      <c r="Q447" s="1">
        <v>0</v>
      </c>
      <c r="R447" s="2">
        <v>0</v>
      </c>
      <c r="S447" s="2" t="s">
        <v>31</v>
      </c>
      <c r="T447" s="2" t="s">
        <v>32</v>
      </c>
      <c r="U447" s="2" t="s">
        <v>33</v>
      </c>
      <c r="V447" s="2" t="s">
        <v>34</v>
      </c>
      <c r="W447" s="2" t="s">
        <v>35</v>
      </c>
      <c r="X447" s="2">
        <v>3241000</v>
      </c>
      <c r="Y447" s="3" t="s">
        <v>36</v>
      </c>
    </row>
    <row r="448" spans="1:25" ht="90" x14ac:dyDescent="0.25">
      <c r="A448" s="2" t="s">
        <v>721</v>
      </c>
      <c r="B448" s="2" t="str">
        <f>IFERROR(VLOOKUP(VALUE(MID(A448,1,IF(VALUE(MID(A448,1,3))=898,3,4))),[2]Hoja1!$A$3:$K$222,2,0),"")</f>
        <v>898 Administración del talento humano</v>
      </c>
      <c r="C448" s="2" t="s">
        <v>55</v>
      </c>
      <c r="D448" s="2" t="s">
        <v>697</v>
      </c>
      <c r="E448" s="104">
        <v>83121502</v>
      </c>
      <c r="F448" s="31" t="s">
        <v>692</v>
      </c>
      <c r="G448" s="4">
        <v>1</v>
      </c>
      <c r="H448" s="4">
        <v>1</v>
      </c>
      <c r="I448" s="2">
        <v>9.5</v>
      </c>
      <c r="J448" s="2">
        <v>1</v>
      </c>
      <c r="K448" s="2" t="s">
        <v>29</v>
      </c>
      <c r="L448" s="2" t="str">
        <f>IF(K448=[16]Hoja3!$B$2,[16]Hoja3!$A$2,IF(K448=[16]Hoja3!$B$3,[16]Hoja3!$A$3,IF(K448=[16]Hoja3!$B$4,[16]Hoja3!$A$4,IF(K448=[16]Hoja3!$B$5,[16]Hoja3!$A$5,IF(K448=[16]Hoja3!$B$6,[16]Hoja3!$A$6,IF(K448=[16]Hoja3!$B$7,[16]Hoja3!$A$7,IF(K448=[16]Hoja3!$B$8,[16]Hoja3!$A$8,IF(K448=[16]Hoja3!$B$9,[16]Hoja3!$A$9,IF(K448=[16]Hoja3!$B$10,[16]Hoja3!$A$10,IF(K448=[16]Hoja3!$B$11,[16]Hoja3!$A$11,IF(K448=[16]Hoja3!$B$12,[16]Hoja3!$A$12,IF(K448=[16]Hoja3!$B$13,[16]Hoja3!$A$13,IF(K448=[16]Hoja3!$B$14,[16]Hoja3!$A$14,"")))))))))))))</f>
        <v>CCE-05</v>
      </c>
      <c r="M448" s="2" t="s">
        <v>58</v>
      </c>
      <c r="N448" s="2">
        <v>0</v>
      </c>
      <c r="O448" s="5">
        <v>29640000</v>
      </c>
      <c r="P448" s="5">
        <v>29640000</v>
      </c>
      <c r="Q448" s="1">
        <v>0</v>
      </c>
      <c r="R448" s="2">
        <v>0</v>
      </c>
      <c r="S448" s="2" t="s">
        <v>31</v>
      </c>
      <c r="T448" s="2" t="s">
        <v>32</v>
      </c>
      <c r="U448" s="2" t="s">
        <v>33</v>
      </c>
      <c r="V448" s="2" t="s">
        <v>34</v>
      </c>
      <c r="W448" s="2" t="s">
        <v>35</v>
      </c>
      <c r="X448" s="2">
        <v>3241000</v>
      </c>
      <c r="Y448" s="3" t="s">
        <v>36</v>
      </c>
    </row>
    <row r="449" spans="1:25" ht="90" x14ac:dyDescent="0.25">
      <c r="A449" s="2" t="s">
        <v>722</v>
      </c>
      <c r="B449" s="2" t="str">
        <f>IFERROR(VLOOKUP(VALUE(MID(A449,1,IF(VALUE(MID(A449,1,3))=898,3,4))),[2]Hoja1!$A$3:$K$222,2,0),"")</f>
        <v>898 Administración del talento humano</v>
      </c>
      <c r="C449" s="2" t="s">
        <v>55</v>
      </c>
      <c r="D449" s="2" t="s">
        <v>697</v>
      </c>
      <c r="E449" s="104">
        <v>83121502</v>
      </c>
      <c r="F449" s="31" t="s">
        <v>692</v>
      </c>
      <c r="G449" s="4">
        <v>1</v>
      </c>
      <c r="H449" s="4">
        <v>1</v>
      </c>
      <c r="I449" s="2">
        <v>9.5</v>
      </c>
      <c r="J449" s="2">
        <v>1</v>
      </c>
      <c r="K449" s="2" t="s">
        <v>29</v>
      </c>
      <c r="L449" s="2" t="str">
        <f>IF(K449=[16]Hoja3!$B$2,[16]Hoja3!$A$2,IF(K449=[16]Hoja3!$B$3,[16]Hoja3!$A$3,IF(K449=[16]Hoja3!$B$4,[16]Hoja3!$A$4,IF(K449=[16]Hoja3!$B$5,[16]Hoja3!$A$5,IF(K449=[16]Hoja3!$B$6,[16]Hoja3!$A$6,IF(K449=[16]Hoja3!$B$7,[16]Hoja3!$A$7,IF(K449=[16]Hoja3!$B$8,[16]Hoja3!$A$8,IF(K449=[16]Hoja3!$B$9,[16]Hoja3!$A$9,IF(K449=[16]Hoja3!$B$10,[16]Hoja3!$A$10,IF(K449=[16]Hoja3!$B$11,[16]Hoja3!$A$11,IF(K449=[16]Hoja3!$B$12,[16]Hoja3!$A$12,IF(K449=[16]Hoja3!$B$13,[16]Hoja3!$A$13,IF(K449=[16]Hoja3!$B$14,[16]Hoja3!$A$14,"")))))))))))))</f>
        <v>CCE-05</v>
      </c>
      <c r="M449" s="2" t="s">
        <v>58</v>
      </c>
      <c r="N449" s="2">
        <v>0</v>
      </c>
      <c r="O449" s="5">
        <v>29640000</v>
      </c>
      <c r="P449" s="5">
        <v>29640000</v>
      </c>
      <c r="Q449" s="1">
        <v>0</v>
      </c>
      <c r="R449" s="2">
        <v>0</v>
      </c>
      <c r="S449" s="2" t="s">
        <v>31</v>
      </c>
      <c r="T449" s="2" t="s">
        <v>32</v>
      </c>
      <c r="U449" s="2" t="s">
        <v>33</v>
      </c>
      <c r="V449" s="2" t="s">
        <v>34</v>
      </c>
      <c r="W449" s="2" t="s">
        <v>35</v>
      </c>
      <c r="X449" s="2">
        <v>3241000</v>
      </c>
      <c r="Y449" s="3" t="s">
        <v>36</v>
      </c>
    </row>
    <row r="450" spans="1:25" ht="90" x14ac:dyDescent="0.25">
      <c r="A450" s="2" t="s">
        <v>723</v>
      </c>
      <c r="B450" s="2" t="str">
        <f>IFERROR(VLOOKUP(VALUE(MID(A450,1,IF(VALUE(MID(A450,1,3))=898,3,4))),[2]Hoja1!$A$3:$K$222,2,0),"")</f>
        <v>898 Administración del talento humano</v>
      </c>
      <c r="C450" s="2" t="s">
        <v>55</v>
      </c>
      <c r="D450" s="2" t="s">
        <v>697</v>
      </c>
      <c r="E450" s="104">
        <v>83121502</v>
      </c>
      <c r="F450" s="31" t="s">
        <v>692</v>
      </c>
      <c r="G450" s="4">
        <v>1</v>
      </c>
      <c r="H450" s="4">
        <v>1</v>
      </c>
      <c r="I450" s="2">
        <v>9.5</v>
      </c>
      <c r="J450" s="2">
        <v>1</v>
      </c>
      <c r="K450" s="2" t="s">
        <v>29</v>
      </c>
      <c r="L450" s="2" t="str">
        <f>IF(K450=[16]Hoja3!$B$2,[16]Hoja3!$A$2,IF(K450=[16]Hoja3!$B$3,[16]Hoja3!$A$3,IF(K450=[16]Hoja3!$B$4,[16]Hoja3!$A$4,IF(K450=[16]Hoja3!$B$5,[16]Hoja3!$A$5,IF(K450=[16]Hoja3!$B$6,[16]Hoja3!$A$6,IF(K450=[16]Hoja3!$B$7,[16]Hoja3!$A$7,IF(K450=[16]Hoja3!$B$8,[16]Hoja3!$A$8,IF(K450=[16]Hoja3!$B$9,[16]Hoja3!$A$9,IF(K450=[16]Hoja3!$B$10,[16]Hoja3!$A$10,IF(K450=[16]Hoja3!$B$11,[16]Hoja3!$A$11,IF(K450=[16]Hoja3!$B$12,[16]Hoja3!$A$12,IF(K450=[16]Hoja3!$B$13,[16]Hoja3!$A$13,IF(K450=[16]Hoja3!$B$14,[16]Hoja3!$A$14,"")))))))))))))</f>
        <v>CCE-05</v>
      </c>
      <c r="M450" s="2" t="s">
        <v>58</v>
      </c>
      <c r="N450" s="2">
        <v>0</v>
      </c>
      <c r="O450" s="5">
        <v>29640000</v>
      </c>
      <c r="P450" s="5">
        <v>29640000</v>
      </c>
      <c r="Q450" s="1">
        <v>0</v>
      </c>
      <c r="R450" s="2">
        <v>0</v>
      </c>
      <c r="S450" s="2" t="s">
        <v>31</v>
      </c>
      <c r="T450" s="2" t="s">
        <v>32</v>
      </c>
      <c r="U450" s="2" t="s">
        <v>33</v>
      </c>
      <c r="V450" s="2" t="s">
        <v>34</v>
      </c>
      <c r="W450" s="2" t="s">
        <v>35</v>
      </c>
      <c r="X450" s="2">
        <v>3241000</v>
      </c>
      <c r="Y450" s="3" t="s">
        <v>36</v>
      </c>
    </row>
    <row r="451" spans="1:25" ht="90" x14ac:dyDescent="0.25">
      <c r="A451" s="2" t="s">
        <v>724</v>
      </c>
      <c r="B451" s="2" t="str">
        <f>IFERROR(VLOOKUP(VALUE(MID(A451,1,IF(VALUE(MID(A451,1,3))=898,3,4))),[2]Hoja1!$A$3:$K$222,2,0),"")</f>
        <v>898 Administración del talento humano</v>
      </c>
      <c r="C451" s="2" t="s">
        <v>55</v>
      </c>
      <c r="D451" s="2" t="s">
        <v>697</v>
      </c>
      <c r="E451" s="104">
        <v>83121502</v>
      </c>
      <c r="F451" s="31" t="s">
        <v>692</v>
      </c>
      <c r="G451" s="4">
        <v>1</v>
      </c>
      <c r="H451" s="4">
        <v>1</v>
      </c>
      <c r="I451" s="2">
        <v>9.5</v>
      </c>
      <c r="J451" s="2">
        <v>1</v>
      </c>
      <c r="K451" s="2" t="s">
        <v>29</v>
      </c>
      <c r="L451" s="2" t="str">
        <f>IF(K451=[16]Hoja3!$B$2,[16]Hoja3!$A$2,IF(K451=[16]Hoja3!$B$3,[16]Hoja3!$A$3,IF(K451=[16]Hoja3!$B$4,[16]Hoja3!$A$4,IF(K451=[16]Hoja3!$B$5,[16]Hoja3!$A$5,IF(K451=[16]Hoja3!$B$6,[16]Hoja3!$A$6,IF(K451=[16]Hoja3!$B$7,[16]Hoja3!$A$7,IF(K451=[16]Hoja3!$B$8,[16]Hoja3!$A$8,IF(K451=[16]Hoja3!$B$9,[16]Hoja3!$A$9,IF(K451=[16]Hoja3!$B$10,[16]Hoja3!$A$10,IF(K451=[16]Hoja3!$B$11,[16]Hoja3!$A$11,IF(K451=[16]Hoja3!$B$12,[16]Hoja3!$A$12,IF(K451=[16]Hoja3!$B$13,[16]Hoja3!$A$13,IF(K451=[16]Hoja3!$B$14,[16]Hoja3!$A$14,"")))))))))))))</f>
        <v>CCE-05</v>
      </c>
      <c r="M451" s="2" t="s">
        <v>58</v>
      </c>
      <c r="N451" s="2">
        <v>0</v>
      </c>
      <c r="O451" s="5">
        <v>29640000</v>
      </c>
      <c r="P451" s="5">
        <v>29640000</v>
      </c>
      <c r="Q451" s="1">
        <v>0</v>
      </c>
      <c r="R451" s="2">
        <v>0</v>
      </c>
      <c r="S451" s="2" t="s">
        <v>31</v>
      </c>
      <c r="T451" s="2" t="s">
        <v>32</v>
      </c>
      <c r="U451" s="2" t="s">
        <v>33</v>
      </c>
      <c r="V451" s="2" t="s">
        <v>34</v>
      </c>
      <c r="W451" s="2" t="s">
        <v>35</v>
      </c>
      <c r="X451" s="2">
        <v>3241000</v>
      </c>
      <c r="Y451" s="3" t="s">
        <v>36</v>
      </c>
    </row>
    <row r="452" spans="1:25" ht="90" x14ac:dyDescent="0.25">
      <c r="A452" s="2" t="s">
        <v>725</v>
      </c>
      <c r="B452" s="2" t="str">
        <f>IFERROR(VLOOKUP(VALUE(MID(A452,1,IF(VALUE(MID(A452,1,3))=898,3,4))),[2]Hoja1!$A$3:$K$222,2,0),"")</f>
        <v>898 Administración del talento humano</v>
      </c>
      <c r="C452" s="2" t="s">
        <v>55</v>
      </c>
      <c r="D452" s="2" t="s">
        <v>697</v>
      </c>
      <c r="E452" s="104">
        <v>83121502</v>
      </c>
      <c r="F452" s="31" t="s">
        <v>692</v>
      </c>
      <c r="G452" s="4">
        <v>1</v>
      </c>
      <c r="H452" s="4">
        <v>1</v>
      </c>
      <c r="I452" s="2">
        <v>9.5</v>
      </c>
      <c r="J452" s="2">
        <v>1</v>
      </c>
      <c r="K452" s="2" t="s">
        <v>29</v>
      </c>
      <c r="L452" s="2" t="str">
        <f>IF(K452=[16]Hoja3!$B$2,[16]Hoja3!$A$2,IF(K452=[16]Hoja3!$B$3,[16]Hoja3!$A$3,IF(K452=[16]Hoja3!$B$4,[16]Hoja3!$A$4,IF(K452=[16]Hoja3!$B$5,[16]Hoja3!$A$5,IF(K452=[16]Hoja3!$B$6,[16]Hoja3!$A$6,IF(K452=[16]Hoja3!$B$7,[16]Hoja3!$A$7,IF(K452=[16]Hoja3!$B$8,[16]Hoja3!$A$8,IF(K452=[16]Hoja3!$B$9,[16]Hoja3!$A$9,IF(K452=[16]Hoja3!$B$10,[16]Hoja3!$A$10,IF(K452=[16]Hoja3!$B$11,[16]Hoja3!$A$11,IF(K452=[16]Hoja3!$B$12,[16]Hoja3!$A$12,IF(K452=[16]Hoja3!$B$13,[16]Hoja3!$A$13,IF(K452=[16]Hoja3!$B$14,[16]Hoja3!$A$14,"")))))))))))))</f>
        <v>CCE-05</v>
      </c>
      <c r="M452" s="2" t="s">
        <v>58</v>
      </c>
      <c r="N452" s="2">
        <v>0</v>
      </c>
      <c r="O452" s="5">
        <v>29640000</v>
      </c>
      <c r="P452" s="5">
        <v>29640000</v>
      </c>
      <c r="Q452" s="1">
        <v>0</v>
      </c>
      <c r="R452" s="2">
        <v>0</v>
      </c>
      <c r="S452" s="2" t="s">
        <v>31</v>
      </c>
      <c r="T452" s="2" t="s">
        <v>32</v>
      </c>
      <c r="U452" s="2" t="s">
        <v>33</v>
      </c>
      <c r="V452" s="2" t="s">
        <v>34</v>
      </c>
      <c r="W452" s="2" t="s">
        <v>35</v>
      </c>
      <c r="X452" s="2">
        <v>3241000</v>
      </c>
      <c r="Y452" s="3" t="s">
        <v>36</v>
      </c>
    </row>
    <row r="453" spans="1:25" ht="90" x14ac:dyDescent="0.25">
      <c r="A453" s="2" t="s">
        <v>726</v>
      </c>
      <c r="B453" s="2" t="str">
        <f>IFERROR(VLOOKUP(VALUE(MID(A453,1,IF(VALUE(MID(A453,1,3))=898,3,4))),[2]Hoja1!$A$3:$K$222,2,0),"")</f>
        <v>898 Administración del talento humano</v>
      </c>
      <c r="C453" s="2" t="s">
        <v>55</v>
      </c>
      <c r="D453" s="2" t="s">
        <v>697</v>
      </c>
      <c r="E453" s="104">
        <v>83121502</v>
      </c>
      <c r="F453" s="31" t="s">
        <v>692</v>
      </c>
      <c r="G453" s="4">
        <v>1</v>
      </c>
      <c r="H453" s="4">
        <v>1</v>
      </c>
      <c r="I453" s="2">
        <v>9.5</v>
      </c>
      <c r="J453" s="2">
        <v>1</v>
      </c>
      <c r="K453" s="2" t="s">
        <v>29</v>
      </c>
      <c r="L453" s="2" t="str">
        <f>IF(K453=[16]Hoja3!$B$2,[16]Hoja3!$A$2,IF(K453=[16]Hoja3!$B$3,[16]Hoja3!$A$3,IF(K453=[16]Hoja3!$B$4,[16]Hoja3!$A$4,IF(K453=[16]Hoja3!$B$5,[16]Hoja3!$A$5,IF(K453=[16]Hoja3!$B$6,[16]Hoja3!$A$6,IF(K453=[16]Hoja3!$B$7,[16]Hoja3!$A$7,IF(K453=[16]Hoja3!$B$8,[16]Hoja3!$A$8,IF(K453=[16]Hoja3!$B$9,[16]Hoja3!$A$9,IF(K453=[16]Hoja3!$B$10,[16]Hoja3!$A$10,IF(K453=[16]Hoja3!$B$11,[16]Hoja3!$A$11,IF(K453=[16]Hoja3!$B$12,[16]Hoja3!$A$12,IF(K453=[16]Hoja3!$B$13,[16]Hoja3!$A$13,IF(K453=[16]Hoja3!$B$14,[16]Hoja3!$A$14,"")))))))))))))</f>
        <v>CCE-05</v>
      </c>
      <c r="M453" s="2" t="s">
        <v>58</v>
      </c>
      <c r="N453" s="2">
        <v>0</v>
      </c>
      <c r="O453" s="5">
        <v>29640000</v>
      </c>
      <c r="P453" s="5">
        <v>29640000</v>
      </c>
      <c r="Q453" s="1">
        <v>0</v>
      </c>
      <c r="R453" s="2">
        <v>0</v>
      </c>
      <c r="S453" s="2" t="s">
        <v>31</v>
      </c>
      <c r="T453" s="2" t="s">
        <v>32</v>
      </c>
      <c r="U453" s="2" t="s">
        <v>33</v>
      </c>
      <c r="V453" s="2" t="s">
        <v>34</v>
      </c>
      <c r="W453" s="2" t="s">
        <v>35</v>
      </c>
      <c r="X453" s="2">
        <v>3241000</v>
      </c>
      <c r="Y453" s="3" t="s">
        <v>36</v>
      </c>
    </row>
    <row r="454" spans="1:25" ht="90" x14ac:dyDescent="0.25">
      <c r="A454" s="2" t="s">
        <v>727</v>
      </c>
      <c r="B454" s="2" t="str">
        <f>IFERROR(VLOOKUP(VALUE(MID(A454,1,IF(VALUE(MID(A454,1,3))=898,3,4))),[2]Hoja1!$A$3:$K$222,2,0),"")</f>
        <v>898 Administración del talento humano</v>
      </c>
      <c r="C454" s="2" t="s">
        <v>55</v>
      </c>
      <c r="D454" s="2" t="s">
        <v>697</v>
      </c>
      <c r="E454" s="104">
        <v>83121502</v>
      </c>
      <c r="F454" s="31" t="s">
        <v>692</v>
      </c>
      <c r="G454" s="4">
        <v>1</v>
      </c>
      <c r="H454" s="4">
        <v>1</v>
      </c>
      <c r="I454" s="2">
        <v>9.5</v>
      </c>
      <c r="J454" s="2">
        <v>1</v>
      </c>
      <c r="K454" s="2" t="s">
        <v>29</v>
      </c>
      <c r="L454" s="2" t="str">
        <f>IF(K454=[16]Hoja3!$B$2,[16]Hoja3!$A$2,IF(K454=[16]Hoja3!$B$3,[16]Hoja3!$A$3,IF(K454=[16]Hoja3!$B$4,[16]Hoja3!$A$4,IF(K454=[16]Hoja3!$B$5,[16]Hoja3!$A$5,IF(K454=[16]Hoja3!$B$6,[16]Hoja3!$A$6,IF(K454=[16]Hoja3!$B$7,[16]Hoja3!$A$7,IF(K454=[16]Hoja3!$B$8,[16]Hoja3!$A$8,IF(K454=[16]Hoja3!$B$9,[16]Hoja3!$A$9,IF(K454=[16]Hoja3!$B$10,[16]Hoja3!$A$10,IF(K454=[16]Hoja3!$B$11,[16]Hoja3!$A$11,IF(K454=[16]Hoja3!$B$12,[16]Hoja3!$A$12,IF(K454=[16]Hoja3!$B$13,[16]Hoja3!$A$13,IF(K454=[16]Hoja3!$B$14,[16]Hoja3!$A$14,"")))))))))))))</f>
        <v>CCE-05</v>
      </c>
      <c r="M454" s="2" t="s">
        <v>58</v>
      </c>
      <c r="N454" s="2">
        <v>0</v>
      </c>
      <c r="O454" s="5">
        <v>29640000</v>
      </c>
      <c r="P454" s="5">
        <v>29640000</v>
      </c>
      <c r="Q454" s="1">
        <v>0</v>
      </c>
      <c r="R454" s="2">
        <v>0</v>
      </c>
      <c r="S454" s="2" t="s">
        <v>31</v>
      </c>
      <c r="T454" s="2" t="s">
        <v>32</v>
      </c>
      <c r="U454" s="2" t="s">
        <v>33</v>
      </c>
      <c r="V454" s="2" t="s">
        <v>34</v>
      </c>
      <c r="W454" s="2" t="s">
        <v>35</v>
      </c>
      <c r="X454" s="2">
        <v>3241000</v>
      </c>
      <c r="Y454" s="3" t="s">
        <v>36</v>
      </c>
    </row>
    <row r="455" spans="1:25" ht="90" x14ac:dyDescent="0.25">
      <c r="A455" s="2" t="s">
        <v>728</v>
      </c>
      <c r="B455" s="2" t="str">
        <f>IFERROR(VLOOKUP(VALUE(MID(A455,1,IF(VALUE(MID(A455,1,3))=898,3,4))),[2]Hoja1!$A$3:$K$222,2,0),"")</f>
        <v>898 Administración del talento humano</v>
      </c>
      <c r="C455" s="2" t="s">
        <v>55</v>
      </c>
      <c r="D455" s="2" t="s">
        <v>697</v>
      </c>
      <c r="E455" s="104">
        <v>83121502</v>
      </c>
      <c r="F455" s="31" t="s">
        <v>692</v>
      </c>
      <c r="G455" s="4">
        <v>1</v>
      </c>
      <c r="H455" s="4">
        <v>1</v>
      </c>
      <c r="I455" s="2">
        <v>9.5</v>
      </c>
      <c r="J455" s="2">
        <v>1</v>
      </c>
      <c r="K455" s="2" t="s">
        <v>29</v>
      </c>
      <c r="L455" s="2" t="str">
        <f>IF(K455=[16]Hoja3!$B$2,[16]Hoja3!$A$2,IF(K455=[16]Hoja3!$B$3,[16]Hoja3!$A$3,IF(K455=[16]Hoja3!$B$4,[16]Hoja3!$A$4,IF(K455=[16]Hoja3!$B$5,[16]Hoja3!$A$5,IF(K455=[16]Hoja3!$B$6,[16]Hoja3!$A$6,IF(K455=[16]Hoja3!$B$7,[16]Hoja3!$A$7,IF(K455=[16]Hoja3!$B$8,[16]Hoja3!$A$8,IF(K455=[16]Hoja3!$B$9,[16]Hoja3!$A$9,IF(K455=[16]Hoja3!$B$10,[16]Hoja3!$A$10,IF(K455=[16]Hoja3!$B$11,[16]Hoja3!$A$11,IF(K455=[16]Hoja3!$B$12,[16]Hoja3!$A$12,IF(K455=[16]Hoja3!$B$13,[16]Hoja3!$A$13,IF(K455=[16]Hoja3!$B$14,[16]Hoja3!$A$14,"")))))))))))))</f>
        <v>CCE-05</v>
      </c>
      <c r="M455" s="2" t="s">
        <v>58</v>
      </c>
      <c r="N455" s="2">
        <v>0</v>
      </c>
      <c r="O455" s="5">
        <v>29640000</v>
      </c>
      <c r="P455" s="5">
        <v>29640000</v>
      </c>
      <c r="Q455" s="1">
        <v>0</v>
      </c>
      <c r="R455" s="2">
        <v>0</v>
      </c>
      <c r="S455" s="2" t="s">
        <v>31</v>
      </c>
      <c r="T455" s="2" t="s">
        <v>32</v>
      </c>
      <c r="U455" s="2" t="s">
        <v>33</v>
      </c>
      <c r="V455" s="2" t="s">
        <v>34</v>
      </c>
      <c r="W455" s="2" t="s">
        <v>35</v>
      </c>
      <c r="X455" s="2">
        <v>3241000</v>
      </c>
      <c r="Y455" s="3" t="s">
        <v>36</v>
      </c>
    </row>
    <row r="456" spans="1:25" ht="90" x14ac:dyDescent="0.25">
      <c r="A456" s="2" t="s">
        <v>729</v>
      </c>
      <c r="B456" s="2" t="str">
        <f>IFERROR(VLOOKUP(VALUE(MID(A456,1,IF(VALUE(MID(A456,1,3))=898,3,4))),[2]Hoja1!$A$3:$K$222,2,0),"")</f>
        <v>898 Administración del talento humano</v>
      </c>
      <c r="C456" s="2" t="s">
        <v>55</v>
      </c>
      <c r="D456" s="2" t="s">
        <v>697</v>
      </c>
      <c r="E456" s="104">
        <v>83121502</v>
      </c>
      <c r="F456" s="31" t="s">
        <v>692</v>
      </c>
      <c r="G456" s="4">
        <v>1</v>
      </c>
      <c r="H456" s="4">
        <v>1</v>
      </c>
      <c r="I456" s="2">
        <v>9.5</v>
      </c>
      <c r="J456" s="2">
        <v>1</v>
      </c>
      <c r="K456" s="2" t="s">
        <v>29</v>
      </c>
      <c r="L456" s="2" t="str">
        <f>IF(K456=[16]Hoja3!$B$2,[16]Hoja3!$A$2,IF(K456=[16]Hoja3!$B$3,[16]Hoja3!$A$3,IF(K456=[16]Hoja3!$B$4,[16]Hoja3!$A$4,IF(K456=[16]Hoja3!$B$5,[16]Hoja3!$A$5,IF(K456=[16]Hoja3!$B$6,[16]Hoja3!$A$6,IF(K456=[16]Hoja3!$B$7,[16]Hoja3!$A$7,IF(K456=[16]Hoja3!$B$8,[16]Hoja3!$A$8,IF(K456=[16]Hoja3!$B$9,[16]Hoja3!$A$9,IF(K456=[16]Hoja3!$B$10,[16]Hoja3!$A$10,IF(K456=[16]Hoja3!$B$11,[16]Hoja3!$A$11,IF(K456=[16]Hoja3!$B$12,[16]Hoja3!$A$12,IF(K456=[16]Hoja3!$B$13,[16]Hoja3!$A$13,IF(K456=[16]Hoja3!$B$14,[16]Hoja3!$A$14,"")))))))))))))</f>
        <v>CCE-05</v>
      </c>
      <c r="M456" s="2" t="s">
        <v>58</v>
      </c>
      <c r="N456" s="2">
        <v>0</v>
      </c>
      <c r="O456" s="5">
        <v>29640000</v>
      </c>
      <c r="P456" s="5">
        <v>29640000</v>
      </c>
      <c r="Q456" s="1">
        <v>0</v>
      </c>
      <c r="R456" s="2">
        <v>0</v>
      </c>
      <c r="S456" s="2" t="s">
        <v>31</v>
      </c>
      <c r="T456" s="2" t="s">
        <v>32</v>
      </c>
      <c r="U456" s="2" t="s">
        <v>33</v>
      </c>
      <c r="V456" s="2" t="s">
        <v>34</v>
      </c>
      <c r="W456" s="2" t="s">
        <v>35</v>
      </c>
      <c r="X456" s="2">
        <v>3241000</v>
      </c>
      <c r="Y456" s="3" t="s">
        <v>36</v>
      </c>
    </row>
    <row r="457" spans="1:25" ht="90" x14ac:dyDescent="0.25">
      <c r="A457" s="2" t="s">
        <v>730</v>
      </c>
      <c r="B457" s="2" t="str">
        <f>IFERROR(VLOOKUP(VALUE(MID(A457,1,IF(VALUE(MID(A457,1,3))=898,3,4))),[2]Hoja1!$A$3:$K$222,2,0),"")</f>
        <v>898 Administración del talento humano</v>
      </c>
      <c r="C457" s="2" t="s">
        <v>55</v>
      </c>
      <c r="D457" s="2" t="s">
        <v>697</v>
      </c>
      <c r="E457" s="104">
        <v>83121502</v>
      </c>
      <c r="F457" s="31" t="s">
        <v>692</v>
      </c>
      <c r="G457" s="4">
        <v>1</v>
      </c>
      <c r="H457" s="4">
        <v>1</v>
      </c>
      <c r="I457" s="2">
        <v>9.5</v>
      </c>
      <c r="J457" s="2">
        <v>1</v>
      </c>
      <c r="K457" s="2" t="s">
        <v>29</v>
      </c>
      <c r="L457" s="2" t="str">
        <f>IF(K457=[16]Hoja3!$B$2,[16]Hoja3!$A$2,IF(K457=[16]Hoja3!$B$3,[16]Hoja3!$A$3,IF(K457=[16]Hoja3!$B$4,[16]Hoja3!$A$4,IF(K457=[16]Hoja3!$B$5,[16]Hoja3!$A$5,IF(K457=[16]Hoja3!$B$6,[16]Hoja3!$A$6,IF(K457=[16]Hoja3!$B$7,[16]Hoja3!$A$7,IF(K457=[16]Hoja3!$B$8,[16]Hoja3!$A$8,IF(K457=[16]Hoja3!$B$9,[16]Hoja3!$A$9,IF(K457=[16]Hoja3!$B$10,[16]Hoja3!$A$10,IF(K457=[16]Hoja3!$B$11,[16]Hoja3!$A$11,IF(K457=[16]Hoja3!$B$12,[16]Hoja3!$A$12,IF(K457=[16]Hoja3!$B$13,[16]Hoja3!$A$13,IF(K457=[16]Hoja3!$B$14,[16]Hoja3!$A$14,"")))))))))))))</f>
        <v>CCE-05</v>
      </c>
      <c r="M457" s="2" t="s">
        <v>58</v>
      </c>
      <c r="N457" s="2">
        <v>0</v>
      </c>
      <c r="O457" s="5">
        <v>29640000</v>
      </c>
      <c r="P457" s="5">
        <v>29640000</v>
      </c>
      <c r="Q457" s="1">
        <v>0</v>
      </c>
      <c r="R457" s="2">
        <v>0</v>
      </c>
      <c r="S457" s="2" t="s">
        <v>31</v>
      </c>
      <c r="T457" s="2" t="s">
        <v>32</v>
      </c>
      <c r="U457" s="2" t="s">
        <v>33</v>
      </c>
      <c r="V457" s="2" t="s">
        <v>34</v>
      </c>
      <c r="W457" s="2" t="s">
        <v>35</v>
      </c>
      <c r="X457" s="2">
        <v>3241000</v>
      </c>
      <c r="Y457" s="3" t="s">
        <v>36</v>
      </c>
    </row>
    <row r="458" spans="1:25" ht="90" x14ac:dyDescent="0.25">
      <c r="A458" s="2" t="s">
        <v>731</v>
      </c>
      <c r="B458" s="2" t="str">
        <f>IFERROR(VLOOKUP(VALUE(MID(A458,1,IF(VALUE(MID(A458,1,3))=898,3,4))),[2]Hoja1!$A$3:$K$222,2,0),"")</f>
        <v>898 Administración del talento humano</v>
      </c>
      <c r="C458" s="2" t="s">
        <v>55</v>
      </c>
      <c r="D458" s="2" t="s">
        <v>697</v>
      </c>
      <c r="E458" s="104">
        <v>83121502</v>
      </c>
      <c r="F458" s="31" t="s">
        <v>692</v>
      </c>
      <c r="G458" s="4">
        <v>1</v>
      </c>
      <c r="H458" s="4">
        <v>1</v>
      </c>
      <c r="I458" s="2">
        <v>9.5</v>
      </c>
      <c r="J458" s="2">
        <v>1</v>
      </c>
      <c r="K458" s="2" t="s">
        <v>29</v>
      </c>
      <c r="L458" s="2" t="str">
        <f>IF(K458=[16]Hoja3!$B$2,[16]Hoja3!$A$2,IF(K458=[16]Hoja3!$B$3,[16]Hoja3!$A$3,IF(K458=[16]Hoja3!$B$4,[16]Hoja3!$A$4,IF(K458=[16]Hoja3!$B$5,[16]Hoja3!$A$5,IF(K458=[16]Hoja3!$B$6,[16]Hoja3!$A$6,IF(K458=[16]Hoja3!$B$7,[16]Hoja3!$A$7,IF(K458=[16]Hoja3!$B$8,[16]Hoja3!$A$8,IF(K458=[16]Hoja3!$B$9,[16]Hoja3!$A$9,IF(K458=[16]Hoja3!$B$10,[16]Hoja3!$A$10,IF(K458=[16]Hoja3!$B$11,[16]Hoja3!$A$11,IF(K458=[16]Hoja3!$B$12,[16]Hoja3!$A$12,IF(K458=[16]Hoja3!$B$13,[16]Hoja3!$A$13,IF(K458=[16]Hoja3!$B$14,[16]Hoja3!$A$14,"")))))))))))))</f>
        <v>CCE-05</v>
      </c>
      <c r="M458" s="2" t="s">
        <v>58</v>
      </c>
      <c r="N458" s="2">
        <v>0</v>
      </c>
      <c r="O458" s="5">
        <v>29640000</v>
      </c>
      <c r="P458" s="5">
        <v>29640000</v>
      </c>
      <c r="Q458" s="1">
        <v>0</v>
      </c>
      <c r="R458" s="2">
        <v>0</v>
      </c>
      <c r="S458" s="2" t="s">
        <v>31</v>
      </c>
      <c r="T458" s="2" t="s">
        <v>32</v>
      </c>
      <c r="U458" s="2" t="s">
        <v>33</v>
      </c>
      <c r="V458" s="2" t="s">
        <v>34</v>
      </c>
      <c r="W458" s="2" t="s">
        <v>35</v>
      </c>
      <c r="X458" s="2">
        <v>3241000</v>
      </c>
      <c r="Y458" s="3" t="s">
        <v>36</v>
      </c>
    </row>
    <row r="459" spans="1:25" ht="90" x14ac:dyDescent="0.25">
      <c r="A459" s="2" t="s">
        <v>732</v>
      </c>
      <c r="B459" s="2" t="str">
        <f>IFERROR(VLOOKUP(VALUE(MID(A459,1,IF(VALUE(MID(A459,1,3))=898,3,4))),[2]Hoja1!$A$3:$K$222,2,0),"")</f>
        <v>898 Administración del talento humano</v>
      </c>
      <c r="C459" s="2" t="s">
        <v>55</v>
      </c>
      <c r="D459" s="2" t="s">
        <v>697</v>
      </c>
      <c r="E459" s="104">
        <v>83121502</v>
      </c>
      <c r="F459" s="31" t="s">
        <v>692</v>
      </c>
      <c r="G459" s="4">
        <v>1</v>
      </c>
      <c r="H459" s="4">
        <v>1</v>
      </c>
      <c r="I459" s="2">
        <v>9.5</v>
      </c>
      <c r="J459" s="2">
        <v>1</v>
      </c>
      <c r="K459" s="2" t="s">
        <v>29</v>
      </c>
      <c r="L459" s="2" t="str">
        <f>IF(K459=[16]Hoja3!$B$2,[16]Hoja3!$A$2,IF(K459=[16]Hoja3!$B$3,[16]Hoja3!$A$3,IF(K459=[16]Hoja3!$B$4,[16]Hoja3!$A$4,IF(K459=[16]Hoja3!$B$5,[16]Hoja3!$A$5,IF(K459=[16]Hoja3!$B$6,[16]Hoja3!$A$6,IF(K459=[16]Hoja3!$B$7,[16]Hoja3!$A$7,IF(K459=[16]Hoja3!$B$8,[16]Hoja3!$A$8,IF(K459=[16]Hoja3!$B$9,[16]Hoja3!$A$9,IF(K459=[16]Hoja3!$B$10,[16]Hoja3!$A$10,IF(K459=[16]Hoja3!$B$11,[16]Hoja3!$A$11,IF(K459=[16]Hoja3!$B$12,[16]Hoja3!$A$12,IF(K459=[16]Hoja3!$B$13,[16]Hoja3!$A$13,IF(K459=[16]Hoja3!$B$14,[16]Hoja3!$A$14,"")))))))))))))</f>
        <v>CCE-05</v>
      </c>
      <c r="M459" s="2" t="s">
        <v>58</v>
      </c>
      <c r="N459" s="2">
        <v>0</v>
      </c>
      <c r="O459" s="5">
        <v>29640000</v>
      </c>
      <c r="P459" s="5">
        <v>29640000</v>
      </c>
      <c r="Q459" s="1">
        <v>0</v>
      </c>
      <c r="R459" s="2">
        <v>0</v>
      </c>
      <c r="S459" s="2" t="s">
        <v>31</v>
      </c>
      <c r="T459" s="2" t="s">
        <v>32</v>
      </c>
      <c r="U459" s="2" t="s">
        <v>33</v>
      </c>
      <c r="V459" s="2" t="s">
        <v>34</v>
      </c>
      <c r="W459" s="2" t="s">
        <v>35</v>
      </c>
      <c r="X459" s="2">
        <v>3241000</v>
      </c>
      <c r="Y459" s="3" t="s">
        <v>36</v>
      </c>
    </row>
    <row r="460" spans="1:25" ht="90" x14ac:dyDescent="0.25">
      <c r="A460" s="2" t="s">
        <v>733</v>
      </c>
      <c r="B460" s="2" t="str">
        <f>IFERROR(VLOOKUP(VALUE(MID(A460,1,IF(VALUE(MID(A460,1,3))=898,3,4))),[2]Hoja1!$A$3:$K$222,2,0),"")</f>
        <v>898 Administración del talento humano</v>
      </c>
      <c r="C460" s="2" t="s">
        <v>55</v>
      </c>
      <c r="D460" s="2" t="s">
        <v>697</v>
      </c>
      <c r="E460" s="104">
        <v>83121502</v>
      </c>
      <c r="F460" s="31" t="s">
        <v>692</v>
      </c>
      <c r="G460" s="4">
        <v>1</v>
      </c>
      <c r="H460" s="4">
        <v>1</v>
      </c>
      <c r="I460" s="2">
        <v>9.5</v>
      </c>
      <c r="J460" s="2">
        <v>1</v>
      </c>
      <c r="K460" s="2" t="s">
        <v>29</v>
      </c>
      <c r="L460" s="2" t="str">
        <f>IF(K460=[16]Hoja3!$B$2,[16]Hoja3!$A$2,IF(K460=[16]Hoja3!$B$3,[16]Hoja3!$A$3,IF(K460=[16]Hoja3!$B$4,[16]Hoja3!$A$4,IF(K460=[16]Hoja3!$B$5,[16]Hoja3!$A$5,IF(K460=[16]Hoja3!$B$6,[16]Hoja3!$A$6,IF(K460=[16]Hoja3!$B$7,[16]Hoja3!$A$7,IF(K460=[16]Hoja3!$B$8,[16]Hoja3!$A$8,IF(K460=[16]Hoja3!$B$9,[16]Hoja3!$A$9,IF(K460=[16]Hoja3!$B$10,[16]Hoja3!$A$10,IF(K460=[16]Hoja3!$B$11,[16]Hoja3!$A$11,IF(K460=[16]Hoja3!$B$12,[16]Hoja3!$A$12,IF(K460=[16]Hoja3!$B$13,[16]Hoja3!$A$13,IF(K460=[16]Hoja3!$B$14,[16]Hoja3!$A$14,"")))))))))))))</f>
        <v>CCE-05</v>
      </c>
      <c r="M460" s="2" t="s">
        <v>58</v>
      </c>
      <c r="N460" s="2">
        <v>0</v>
      </c>
      <c r="O460" s="5">
        <v>29640000</v>
      </c>
      <c r="P460" s="5">
        <v>29640000</v>
      </c>
      <c r="Q460" s="1">
        <v>0</v>
      </c>
      <c r="R460" s="2">
        <v>0</v>
      </c>
      <c r="S460" s="2" t="s">
        <v>31</v>
      </c>
      <c r="T460" s="2" t="s">
        <v>32</v>
      </c>
      <c r="U460" s="2" t="s">
        <v>33</v>
      </c>
      <c r="V460" s="2" t="s">
        <v>34</v>
      </c>
      <c r="W460" s="2" t="s">
        <v>35</v>
      </c>
      <c r="X460" s="2">
        <v>3241000</v>
      </c>
      <c r="Y460" s="3" t="s">
        <v>36</v>
      </c>
    </row>
    <row r="461" spans="1:25" ht="90" x14ac:dyDescent="0.25">
      <c r="A461" s="2" t="s">
        <v>734</v>
      </c>
      <c r="B461" s="2" t="str">
        <f>IFERROR(VLOOKUP(VALUE(MID(A461,1,IF(VALUE(MID(A461,1,3))=898,3,4))),[2]Hoja1!$A$3:$K$222,2,0),"")</f>
        <v>898 Administración del talento humano</v>
      </c>
      <c r="C461" s="2" t="s">
        <v>55</v>
      </c>
      <c r="D461" s="2" t="s">
        <v>697</v>
      </c>
      <c r="E461" s="104">
        <v>83121502</v>
      </c>
      <c r="F461" s="31" t="s">
        <v>692</v>
      </c>
      <c r="G461" s="4">
        <v>1</v>
      </c>
      <c r="H461" s="4">
        <v>1</v>
      </c>
      <c r="I461" s="2">
        <v>9.5</v>
      </c>
      <c r="J461" s="2">
        <v>1</v>
      </c>
      <c r="K461" s="2" t="s">
        <v>29</v>
      </c>
      <c r="L461" s="2" t="str">
        <f>IF(K461=[16]Hoja3!$B$2,[16]Hoja3!$A$2,IF(K461=[16]Hoja3!$B$3,[16]Hoja3!$A$3,IF(K461=[16]Hoja3!$B$4,[16]Hoja3!$A$4,IF(K461=[16]Hoja3!$B$5,[16]Hoja3!$A$5,IF(K461=[16]Hoja3!$B$6,[16]Hoja3!$A$6,IF(K461=[16]Hoja3!$B$7,[16]Hoja3!$A$7,IF(K461=[16]Hoja3!$B$8,[16]Hoja3!$A$8,IF(K461=[16]Hoja3!$B$9,[16]Hoja3!$A$9,IF(K461=[16]Hoja3!$B$10,[16]Hoja3!$A$10,IF(K461=[16]Hoja3!$B$11,[16]Hoja3!$A$11,IF(K461=[16]Hoja3!$B$12,[16]Hoja3!$A$12,IF(K461=[16]Hoja3!$B$13,[16]Hoja3!$A$13,IF(K461=[16]Hoja3!$B$14,[16]Hoja3!$A$14,"")))))))))))))</f>
        <v>CCE-05</v>
      </c>
      <c r="M461" s="2" t="s">
        <v>58</v>
      </c>
      <c r="N461" s="2">
        <v>0</v>
      </c>
      <c r="O461" s="5">
        <v>29640000</v>
      </c>
      <c r="P461" s="5">
        <v>29640000</v>
      </c>
      <c r="Q461" s="1">
        <v>0</v>
      </c>
      <c r="R461" s="2">
        <v>0</v>
      </c>
      <c r="S461" s="2" t="s">
        <v>31</v>
      </c>
      <c r="T461" s="2" t="s">
        <v>32</v>
      </c>
      <c r="U461" s="2" t="s">
        <v>33</v>
      </c>
      <c r="V461" s="2" t="s">
        <v>34</v>
      </c>
      <c r="W461" s="2" t="s">
        <v>35</v>
      </c>
      <c r="X461" s="2">
        <v>3241000</v>
      </c>
      <c r="Y461" s="3" t="s">
        <v>36</v>
      </c>
    </row>
    <row r="462" spans="1:25" ht="90" x14ac:dyDescent="0.25">
      <c r="A462" s="2" t="s">
        <v>735</v>
      </c>
      <c r="B462" s="2" t="str">
        <f>IFERROR(VLOOKUP(VALUE(MID(A462,1,IF(VALUE(MID(A462,1,3))=898,3,4))),[2]Hoja1!$A$3:$K$222,2,0),"")</f>
        <v>898 Administración del talento humano</v>
      </c>
      <c r="C462" s="2" t="s">
        <v>55</v>
      </c>
      <c r="D462" s="2" t="s">
        <v>697</v>
      </c>
      <c r="E462" s="104">
        <v>83121502</v>
      </c>
      <c r="F462" s="31" t="s">
        <v>692</v>
      </c>
      <c r="G462" s="4">
        <v>1</v>
      </c>
      <c r="H462" s="4">
        <v>1</v>
      </c>
      <c r="I462" s="2">
        <v>9.5</v>
      </c>
      <c r="J462" s="2">
        <v>1</v>
      </c>
      <c r="K462" s="2" t="s">
        <v>29</v>
      </c>
      <c r="L462" s="2" t="str">
        <f>IF(K462=[16]Hoja3!$B$2,[16]Hoja3!$A$2,IF(K462=[16]Hoja3!$B$3,[16]Hoja3!$A$3,IF(K462=[16]Hoja3!$B$4,[16]Hoja3!$A$4,IF(K462=[16]Hoja3!$B$5,[16]Hoja3!$A$5,IF(K462=[16]Hoja3!$B$6,[16]Hoja3!$A$6,IF(K462=[16]Hoja3!$B$7,[16]Hoja3!$A$7,IF(K462=[16]Hoja3!$B$8,[16]Hoja3!$A$8,IF(K462=[16]Hoja3!$B$9,[16]Hoja3!$A$9,IF(K462=[16]Hoja3!$B$10,[16]Hoja3!$A$10,IF(K462=[16]Hoja3!$B$11,[16]Hoja3!$A$11,IF(K462=[16]Hoja3!$B$12,[16]Hoja3!$A$12,IF(K462=[16]Hoja3!$B$13,[16]Hoja3!$A$13,IF(K462=[16]Hoja3!$B$14,[16]Hoja3!$A$14,"")))))))))))))</f>
        <v>CCE-05</v>
      </c>
      <c r="M462" s="2" t="s">
        <v>58</v>
      </c>
      <c r="N462" s="2">
        <v>0</v>
      </c>
      <c r="O462" s="5">
        <v>29640000</v>
      </c>
      <c r="P462" s="5">
        <v>29640000</v>
      </c>
      <c r="Q462" s="1">
        <v>0</v>
      </c>
      <c r="R462" s="2">
        <v>0</v>
      </c>
      <c r="S462" s="2" t="s">
        <v>31</v>
      </c>
      <c r="T462" s="2" t="s">
        <v>32</v>
      </c>
      <c r="U462" s="2" t="s">
        <v>33</v>
      </c>
      <c r="V462" s="2" t="s">
        <v>34</v>
      </c>
      <c r="W462" s="2" t="s">
        <v>35</v>
      </c>
      <c r="X462" s="2">
        <v>3241000</v>
      </c>
      <c r="Y462" s="3" t="s">
        <v>36</v>
      </c>
    </row>
    <row r="463" spans="1:25" ht="90" x14ac:dyDescent="0.25">
      <c r="A463" s="2" t="s">
        <v>736</v>
      </c>
      <c r="B463" s="2" t="str">
        <f>IFERROR(VLOOKUP(VALUE(MID(A463,1,IF(VALUE(MID(A463,1,3))=898,3,4))),[2]Hoja1!$A$3:$K$222,2,0),"")</f>
        <v>898 Administración del talento humano</v>
      </c>
      <c r="C463" s="2" t="s">
        <v>55</v>
      </c>
      <c r="D463" s="2" t="s">
        <v>697</v>
      </c>
      <c r="E463" s="104">
        <v>83121502</v>
      </c>
      <c r="F463" s="31" t="s">
        <v>692</v>
      </c>
      <c r="G463" s="4">
        <v>1</v>
      </c>
      <c r="H463" s="4">
        <v>1</v>
      </c>
      <c r="I463" s="2">
        <v>9.5</v>
      </c>
      <c r="J463" s="2">
        <v>1</v>
      </c>
      <c r="K463" s="2" t="s">
        <v>29</v>
      </c>
      <c r="L463" s="2" t="str">
        <f>IF(K463=[16]Hoja3!$B$2,[16]Hoja3!$A$2,IF(K463=[16]Hoja3!$B$3,[16]Hoja3!$A$3,IF(K463=[16]Hoja3!$B$4,[16]Hoja3!$A$4,IF(K463=[16]Hoja3!$B$5,[16]Hoja3!$A$5,IF(K463=[16]Hoja3!$B$6,[16]Hoja3!$A$6,IF(K463=[16]Hoja3!$B$7,[16]Hoja3!$A$7,IF(K463=[16]Hoja3!$B$8,[16]Hoja3!$A$8,IF(K463=[16]Hoja3!$B$9,[16]Hoja3!$A$9,IF(K463=[16]Hoja3!$B$10,[16]Hoja3!$A$10,IF(K463=[16]Hoja3!$B$11,[16]Hoja3!$A$11,IF(K463=[16]Hoja3!$B$12,[16]Hoja3!$A$12,IF(K463=[16]Hoja3!$B$13,[16]Hoja3!$A$13,IF(K463=[16]Hoja3!$B$14,[16]Hoja3!$A$14,"")))))))))))))</f>
        <v>CCE-05</v>
      </c>
      <c r="M463" s="2" t="s">
        <v>58</v>
      </c>
      <c r="N463" s="2">
        <v>0</v>
      </c>
      <c r="O463" s="5">
        <v>29640000</v>
      </c>
      <c r="P463" s="5">
        <v>29640000</v>
      </c>
      <c r="Q463" s="1">
        <v>0</v>
      </c>
      <c r="R463" s="2">
        <v>0</v>
      </c>
      <c r="S463" s="2" t="s">
        <v>31</v>
      </c>
      <c r="T463" s="2" t="s">
        <v>32</v>
      </c>
      <c r="U463" s="2" t="s">
        <v>33</v>
      </c>
      <c r="V463" s="2" t="s">
        <v>34</v>
      </c>
      <c r="W463" s="2" t="s">
        <v>35</v>
      </c>
      <c r="X463" s="2">
        <v>3241000</v>
      </c>
      <c r="Y463" s="3" t="s">
        <v>36</v>
      </c>
    </row>
    <row r="464" spans="1:25" ht="90" x14ac:dyDescent="0.25">
      <c r="A464" s="2" t="s">
        <v>737</v>
      </c>
      <c r="B464" s="2" t="str">
        <f>IFERROR(VLOOKUP(VALUE(MID(A464,1,IF(VALUE(MID(A464,1,3))=898,3,4))),[2]Hoja1!$A$3:$K$222,2,0),"")</f>
        <v>898 Administración del talento humano</v>
      </c>
      <c r="C464" s="2" t="s">
        <v>55</v>
      </c>
      <c r="D464" s="2" t="s">
        <v>697</v>
      </c>
      <c r="E464" s="104">
        <v>83121502</v>
      </c>
      <c r="F464" s="31" t="s">
        <v>692</v>
      </c>
      <c r="G464" s="4">
        <v>1</v>
      </c>
      <c r="H464" s="4">
        <v>1</v>
      </c>
      <c r="I464" s="2">
        <v>9.5</v>
      </c>
      <c r="J464" s="2">
        <v>1</v>
      </c>
      <c r="K464" s="2" t="s">
        <v>29</v>
      </c>
      <c r="L464" s="2" t="str">
        <f>IF(K464=[16]Hoja3!$B$2,[16]Hoja3!$A$2,IF(K464=[16]Hoja3!$B$3,[16]Hoja3!$A$3,IF(K464=[16]Hoja3!$B$4,[16]Hoja3!$A$4,IF(K464=[16]Hoja3!$B$5,[16]Hoja3!$A$5,IF(K464=[16]Hoja3!$B$6,[16]Hoja3!$A$6,IF(K464=[16]Hoja3!$B$7,[16]Hoja3!$A$7,IF(K464=[16]Hoja3!$B$8,[16]Hoja3!$A$8,IF(K464=[16]Hoja3!$B$9,[16]Hoja3!$A$9,IF(K464=[16]Hoja3!$B$10,[16]Hoja3!$A$10,IF(K464=[16]Hoja3!$B$11,[16]Hoja3!$A$11,IF(K464=[16]Hoja3!$B$12,[16]Hoja3!$A$12,IF(K464=[16]Hoja3!$B$13,[16]Hoja3!$A$13,IF(K464=[16]Hoja3!$B$14,[16]Hoja3!$A$14,"")))))))))))))</f>
        <v>CCE-05</v>
      </c>
      <c r="M464" s="2" t="s">
        <v>58</v>
      </c>
      <c r="N464" s="2">
        <v>0</v>
      </c>
      <c r="O464" s="5">
        <v>29640000</v>
      </c>
      <c r="P464" s="5">
        <v>29640000</v>
      </c>
      <c r="Q464" s="1">
        <v>0</v>
      </c>
      <c r="R464" s="2">
        <v>0</v>
      </c>
      <c r="S464" s="2" t="s">
        <v>31</v>
      </c>
      <c r="T464" s="2" t="s">
        <v>32</v>
      </c>
      <c r="U464" s="2" t="s">
        <v>33</v>
      </c>
      <c r="V464" s="2" t="s">
        <v>34</v>
      </c>
      <c r="W464" s="2" t="s">
        <v>35</v>
      </c>
      <c r="X464" s="2">
        <v>3241000</v>
      </c>
      <c r="Y464" s="3" t="s">
        <v>36</v>
      </c>
    </row>
    <row r="465" spans="1:25" ht="90" x14ac:dyDescent="0.25">
      <c r="A465" s="2" t="s">
        <v>738</v>
      </c>
      <c r="B465" s="2" t="str">
        <f>IFERROR(VLOOKUP(VALUE(MID(A465,1,IF(VALUE(MID(A465,1,3))=898,3,4))),[2]Hoja1!$A$3:$K$222,2,0),"")</f>
        <v>898 Administración del talento humano</v>
      </c>
      <c r="C465" s="2" t="s">
        <v>55</v>
      </c>
      <c r="D465" s="2" t="s">
        <v>697</v>
      </c>
      <c r="E465" s="104">
        <v>83121502</v>
      </c>
      <c r="F465" s="31" t="s">
        <v>692</v>
      </c>
      <c r="G465" s="4">
        <v>1</v>
      </c>
      <c r="H465" s="4">
        <v>1</v>
      </c>
      <c r="I465" s="2">
        <v>9.5</v>
      </c>
      <c r="J465" s="2">
        <v>1</v>
      </c>
      <c r="K465" s="2" t="s">
        <v>29</v>
      </c>
      <c r="L465" s="2" t="str">
        <f>IF(K465=[16]Hoja3!$B$2,[16]Hoja3!$A$2,IF(K465=[16]Hoja3!$B$3,[16]Hoja3!$A$3,IF(K465=[16]Hoja3!$B$4,[16]Hoja3!$A$4,IF(K465=[16]Hoja3!$B$5,[16]Hoja3!$A$5,IF(K465=[16]Hoja3!$B$6,[16]Hoja3!$A$6,IF(K465=[16]Hoja3!$B$7,[16]Hoja3!$A$7,IF(K465=[16]Hoja3!$B$8,[16]Hoja3!$A$8,IF(K465=[16]Hoja3!$B$9,[16]Hoja3!$A$9,IF(K465=[16]Hoja3!$B$10,[16]Hoja3!$A$10,IF(K465=[16]Hoja3!$B$11,[16]Hoja3!$A$11,IF(K465=[16]Hoja3!$B$12,[16]Hoja3!$A$12,IF(K465=[16]Hoja3!$B$13,[16]Hoja3!$A$13,IF(K465=[16]Hoja3!$B$14,[16]Hoja3!$A$14,"")))))))))))))</f>
        <v>CCE-05</v>
      </c>
      <c r="M465" s="2" t="s">
        <v>58</v>
      </c>
      <c r="N465" s="2">
        <v>0</v>
      </c>
      <c r="O465" s="5">
        <v>29640000</v>
      </c>
      <c r="P465" s="5">
        <v>29640000</v>
      </c>
      <c r="Q465" s="1">
        <v>0</v>
      </c>
      <c r="R465" s="2">
        <v>0</v>
      </c>
      <c r="S465" s="2" t="s">
        <v>31</v>
      </c>
      <c r="T465" s="2" t="s">
        <v>32</v>
      </c>
      <c r="U465" s="2" t="s">
        <v>33</v>
      </c>
      <c r="V465" s="2" t="s">
        <v>34</v>
      </c>
      <c r="W465" s="2" t="s">
        <v>35</v>
      </c>
      <c r="X465" s="2">
        <v>3241000</v>
      </c>
      <c r="Y465" s="3" t="s">
        <v>36</v>
      </c>
    </row>
    <row r="466" spans="1:25" ht="90" x14ac:dyDescent="0.25">
      <c r="A466" s="2" t="s">
        <v>739</v>
      </c>
      <c r="B466" s="2" t="str">
        <f>IFERROR(VLOOKUP(VALUE(MID(A466,1,IF(VALUE(MID(A466,1,3))=898,3,4))),[2]Hoja1!$A$3:$K$222,2,0),"")</f>
        <v>898 Administración del talento humano</v>
      </c>
      <c r="C466" s="2" t="s">
        <v>55</v>
      </c>
      <c r="D466" s="2" t="s">
        <v>697</v>
      </c>
      <c r="E466" s="104">
        <v>83121502</v>
      </c>
      <c r="F466" s="31" t="s">
        <v>692</v>
      </c>
      <c r="G466" s="4">
        <v>1</v>
      </c>
      <c r="H466" s="4">
        <v>1</v>
      </c>
      <c r="I466" s="2">
        <v>9.5</v>
      </c>
      <c r="J466" s="2">
        <v>1</v>
      </c>
      <c r="K466" s="2" t="s">
        <v>29</v>
      </c>
      <c r="L466" s="2" t="str">
        <f>IF(K466=[16]Hoja3!$B$2,[16]Hoja3!$A$2,IF(K466=[16]Hoja3!$B$3,[16]Hoja3!$A$3,IF(K466=[16]Hoja3!$B$4,[16]Hoja3!$A$4,IF(K466=[16]Hoja3!$B$5,[16]Hoja3!$A$5,IF(K466=[16]Hoja3!$B$6,[16]Hoja3!$A$6,IF(K466=[16]Hoja3!$B$7,[16]Hoja3!$A$7,IF(K466=[16]Hoja3!$B$8,[16]Hoja3!$A$8,IF(K466=[16]Hoja3!$B$9,[16]Hoja3!$A$9,IF(K466=[16]Hoja3!$B$10,[16]Hoja3!$A$10,IF(K466=[16]Hoja3!$B$11,[16]Hoja3!$A$11,IF(K466=[16]Hoja3!$B$12,[16]Hoja3!$A$12,IF(K466=[16]Hoja3!$B$13,[16]Hoja3!$A$13,IF(K466=[16]Hoja3!$B$14,[16]Hoja3!$A$14,"")))))))))))))</f>
        <v>CCE-05</v>
      </c>
      <c r="M466" s="2" t="s">
        <v>58</v>
      </c>
      <c r="N466" s="2">
        <v>0</v>
      </c>
      <c r="O466" s="5">
        <v>29640000</v>
      </c>
      <c r="P466" s="5">
        <v>29640000</v>
      </c>
      <c r="Q466" s="1">
        <v>0</v>
      </c>
      <c r="R466" s="2">
        <v>0</v>
      </c>
      <c r="S466" s="2" t="s">
        <v>31</v>
      </c>
      <c r="T466" s="2" t="s">
        <v>32</v>
      </c>
      <c r="U466" s="2" t="s">
        <v>33</v>
      </c>
      <c r="V466" s="2" t="s">
        <v>34</v>
      </c>
      <c r="W466" s="2" t="s">
        <v>35</v>
      </c>
      <c r="X466" s="2">
        <v>3241000</v>
      </c>
      <c r="Y466" s="3" t="s">
        <v>36</v>
      </c>
    </row>
    <row r="467" spans="1:25" ht="90" x14ac:dyDescent="0.25">
      <c r="A467" s="2" t="s">
        <v>740</v>
      </c>
      <c r="B467" s="2" t="str">
        <f>IFERROR(VLOOKUP(VALUE(MID(A467,1,IF(VALUE(MID(A467,1,3))=898,3,4))),[2]Hoja1!$A$3:$K$222,2,0),"")</f>
        <v>898 Administración del talento humano</v>
      </c>
      <c r="C467" s="2" t="s">
        <v>55</v>
      </c>
      <c r="D467" s="2" t="s">
        <v>697</v>
      </c>
      <c r="E467" s="104">
        <v>83121502</v>
      </c>
      <c r="F467" s="31" t="s">
        <v>692</v>
      </c>
      <c r="G467" s="4">
        <v>1</v>
      </c>
      <c r="H467" s="4">
        <v>1</v>
      </c>
      <c r="I467" s="2">
        <v>9.5</v>
      </c>
      <c r="J467" s="2">
        <v>1</v>
      </c>
      <c r="K467" s="2" t="s">
        <v>29</v>
      </c>
      <c r="L467" s="2" t="str">
        <f>IF(K467=[16]Hoja3!$B$2,[16]Hoja3!$A$2,IF(K467=[16]Hoja3!$B$3,[16]Hoja3!$A$3,IF(K467=[16]Hoja3!$B$4,[16]Hoja3!$A$4,IF(K467=[16]Hoja3!$B$5,[16]Hoja3!$A$5,IF(K467=[16]Hoja3!$B$6,[16]Hoja3!$A$6,IF(K467=[16]Hoja3!$B$7,[16]Hoja3!$A$7,IF(K467=[16]Hoja3!$B$8,[16]Hoja3!$A$8,IF(K467=[16]Hoja3!$B$9,[16]Hoja3!$A$9,IF(K467=[16]Hoja3!$B$10,[16]Hoja3!$A$10,IF(K467=[16]Hoja3!$B$11,[16]Hoja3!$A$11,IF(K467=[16]Hoja3!$B$12,[16]Hoja3!$A$12,IF(K467=[16]Hoja3!$B$13,[16]Hoja3!$A$13,IF(K467=[16]Hoja3!$B$14,[16]Hoja3!$A$14,"")))))))))))))</f>
        <v>CCE-05</v>
      </c>
      <c r="M467" s="2" t="s">
        <v>58</v>
      </c>
      <c r="N467" s="2">
        <v>0</v>
      </c>
      <c r="O467" s="5">
        <v>29640000</v>
      </c>
      <c r="P467" s="5">
        <v>29640000</v>
      </c>
      <c r="Q467" s="1">
        <v>0</v>
      </c>
      <c r="R467" s="2">
        <v>0</v>
      </c>
      <c r="S467" s="2" t="s">
        <v>31</v>
      </c>
      <c r="T467" s="2" t="s">
        <v>32</v>
      </c>
      <c r="U467" s="2" t="s">
        <v>33</v>
      </c>
      <c r="V467" s="2" t="s">
        <v>34</v>
      </c>
      <c r="W467" s="2" t="s">
        <v>35</v>
      </c>
      <c r="X467" s="2">
        <v>3241000</v>
      </c>
      <c r="Y467" s="3" t="s">
        <v>36</v>
      </c>
    </row>
    <row r="468" spans="1:25" ht="90" x14ac:dyDescent="0.25">
      <c r="A468" s="2" t="s">
        <v>741</v>
      </c>
      <c r="B468" s="2" t="str">
        <f>IFERROR(VLOOKUP(VALUE(MID(A468,1,IF(VALUE(MID(A468,1,3))=898,3,4))),[2]Hoja1!$A$3:$K$222,2,0),"")</f>
        <v>898 Administración del talento humano</v>
      </c>
      <c r="C468" s="2" t="s">
        <v>55</v>
      </c>
      <c r="D468" s="2" t="s">
        <v>697</v>
      </c>
      <c r="E468" s="104">
        <v>83121502</v>
      </c>
      <c r="F468" s="31" t="s">
        <v>692</v>
      </c>
      <c r="G468" s="4">
        <v>1</v>
      </c>
      <c r="H468" s="4">
        <v>1</v>
      </c>
      <c r="I468" s="2">
        <v>9.5</v>
      </c>
      <c r="J468" s="2">
        <v>1</v>
      </c>
      <c r="K468" s="2" t="s">
        <v>29</v>
      </c>
      <c r="L468" s="2" t="str">
        <f>IF(K468=[16]Hoja3!$B$2,[16]Hoja3!$A$2,IF(K468=[16]Hoja3!$B$3,[16]Hoja3!$A$3,IF(K468=[16]Hoja3!$B$4,[16]Hoja3!$A$4,IF(K468=[16]Hoja3!$B$5,[16]Hoja3!$A$5,IF(K468=[16]Hoja3!$B$6,[16]Hoja3!$A$6,IF(K468=[16]Hoja3!$B$7,[16]Hoja3!$A$7,IF(K468=[16]Hoja3!$B$8,[16]Hoja3!$A$8,IF(K468=[16]Hoja3!$B$9,[16]Hoja3!$A$9,IF(K468=[16]Hoja3!$B$10,[16]Hoja3!$A$10,IF(K468=[16]Hoja3!$B$11,[16]Hoja3!$A$11,IF(K468=[16]Hoja3!$B$12,[16]Hoja3!$A$12,IF(K468=[16]Hoja3!$B$13,[16]Hoja3!$A$13,IF(K468=[16]Hoja3!$B$14,[16]Hoja3!$A$14,"")))))))))))))</f>
        <v>CCE-05</v>
      </c>
      <c r="M468" s="2" t="s">
        <v>58</v>
      </c>
      <c r="N468" s="2">
        <v>0</v>
      </c>
      <c r="O468" s="5">
        <v>29640000</v>
      </c>
      <c r="P468" s="5">
        <v>29640000</v>
      </c>
      <c r="Q468" s="1">
        <v>0</v>
      </c>
      <c r="R468" s="2">
        <v>0</v>
      </c>
      <c r="S468" s="2" t="s">
        <v>31</v>
      </c>
      <c r="T468" s="2" t="s">
        <v>32</v>
      </c>
      <c r="U468" s="2" t="s">
        <v>33</v>
      </c>
      <c r="V468" s="2" t="s">
        <v>34</v>
      </c>
      <c r="W468" s="2" t="s">
        <v>35</v>
      </c>
      <c r="X468" s="2">
        <v>3241000</v>
      </c>
      <c r="Y468" s="3" t="s">
        <v>36</v>
      </c>
    </row>
    <row r="469" spans="1:25" ht="90" x14ac:dyDescent="0.25">
      <c r="A469" s="2" t="s">
        <v>742</v>
      </c>
      <c r="B469" s="2" t="str">
        <f>IFERROR(VLOOKUP(VALUE(MID(A469,1,IF(VALUE(MID(A469,1,3))=898,3,4))),[2]Hoja1!$A$3:$K$222,2,0),"")</f>
        <v>898 Administración del talento humano</v>
      </c>
      <c r="C469" s="2" t="s">
        <v>55</v>
      </c>
      <c r="D469" s="2" t="s">
        <v>697</v>
      </c>
      <c r="E469" s="104">
        <v>83121502</v>
      </c>
      <c r="F469" s="31" t="s">
        <v>692</v>
      </c>
      <c r="G469" s="4">
        <v>1</v>
      </c>
      <c r="H469" s="4">
        <v>1</v>
      </c>
      <c r="I469" s="2">
        <v>9.5</v>
      </c>
      <c r="J469" s="2">
        <v>1</v>
      </c>
      <c r="K469" s="2" t="s">
        <v>29</v>
      </c>
      <c r="L469" s="2" t="str">
        <f>IF(K469=[16]Hoja3!$B$2,[16]Hoja3!$A$2,IF(K469=[16]Hoja3!$B$3,[16]Hoja3!$A$3,IF(K469=[16]Hoja3!$B$4,[16]Hoja3!$A$4,IF(K469=[16]Hoja3!$B$5,[16]Hoja3!$A$5,IF(K469=[16]Hoja3!$B$6,[16]Hoja3!$A$6,IF(K469=[16]Hoja3!$B$7,[16]Hoja3!$A$7,IF(K469=[16]Hoja3!$B$8,[16]Hoja3!$A$8,IF(K469=[16]Hoja3!$B$9,[16]Hoja3!$A$9,IF(K469=[16]Hoja3!$B$10,[16]Hoja3!$A$10,IF(K469=[16]Hoja3!$B$11,[16]Hoja3!$A$11,IF(K469=[16]Hoja3!$B$12,[16]Hoja3!$A$12,IF(K469=[16]Hoja3!$B$13,[16]Hoja3!$A$13,IF(K469=[16]Hoja3!$B$14,[16]Hoja3!$A$14,"")))))))))))))</f>
        <v>CCE-05</v>
      </c>
      <c r="M469" s="2" t="s">
        <v>58</v>
      </c>
      <c r="N469" s="2">
        <v>0</v>
      </c>
      <c r="O469" s="5">
        <v>29640000</v>
      </c>
      <c r="P469" s="5">
        <v>29640000</v>
      </c>
      <c r="Q469" s="1">
        <v>0</v>
      </c>
      <c r="R469" s="2">
        <v>0</v>
      </c>
      <c r="S469" s="2" t="s">
        <v>31</v>
      </c>
      <c r="T469" s="2" t="s">
        <v>32</v>
      </c>
      <c r="U469" s="2" t="s">
        <v>33</v>
      </c>
      <c r="V469" s="2" t="s">
        <v>34</v>
      </c>
      <c r="W469" s="2" t="s">
        <v>35</v>
      </c>
      <c r="X469" s="2">
        <v>3241000</v>
      </c>
      <c r="Y469" s="3" t="s">
        <v>36</v>
      </c>
    </row>
    <row r="470" spans="1:25" ht="90" x14ac:dyDescent="0.25">
      <c r="A470" s="2" t="s">
        <v>743</v>
      </c>
      <c r="B470" s="2" t="str">
        <f>IFERROR(VLOOKUP(VALUE(MID(A470,1,IF(VALUE(MID(A470,1,3))=898,3,4))),[2]Hoja1!$A$3:$K$222,2,0),"")</f>
        <v>898 Administración del talento humano</v>
      </c>
      <c r="C470" s="2" t="s">
        <v>55</v>
      </c>
      <c r="D470" s="2" t="s">
        <v>697</v>
      </c>
      <c r="E470" s="104">
        <v>83121502</v>
      </c>
      <c r="F470" s="31" t="s">
        <v>692</v>
      </c>
      <c r="G470" s="4">
        <v>1</v>
      </c>
      <c r="H470" s="4">
        <v>1</v>
      </c>
      <c r="I470" s="2">
        <v>9.5</v>
      </c>
      <c r="J470" s="2">
        <v>1</v>
      </c>
      <c r="K470" s="2" t="s">
        <v>29</v>
      </c>
      <c r="L470" s="2" t="str">
        <f>IF(K470=[16]Hoja3!$B$2,[16]Hoja3!$A$2,IF(K470=[16]Hoja3!$B$3,[16]Hoja3!$A$3,IF(K470=[16]Hoja3!$B$4,[16]Hoja3!$A$4,IF(K470=[16]Hoja3!$B$5,[16]Hoja3!$A$5,IF(K470=[16]Hoja3!$B$6,[16]Hoja3!$A$6,IF(K470=[16]Hoja3!$B$7,[16]Hoja3!$A$7,IF(K470=[16]Hoja3!$B$8,[16]Hoja3!$A$8,IF(K470=[16]Hoja3!$B$9,[16]Hoja3!$A$9,IF(K470=[16]Hoja3!$B$10,[16]Hoja3!$A$10,IF(K470=[16]Hoja3!$B$11,[16]Hoja3!$A$11,IF(K470=[16]Hoja3!$B$12,[16]Hoja3!$A$12,IF(K470=[16]Hoja3!$B$13,[16]Hoja3!$A$13,IF(K470=[16]Hoja3!$B$14,[16]Hoja3!$A$14,"")))))))))))))</f>
        <v>CCE-05</v>
      </c>
      <c r="M470" s="2" t="s">
        <v>58</v>
      </c>
      <c r="N470" s="2">
        <v>0</v>
      </c>
      <c r="O470" s="5">
        <v>29640000</v>
      </c>
      <c r="P470" s="5">
        <v>29640000</v>
      </c>
      <c r="Q470" s="1">
        <v>0</v>
      </c>
      <c r="R470" s="2">
        <v>0</v>
      </c>
      <c r="S470" s="2" t="s">
        <v>31</v>
      </c>
      <c r="T470" s="2" t="s">
        <v>32</v>
      </c>
      <c r="U470" s="2" t="s">
        <v>33</v>
      </c>
      <c r="V470" s="2" t="s">
        <v>34</v>
      </c>
      <c r="W470" s="2" t="s">
        <v>35</v>
      </c>
      <c r="X470" s="2">
        <v>3241000</v>
      </c>
      <c r="Y470" s="3" t="s">
        <v>36</v>
      </c>
    </row>
    <row r="471" spans="1:25" ht="90" x14ac:dyDescent="0.25">
      <c r="A471" s="2" t="s">
        <v>744</v>
      </c>
      <c r="B471" s="2" t="str">
        <f>IFERROR(VLOOKUP(VALUE(MID(A471,1,IF(VALUE(MID(A471,1,3))=898,3,4))),[2]Hoja1!$A$3:$K$222,2,0),"")</f>
        <v>898 Administración del talento humano</v>
      </c>
      <c r="C471" s="2" t="s">
        <v>55</v>
      </c>
      <c r="D471" s="2" t="s">
        <v>697</v>
      </c>
      <c r="E471" s="104">
        <v>83121502</v>
      </c>
      <c r="F471" s="31" t="s">
        <v>692</v>
      </c>
      <c r="G471" s="4">
        <v>1</v>
      </c>
      <c r="H471" s="4">
        <v>1</v>
      </c>
      <c r="I471" s="2">
        <v>9.5</v>
      </c>
      <c r="J471" s="2">
        <v>1</v>
      </c>
      <c r="K471" s="2" t="s">
        <v>29</v>
      </c>
      <c r="L471" s="2" t="str">
        <f>IF(K471=[16]Hoja3!$B$2,[16]Hoja3!$A$2,IF(K471=[16]Hoja3!$B$3,[16]Hoja3!$A$3,IF(K471=[16]Hoja3!$B$4,[16]Hoja3!$A$4,IF(K471=[16]Hoja3!$B$5,[16]Hoja3!$A$5,IF(K471=[16]Hoja3!$B$6,[16]Hoja3!$A$6,IF(K471=[16]Hoja3!$B$7,[16]Hoja3!$A$7,IF(K471=[16]Hoja3!$B$8,[16]Hoja3!$A$8,IF(K471=[16]Hoja3!$B$9,[16]Hoja3!$A$9,IF(K471=[16]Hoja3!$B$10,[16]Hoja3!$A$10,IF(K471=[16]Hoja3!$B$11,[16]Hoja3!$A$11,IF(K471=[16]Hoja3!$B$12,[16]Hoja3!$A$12,IF(K471=[16]Hoja3!$B$13,[16]Hoja3!$A$13,IF(K471=[16]Hoja3!$B$14,[16]Hoja3!$A$14,"")))))))))))))</f>
        <v>CCE-05</v>
      </c>
      <c r="M471" s="2" t="s">
        <v>58</v>
      </c>
      <c r="N471" s="2">
        <v>0</v>
      </c>
      <c r="O471" s="5">
        <v>29640000</v>
      </c>
      <c r="P471" s="5">
        <v>29640000</v>
      </c>
      <c r="Q471" s="1">
        <v>0</v>
      </c>
      <c r="R471" s="2">
        <v>0</v>
      </c>
      <c r="S471" s="2" t="s">
        <v>31</v>
      </c>
      <c r="T471" s="2" t="s">
        <v>32</v>
      </c>
      <c r="U471" s="2" t="s">
        <v>33</v>
      </c>
      <c r="V471" s="2" t="s">
        <v>34</v>
      </c>
      <c r="W471" s="2" t="s">
        <v>35</v>
      </c>
      <c r="X471" s="2">
        <v>3241000</v>
      </c>
      <c r="Y471" s="3" t="s">
        <v>36</v>
      </c>
    </row>
    <row r="472" spans="1:25" ht="90" x14ac:dyDescent="0.25">
      <c r="A472" s="2" t="s">
        <v>745</v>
      </c>
      <c r="B472" s="2" t="str">
        <f>IFERROR(VLOOKUP(VALUE(MID(A472,1,IF(VALUE(MID(A472,1,3))=898,3,4))),[2]Hoja1!$A$3:$K$222,2,0),"")</f>
        <v>898 Administración del talento humano</v>
      </c>
      <c r="C472" s="2" t="s">
        <v>55</v>
      </c>
      <c r="D472" s="2" t="s">
        <v>697</v>
      </c>
      <c r="E472" s="104">
        <v>83121502</v>
      </c>
      <c r="F472" s="31" t="s">
        <v>692</v>
      </c>
      <c r="G472" s="4">
        <v>1</v>
      </c>
      <c r="H472" s="4">
        <v>1</v>
      </c>
      <c r="I472" s="2">
        <v>9.5</v>
      </c>
      <c r="J472" s="2">
        <v>1</v>
      </c>
      <c r="K472" s="2" t="s">
        <v>29</v>
      </c>
      <c r="L472" s="2" t="str">
        <f>IF(K472=[16]Hoja3!$B$2,[16]Hoja3!$A$2,IF(K472=[16]Hoja3!$B$3,[16]Hoja3!$A$3,IF(K472=[16]Hoja3!$B$4,[16]Hoja3!$A$4,IF(K472=[16]Hoja3!$B$5,[16]Hoja3!$A$5,IF(K472=[16]Hoja3!$B$6,[16]Hoja3!$A$6,IF(K472=[16]Hoja3!$B$7,[16]Hoja3!$A$7,IF(K472=[16]Hoja3!$B$8,[16]Hoja3!$A$8,IF(K472=[16]Hoja3!$B$9,[16]Hoja3!$A$9,IF(K472=[16]Hoja3!$B$10,[16]Hoja3!$A$10,IF(K472=[16]Hoja3!$B$11,[16]Hoja3!$A$11,IF(K472=[16]Hoja3!$B$12,[16]Hoja3!$A$12,IF(K472=[16]Hoja3!$B$13,[16]Hoja3!$A$13,IF(K472=[16]Hoja3!$B$14,[16]Hoja3!$A$14,"")))))))))))))</f>
        <v>CCE-05</v>
      </c>
      <c r="M472" s="2" t="s">
        <v>58</v>
      </c>
      <c r="N472" s="2">
        <v>0</v>
      </c>
      <c r="O472" s="5">
        <v>29640000</v>
      </c>
      <c r="P472" s="5">
        <v>29640000</v>
      </c>
      <c r="Q472" s="1">
        <v>0</v>
      </c>
      <c r="R472" s="2">
        <v>0</v>
      </c>
      <c r="S472" s="2" t="s">
        <v>31</v>
      </c>
      <c r="T472" s="2" t="s">
        <v>32</v>
      </c>
      <c r="U472" s="2" t="s">
        <v>33</v>
      </c>
      <c r="V472" s="2" t="s">
        <v>34</v>
      </c>
      <c r="W472" s="2" t="s">
        <v>35</v>
      </c>
      <c r="X472" s="2">
        <v>3241000</v>
      </c>
      <c r="Y472" s="3" t="s">
        <v>36</v>
      </c>
    </row>
    <row r="473" spans="1:25" ht="90" x14ac:dyDescent="0.25">
      <c r="A473" s="2" t="s">
        <v>746</v>
      </c>
      <c r="B473" s="2" t="str">
        <f>IFERROR(VLOOKUP(VALUE(MID(A473,1,IF(VALUE(MID(A473,1,3))=898,3,4))),[2]Hoja1!$A$3:$K$222,2,0),"")</f>
        <v>898 Administración del talento humano</v>
      </c>
      <c r="C473" s="2" t="s">
        <v>55</v>
      </c>
      <c r="D473" s="2" t="s">
        <v>697</v>
      </c>
      <c r="E473" s="104">
        <v>83121502</v>
      </c>
      <c r="F473" s="31" t="s">
        <v>692</v>
      </c>
      <c r="G473" s="4">
        <v>1</v>
      </c>
      <c r="H473" s="4">
        <v>1</v>
      </c>
      <c r="I473" s="2">
        <v>9.5</v>
      </c>
      <c r="J473" s="2">
        <v>1</v>
      </c>
      <c r="K473" s="2" t="s">
        <v>29</v>
      </c>
      <c r="L473" s="2" t="str">
        <f>IF(K473=[16]Hoja3!$B$2,[16]Hoja3!$A$2,IF(K473=[16]Hoja3!$B$3,[16]Hoja3!$A$3,IF(K473=[16]Hoja3!$B$4,[16]Hoja3!$A$4,IF(K473=[16]Hoja3!$B$5,[16]Hoja3!$A$5,IF(K473=[16]Hoja3!$B$6,[16]Hoja3!$A$6,IF(K473=[16]Hoja3!$B$7,[16]Hoja3!$A$7,IF(K473=[16]Hoja3!$B$8,[16]Hoja3!$A$8,IF(K473=[16]Hoja3!$B$9,[16]Hoja3!$A$9,IF(K473=[16]Hoja3!$B$10,[16]Hoja3!$A$10,IF(K473=[16]Hoja3!$B$11,[16]Hoja3!$A$11,IF(K473=[16]Hoja3!$B$12,[16]Hoja3!$A$12,IF(K473=[16]Hoja3!$B$13,[16]Hoja3!$A$13,IF(K473=[16]Hoja3!$B$14,[16]Hoja3!$A$14,"")))))))))))))</f>
        <v>CCE-05</v>
      </c>
      <c r="M473" s="2" t="s">
        <v>58</v>
      </c>
      <c r="N473" s="2">
        <v>0</v>
      </c>
      <c r="O473" s="5">
        <v>29640000</v>
      </c>
      <c r="P473" s="5">
        <v>29640000</v>
      </c>
      <c r="Q473" s="1">
        <v>0</v>
      </c>
      <c r="R473" s="2">
        <v>0</v>
      </c>
      <c r="S473" s="2" t="s">
        <v>31</v>
      </c>
      <c r="T473" s="2" t="s">
        <v>32</v>
      </c>
      <c r="U473" s="2" t="s">
        <v>33</v>
      </c>
      <c r="V473" s="2" t="s">
        <v>34</v>
      </c>
      <c r="W473" s="2" t="s">
        <v>35</v>
      </c>
      <c r="X473" s="2">
        <v>3241000</v>
      </c>
      <c r="Y473" s="3" t="s">
        <v>36</v>
      </c>
    </row>
    <row r="474" spans="1:25" ht="90" x14ac:dyDescent="0.25">
      <c r="A474" s="2" t="s">
        <v>747</v>
      </c>
      <c r="B474" s="2" t="str">
        <f>IFERROR(VLOOKUP(VALUE(MID(A474,1,IF(VALUE(MID(A474,1,3))=898,3,4))),[2]Hoja1!$A$3:$K$222,2,0),"")</f>
        <v>898 Administración del talento humano</v>
      </c>
      <c r="C474" s="2" t="s">
        <v>55</v>
      </c>
      <c r="D474" s="2" t="s">
        <v>697</v>
      </c>
      <c r="E474" s="104">
        <v>83121502</v>
      </c>
      <c r="F474" s="31" t="s">
        <v>692</v>
      </c>
      <c r="G474" s="4">
        <v>1</v>
      </c>
      <c r="H474" s="4">
        <v>1</v>
      </c>
      <c r="I474" s="2">
        <v>9.5</v>
      </c>
      <c r="J474" s="2">
        <v>1</v>
      </c>
      <c r="K474" s="2" t="s">
        <v>29</v>
      </c>
      <c r="L474" s="2" t="str">
        <f>IF(K474=[16]Hoja3!$B$2,[16]Hoja3!$A$2,IF(K474=[16]Hoja3!$B$3,[16]Hoja3!$A$3,IF(K474=[16]Hoja3!$B$4,[16]Hoja3!$A$4,IF(K474=[16]Hoja3!$B$5,[16]Hoja3!$A$5,IF(K474=[16]Hoja3!$B$6,[16]Hoja3!$A$6,IF(K474=[16]Hoja3!$B$7,[16]Hoja3!$A$7,IF(K474=[16]Hoja3!$B$8,[16]Hoja3!$A$8,IF(K474=[16]Hoja3!$B$9,[16]Hoja3!$A$9,IF(K474=[16]Hoja3!$B$10,[16]Hoja3!$A$10,IF(K474=[16]Hoja3!$B$11,[16]Hoja3!$A$11,IF(K474=[16]Hoja3!$B$12,[16]Hoja3!$A$12,IF(K474=[16]Hoja3!$B$13,[16]Hoja3!$A$13,IF(K474=[16]Hoja3!$B$14,[16]Hoja3!$A$14,"")))))))))))))</f>
        <v>CCE-05</v>
      </c>
      <c r="M474" s="2" t="s">
        <v>58</v>
      </c>
      <c r="N474" s="2">
        <v>0</v>
      </c>
      <c r="O474" s="5">
        <v>29640000</v>
      </c>
      <c r="P474" s="5">
        <v>29640000</v>
      </c>
      <c r="Q474" s="1">
        <v>0</v>
      </c>
      <c r="R474" s="2">
        <v>0</v>
      </c>
      <c r="S474" s="2" t="s">
        <v>31</v>
      </c>
      <c r="T474" s="2" t="s">
        <v>32</v>
      </c>
      <c r="U474" s="2" t="s">
        <v>33</v>
      </c>
      <c r="V474" s="2" t="s">
        <v>34</v>
      </c>
      <c r="W474" s="2" t="s">
        <v>35</v>
      </c>
      <c r="X474" s="2">
        <v>3241000</v>
      </c>
      <c r="Y474" s="3" t="s">
        <v>36</v>
      </c>
    </row>
    <row r="475" spans="1:25" ht="90" x14ac:dyDescent="0.25">
      <c r="A475" s="2" t="s">
        <v>748</v>
      </c>
      <c r="B475" s="2" t="str">
        <f>IFERROR(VLOOKUP(VALUE(MID(A475,1,IF(VALUE(MID(A475,1,3))=898,3,4))),[2]Hoja1!$A$3:$K$222,2,0),"")</f>
        <v>898 Administración del talento humano</v>
      </c>
      <c r="C475" s="2" t="s">
        <v>55</v>
      </c>
      <c r="D475" s="2" t="s">
        <v>697</v>
      </c>
      <c r="E475" s="104">
        <v>83121502</v>
      </c>
      <c r="F475" s="31" t="s">
        <v>692</v>
      </c>
      <c r="G475" s="4">
        <v>1</v>
      </c>
      <c r="H475" s="4">
        <v>1</v>
      </c>
      <c r="I475" s="2">
        <v>9.5</v>
      </c>
      <c r="J475" s="2">
        <v>1</v>
      </c>
      <c r="K475" s="2" t="s">
        <v>29</v>
      </c>
      <c r="L475" s="2" t="str">
        <f>IF(K475=[16]Hoja3!$B$2,[16]Hoja3!$A$2,IF(K475=[16]Hoja3!$B$3,[16]Hoja3!$A$3,IF(K475=[16]Hoja3!$B$4,[16]Hoja3!$A$4,IF(K475=[16]Hoja3!$B$5,[16]Hoja3!$A$5,IF(K475=[16]Hoja3!$B$6,[16]Hoja3!$A$6,IF(K475=[16]Hoja3!$B$7,[16]Hoja3!$A$7,IF(K475=[16]Hoja3!$B$8,[16]Hoja3!$A$8,IF(K475=[16]Hoja3!$B$9,[16]Hoja3!$A$9,IF(K475=[16]Hoja3!$B$10,[16]Hoja3!$A$10,IF(K475=[16]Hoja3!$B$11,[16]Hoja3!$A$11,IF(K475=[16]Hoja3!$B$12,[16]Hoja3!$A$12,IF(K475=[16]Hoja3!$B$13,[16]Hoja3!$A$13,IF(K475=[16]Hoja3!$B$14,[16]Hoja3!$A$14,"")))))))))))))</f>
        <v>CCE-05</v>
      </c>
      <c r="M475" s="2" t="s">
        <v>58</v>
      </c>
      <c r="N475" s="2">
        <v>0</v>
      </c>
      <c r="O475" s="5">
        <v>29640000</v>
      </c>
      <c r="P475" s="5">
        <v>29640000</v>
      </c>
      <c r="Q475" s="1">
        <v>0</v>
      </c>
      <c r="R475" s="2">
        <v>0</v>
      </c>
      <c r="S475" s="2" t="s">
        <v>31</v>
      </c>
      <c r="T475" s="2" t="s">
        <v>32</v>
      </c>
      <c r="U475" s="2" t="s">
        <v>33</v>
      </c>
      <c r="V475" s="2" t="s">
        <v>34</v>
      </c>
      <c r="W475" s="2" t="s">
        <v>35</v>
      </c>
      <c r="X475" s="2">
        <v>3241000</v>
      </c>
      <c r="Y475" s="3" t="s">
        <v>36</v>
      </c>
    </row>
    <row r="476" spans="1:25" ht="90" x14ac:dyDescent="0.25">
      <c r="A476" s="2" t="s">
        <v>749</v>
      </c>
      <c r="B476" s="2" t="str">
        <f>IFERROR(VLOOKUP(VALUE(MID(A476,1,IF(VALUE(MID(A476,1,3))=898,3,4))),[2]Hoja1!$A$3:$K$222,2,0),"")</f>
        <v>898 Administración del talento humano</v>
      </c>
      <c r="C476" s="2" t="s">
        <v>55</v>
      </c>
      <c r="D476" s="2" t="s">
        <v>697</v>
      </c>
      <c r="E476" s="104">
        <v>83121502</v>
      </c>
      <c r="F476" s="31" t="s">
        <v>692</v>
      </c>
      <c r="G476" s="4">
        <v>1</v>
      </c>
      <c r="H476" s="4">
        <v>1</v>
      </c>
      <c r="I476" s="2">
        <v>9.5</v>
      </c>
      <c r="J476" s="2">
        <v>1</v>
      </c>
      <c r="K476" s="2" t="s">
        <v>29</v>
      </c>
      <c r="L476" s="2" t="str">
        <f>IF(K476=[16]Hoja3!$B$2,[16]Hoja3!$A$2,IF(K476=[16]Hoja3!$B$3,[16]Hoja3!$A$3,IF(K476=[16]Hoja3!$B$4,[16]Hoja3!$A$4,IF(K476=[16]Hoja3!$B$5,[16]Hoja3!$A$5,IF(K476=[16]Hoja3!$B$6,[16]Hoja3!$A$6,IF(K476=[16]Hoja3!$B$7,[16]Hoja3!$A$7,IF(K476=[16]Hoja3!$B$8,[16]Hoja3!$A$8,IF(K476=[16]Hoja3!$B$9,[16]Hoja3!$A$9,IF(K476=[16]Hoja3!$B$10,[16]Hoja3!$A$10,IF(K476=[16]Hoja3!$B$11,[16]Hoja3!$A$11,IF(K476=[16]Hoja3!$B$12,[16]Hoja3!$A$12,IF(K476=[16]Hoja3!$B$13,[16]Hoja3!$A$13,IF(K476=[16]Hoja3!$B$14,[16]Hoja3!$A$14,"")))))))))))))</f>
        <v>CCE-05</v>
      </c>
      <c r="M476" s="2" t="s">
        <v>58</v>
      </c>
      <c r="N476" s="2">
        <v>0</v>
      </c>
      <c r="O476" s="5">
        <v>29640000</v>
      </c>
      <c r="P476" s="5">
        <v>29640000</v>
      </c>
      <c r="Q476" s="1">
        <v>0</v>
      </c>
      <c r="R476" s="2">
        <v>0</v>
      </c>
      <c r="S476" s="2" t="s">
        <v>31</v>
      </c>
      <c r="T476" s="2" t="s">
        <v>32</v>
      </c>
      <c r="U476" s="2" t="s">
        <v>33</v>
      </c>
      <c r="V476" s="2" t="s">
        <v>34</v>
      </c>
      <c r="W476" s="2" t="s">
        <v>35</v>
      </c>
      <c r="X476" s="2">
        <v>3241000</v>
      </c>
      <c r="Y476" s="3" t="s">
        <v>36</v>
      </c>
    </row>
    <row r="477" spans="1:25" ht="90" x14ac:dyDescent="0.25">
      <c r="A477" s="2" t="s">
        <v>750</v>
      </c>
      <c r="B477" s="2" t="str">
        <f>IFERROR(VLOOKUP(VALUE(MID(A477,1,IF(VALUE(MID(A477,1,3))=898,3,4))),[2]Hoja1!$A$3:$K$222,2,0),"")</f>
        <v>898 Administración del talento humano</v>
      </c>
      <c r="C477" s="2" t="s">
        <v>55</v>
      </c>
      <c r="D477" s="2" t="s">
        <v>697</v>
      </c>
      <c r="E477" s="104">
        <v>83121502</v>
      </c>
      <c r="F477" s="31" t="s">
        <v>692</v>
      </c>
      <c r="G477" s="4">
        <v>1</v>
      </c>
      <c r="H477" s="4">
        <v>1</v>
      </c>
      <c r="I477" s="2">
        <v>9.5</v>
      </c>
      <c r="J477" s="2">
        <v>1</v>
      </c>
      <c r="K477" s="2" t="s">
        <v>29</v>
      </c>
      <c r="L477" s="2" t="str">
        <f>IF(K477=[16]Hoja3!$B$2,[16]Hoja3!$A$2,IF(K477=[16]Hoja3!$B$3,[16]Hoja3!$A$3,IF(K477=[16]Hoja3!$B$4,[16]Hoja3!$A$4,IF(K477=[16]Hoja3!$B$5,[16]Hoja3!$A$5,IF(K477=[16]Hoja3!$B$6,[16]Hoja3!$A$6,IF(K477=[16]Hoja3!$B$7,[16]Hoja3!$A$7,IF(K477=[16]Hoja3!$B$8,[16]Hoja3!$A$8,IF(K477=[16]Hoja3!$B$9,[16]Hoja3!$A$9,IF(K477=[16]Hoja3!$B$10,[16]Hoja3!$A$10,IF(K477=[16]Hoja3!$B$11,[16]Hoja3!$A$11,IF(K477=[16]Hoja3!$B$12,[16]Hoja3!$A$12,IF(K477=[16]Hoja3!$B$13,[16]Hoja3!$A$13,IF(K477=[16]Hoja3!$B$14,[16]Hoja3!$A$14,"")))))))))))))</f>
        <v>CCE-05</v>
      </c>
      <c r="M477" s="2" t="s">
        <v>58</v>
      </c>
      <c r="N477" s="2">
        <v>0</v>
      </c>
      <c r="O477" s="5">
        <v>29640000</v>
      </c>
      <c r="P477" s="5">
        <v>29640000</v>
      </c>
      <c r="Q477" s="1">
        <v>0</v>
      </c>
      <c r="R477" s="2">
        <v>0</v>
      </c>
      <c r="S477" s="2" t="s">
        <v>31</v>
      </c>
      <c r="T477" s="2" t="s">
        <v>32</v>
      </c>
      <c r="U477" s="2" t="s">
        <v>33</v>
      </c>
      <c r="V477" s="2" t="s">
        <v>34</v>
      </c>
      <c r="W477" s="2" t="s">
        <v>35</v>
      </c>
      <c r="X477" s="2">
        <v>3241000</v>
      </c>
      <c r="Y477" s="3" t="s">
        <v>36</v>
      </c>
    </row>
    <row r="478" spans="1:25" ht="90" x14ac:dyDescent="0.25">
      <c r="A478" s="2" t="s">
        <v>751</v>
      </c>
      <c r="B478" s="2" t="str">
        <f>IFERROR(VLOOKUP(VALUE(MID(A478,1,IF(VALUE(MID(A478,1,3))=898,3,4))),[2]Hoja1!$A$3:$K$222,2,0),"")</f>
        <v>898 Administración del talento humano</v>
      </c>
      <c r="C478" s="2" t="s">
        <v>55</v>
      </c>
      <c r="D478" s="2" t="s">
        <v>697</v>
      </c>
      <c r="E478" s="104">
        <v>83121502</v>
      </c>
      <c r="F478" s="31" t="s">
        <v>692</v>
      </c>
      <c r="G478" s="4">
        <v>1</v>
      </c>
      <c r="H478" s="4">
        <v>1</v>
      </c>
      <c r="I478" s="2">
        <v>9.5</v>
      </c>
      <c r="J478" s="2">
        <v>1</v>
      </c>
      <c r="K478" s="2" t="s">
        <v>29</v>
      </c>
      <c r="L478" s="2" t="str">
        <f>IF(K478=[16]Hoja3!$B$2,[16]Hoja3!$A$2,IF(K478=[16]Hoja3!$B$3,[16]Hoja3!$A$3,IF(K478=[16]Hoja3!$B$4,[16]Hoja3!$A$4,IF(K478=[16]Hoja3!$B$5,[16]Hoja3!$A$5,IF(K478=[16]Hoja3!$B$6,[16]Hoja3!$A$6,IF(K478=[16]Hoja3!$B$7,[16]Hoja3!$A$7,IF(K478=[16]Hoja3!$B$8,[16]Hoja3!$A$8,IF(K478=[16]Hoja3!$B$9,[16]Hoja3!$A$9,IF(K478=[16]Hoja3!$B$10,[16]Hoja3!$A$10,IF(K478=[16]Hoja3!$B$11,[16]Hoja3!$A$11,IF(K478=[16]Hoja3!$B$12,[16]Hoja3!$A$12,IF(K478=[16]Hoja3!$B$13,[16]Hoja3!$A$13,IF(K478=[16]Hoja3!$B$14,[16]Hoja3!$A$14,"")))))))))))))</f>
        <v>CCE-05</v>
      </c>
      <c r="M478" s="2" t="s">
        <v>58</v>
      </c>
      <c r="N478" s="2">
        <v>0</v>
      </c>
      <c r="O478" s="5">
        <v>29640000</v>
      </c>
      <c r="P478" s="5">
        <v>29640000</v>
      </c>
      <c r="Q478" s="1">
        <v>0</v>
      </c>
      <c r="R478" s="2">
        <v>0</v>
      </c>
      <c r="S478" s="2" t="s">
        <v>31</v>
      </c>
      <c r="T478" s="2" t="s">
        <v>32</v>
      </c>
      <c r="U478" s="2" t="s">
        <v>33</v>
      </c>
      <c r="V478" s="2" t="s">
        <v>34</v>
      </c>
      <c r="W478" s="2" t="s">
        <v>35</v>
      </c>
      <c r="X478" s="2">
        <v>3241000</v>
      </c>
      <c r="Y478" s="3" t="s">
        <v>36</v>
      </c>
    </row>
    <row r="479" spans="1:25" ht="90" x14ac:dyDescent="0.25">
      <c r="A479" s="2" t="s">
        <v>752</v>
      </c>
      <c r="B479" s="2" t="str">
        <f>IFERROR(VLOOKUP(VALUE(MID(A479,1,IF(VALUE(MID(A479,1,3))=898,3,4))),[2]Hoja1!$A$3:$K$222,2,0),"")</f>
        <v>898 Administración del talento humano</v>
      </c>
      <c r="C479" s="2" t="s">
        <v>55</v>
      </c>
      <c r="D479" s="2" t="s">
        <v>697</v>
      </c>
      <c r="E479" s="104">
        <v>83121502</v>
      </c>
      <c r="F479" s="31" t="s">
        <v>692</v>
      </c>
      <c r="G479" s="4">
        <v>1</v>
      </c>
      <c r="H479" s="4">
        <v>1</v>
      </c>
      <c r="I479" s="2">
        <v>9.5</v>
      </c>
      <c r="J479" s="2">
        <v>1</v>
      </c>
      <c r="K479" s="2" t="s">
        <v>29</v>
      </c>
      <c r="L479" s="2" t="str">
        <f>IF(K479=[16]Hoja3!$B$2,[16]Hoja3!$A$2,IF(K479=[16]Hoja3!$B$3,[16]Hoja3!$A$3,IF(K479=[16]Hoja3!$B$4,[16]Hoja3!$A$4,IF(K479=[16]Hoja3!$B$5,[16]Hoja3!$A$5,IF(K479=[16]Hoja3!$B$6,[16]Hoja3!$A$6,IF(K479=[16]Hoja3!$B$7,[16]Hoja3!$A$7,IF(K479=[16]Hoja3!$B$8,[16]Hoja3!$A$8,IF(K479=[16]Hoja3!$B$9,[16]Hoja3!$A$9,IF(K479=[16]Hoja3!$B$10,[16]Hoja3!$A$10,IF(K479=[16]Hoja3!$B$11,[16]Hoja3!$A$11,IF(K479=[16]Hoja3!$B$12,[16]Hoja3!$A$12,IF(K479=[16]Hoja3!$B$13,[16]Hoja3!$A$13,IF(K479=[16]Hoja3!$B$14,[16]Hoja3!$A$14,"")))))))))))))</f>
        <v>CCE-05</v>
      </c>
      <c r="M479" s="2" t="s">
        <v>58</v>
      </c>
      <c r="N479" s="2">
        <v>0</v>
      </c>
      <c r="O479" s="5">
        <v>29640000</v>
      </c>
      <c r="P479" s="5">
        <v>29640000</v>
      </c>
      <c r="Q479" s="1">
        <v>0</v>
      </c>
      <c r="R479" s="2">
        <v>0</v>
      </c>
      <c r="S479" s="2" t="s">
        <v>31</v>
      </c>
      <c r="T479" s="2" t="s">
        <v>32</v>
      </c>
      <c r="U479" s="2" t="s">
        <v>33</v>
      </c>
      <c r="V479" s="2" t="s">
        <v>34</v>
      </c>
      <c r="W479" s="2" t="s">
        <v>35</v>
      </c>
      <c r="X479" s="2">
        <v>3241000</v>
      </c>
      <c r="Y479" s="3" t="s">
        <v>36</v>
      </c>
    </row>
    <row r="480" spans="1:25" ht="90" x14ac:dyDescent="0.25">
      <c r="A480" s="2" t="s">
        <v>753</v>
      </c>
      <c r="B480" s="2" t="str">
        <f>IFERROR(VLOOKUP(VALUE(MID(A480,1,IF(VALUE(MID(A480,1,3))=898,3,4))),[2]Hoja1!$A$3:$K$222,2,0),"")</f>
        <v>898 Administración del talento humano</v>
      </c>
      <c r="C480" s="2" t="s">
        <v>55</v>
      </c>
      <c r="D480" s="2" t="s">
        <v>697</v>
      </c>
      <c r="E480" s="104">
        <v>83121502</v>
      </c>
      <c r="F480" s="31" t="s">
        <v>692</v>
      </c>
      <c r="G480" s="4">
        <v>1</v>
      </c>
      <c r="H480" s="4">
        <v>1</v>
      </c>
      <c r="I480" s="2">
        <v>9.5</v>
      </c>
      <c r="J480" s="2">
        <v>1</v>
      </c>
      <c r="K480" s="2" t="s">
        <v>29</v>
      </c>
      <c r="L480" s="2" t="str">
        <f>IF(K480=[16]Hoja3!$B$2,[16]Hoja3!$A$2,IF(K480=[16]Hoja3!$B$3,[16]Hoja3!$A$3,IF(K480=[16]Hoja3!$B$4,[16]Hoja3!$A$4,IF(K480=[16]Hoja3!$B$5,[16]Hoja3!$A$5,IF(K480=[16]Hoja3!$B$6,[16]Hoja3!$A$6,IF(K480=[16]Hoja3!$B$7,[16]Hoja3!$A$7,IF(K480=[16]Hoja3!$B$8,[16]Hoja3!$A$8,IF(K480=[16]Hoja3!$B$9,[16]Hoja3!$A$9,IF(K480=[16]Hoja3!$B$10,[16]Hoja3!$A$10,IF(K480=[16]Hoja3!$B$11,[16]Hoja3!$A$11,IF(K480=[16]Hoja3!$B$12,[16]Hoja3!$A$12,IF(K480=[16]Hoja3!$B$13,[16]Hoja3!$A$13,IF(K480=[16]Hoja3!$B$14,[16]Hoja3!$A$14,"")))))))))))))</f>
        <v>CCE-05</v>
      </c>
      <c r="M480" s="2" t="s">
        <v>58</v>
      </c>
      <c r="N480" s="2">
        <v>0</v>
      </c>
      <c r="O480" s="5">
        <v>29640000</v>
      </c>
      <c r="P480" s="5">
        <v>29640000</v>
      </c>
      <c r="Q480" s="1">
        <v>0</v>
      </c>
      <c r="R480" s="2">
        <v>0</v>
      </c>
      <c r="S480" s="2" t="s">
        <v>31</v>
      </c>
      <c r="T480" s="2" t="s">
        <v>32</v>
      </c>
      <c r="U480" s="2" t="s">
        <v>33</v>
      </c>
      <c r="V480" s="2" t="s">
        <v>34</v>
      </c>
      <c r="W480" s="2" t="s">
        <v>35</v>
      </c>
      <c r="X480" s="2">
        <v>3241000</v>
      </c>
      <c r="Y480" s="3" t="s">
        <v>36</v>
      </c>
    </row>
    <row r="481" spans="1:25" ht="90" x14ac:dyDescent="0.25">
      <c r="A481" s="2" t="s">
        <v>754</v>
      </c>
      <c r="B481" s="2" t="str">
        <f>IFERROR(VLOOKUP(VALUE(MID(A481,1,IF(VALUE(MID(A481,1,3))=898,3,4))),[2]Hoja1!$A$3:$K$222,2,0),"")</f>
        <v>898 Administración del talento humano</v>
      </c>
      <c r="C481" s="2" t="s">
        <v>55</v>
      </c>
      <c r="D481" s="2" t="s">
        <v>697</v>
      </c>
      <c r="E481" s="104">
        <v>83121502</v>
      </c>
      <c r="F481" s="31" t="s">
        <v>692</v>
      </c>
      <c r="G481" s="4">
        <v>1</v>
      </c>
      <c r="H481" s="4">
        <v>1</v>
      </c>
      <c r="I481" s="2">
        <v>9.5</v>
      </c>
      <c r="J481" s="2">
        <v>1</v>
      </c>
      <c r="K481" s="2" t="s">
        <v>29</v>
      </c>
      <c r="L481" s="2" t="str">
        <f>IF(K481=[16]Hoja3!$B$2,[16]Hoja3!$A$2,IF(K481=[16]Hoja3!$B$3,[16]Hoja3!$A$3,IF(K481=[16]Hoja3!$B$4,[16]Hoja3!$A$4,IF(K481=[16]Hoja3!$B$5,[16]Hoja3!$A$5,IF(K481=[16]Hoja3!$B$6,[16]Hoja3!$A$6,IF(K481=[16]Hoja3!$B$7,[16]Hoja3!$A$7,IF(K481=[16]Hoja3!$B$8,[16]Hoja3!$A$8,IF(K481=[16]Hoja3!$B$9,[16]Hoja3!$A$9,IF(K481=[16]Hoja3!$B$10,[16]Hoja3!$A$10,IF(K481=[16]Hoja3!$B$11,[16]Hoja3!$A$11,IF(K481=[16]Hoja3!$B$12,[16]Hoja3!$A$12,IF(K481=[16]Hoja3!$B$13,[16]Hoja3!$A$13,IF(K481=[16]Hoja3!$B$14,[16]Hoja3!$A$14,"")))))))))))))</f>
        <v>CCE-05</v>
      </c>
      <c r="M481" s="2" t="s">
        <v>58</v>
      </c>
      <c r="N481" s="2">
        <v>0</v>
      </c>
      <c r="O481" s="5">
        <v>29640000</v>
      </c>
      <c r="P481" s="5">
        <v>29640000</v>
      </c>
      <c r="Q481" s="1">
        <v>0</v>
      </c>
      <c r="R481" s="2">
        <v>0</v>
      </c>
      <c r="S481" s="2" t="s">
        <v>31</v>
      </c>
      <c r="T481" s="2" t="s">
        <v>32</v>
      </c>
      <c r="U481" s="2" t="s">
        <v>33</v>
      </c>
      <c r="V481" s="2" t="s">
        <v>34</v>
      </c>
      <c r="W481" s="2" t="s">
        <v>35</v>
      </c>
      <c r="X481" s="2">
        <v>3241000</v>
      </c>
      <c r="Y481" s="3" t="s">
        <v>36</v>
      </c>
    </row>
    <row r="482" spans="1:25" ht="90" x14ac:dyDescent="0.25">
      <c r="A482" s="2" t="s">
        <v>755</v>
      </c>
      <c r="B482" s="2" t="str">
        <f>IFERROR(VLOOKUP(VALUE(MID(A482,1,IF(VALUE(MID(A482,1,3))=898,3,4))),[2]Hoja1!$A$3:$K$222,2,0),"")</f>
        <v>898 Administración del talento humano</v>
      </c>
      <c r="C482" s="2" t="s">
        <v>55</v>
      </c>
      <c r="D482" s="2" t="s">
        <v>697</v>
      </c>
      <c r="E482" s="104">
        <v>83121502</v>
      </c>
      <c r="F482" s="31" t="s">
        <v>692</v>
      </c>
      <c r="G482" s="4">
        <v>1</v>
      </c>
      <c r="H482" s="4">
        <v>1</v>
      </c>
      <c r="I482" s="2">
        <v>9.5</v>
      </c>
      <c r="J482" s="2">
        <v>1</v>
      </c>
      <c r="K482" s="2" t="s">
        <v>29</v>
      </c>
      <c r="L482" s="2" t="str">
        <f>IF(K482=[16]Hoja3!$B$2,[16]Hoja3!$A$2,IF(K482=[16]Hoja3!$B$3,[16]Hoja3!$A$3,IF(K482=[16]Hoja3!$B$4,[16]Hoja3!$A$4,IF(K482=[16]Hoja3!$B$5,[16]Hoja3!$A$5,IF(K482=[16]Hoja3!$B$6,[16]Hoja3!$A$6,IF(K482=[16]Hoja3!$B$7,[16]Hoja3!$A$7,IF(K482=[16]Hoja3!$B$8,[16]Hoja3!$A$8,IF(K482=[16]Hoja3!$B$9,[16]Hoja3!$A$9,IF(K482=[16]Hoja3!$B$10,[16]Hoja3!$A$10,IF(K482=[16]Hoja3!$B$11,[16]Hoja3!$A$11,IF(K482=[16]Hoja3!$B$12,[16]Hoja3!$A$12,IF(K482=[16]Hoja3!$B$13,[16]Hoja3!$A$13,IF(K482=[16]Hoja3!$B$14,[16]Hoja3!$A$14,"")))))))))))))</f>
        <v>CCE-05</v>
      </c>
      <c r="M482" s="2" t="s">
        <v>58</v>
      </c>
      <c r="N482" s="2">
        <v>0</v>
      </c>
      <c r="O482" s="5">
        <v>29640000</v>
      </c>
      <c r="P482" s="5">
        <v>29640000</v>
      </c>
      <c r="Q482" s="1">
        <v>0</v>
      </c>
      <c r="R482" s="2">
        <v>0</v>
      </c>
      <c r="S482" s="2" t="s">
        <v>31</v>
      </c>
      <c r="T482" s="2" t="s">
        <v>32</v>
      </c>
      <c r="U482" s="2" t="s">
        <v>33</v>
      </c>
      <c r="V482" s="2" t="s">
        <v>34</v>
      </c>
      <c r="W482" s="2" t="s">
        <v>35</v>
      </c>
      <c r="X482" s="2">
        <v>3241000</v>
      </c>
      <c r="Y482" s="3" t="s">
        <v>36</v>
      </c>
    </row>
    <row r="483" spans="1:25" ht="90" x14ac:dyDescent="0.25">
      <c r="A483" s="2" t="s">
        <v>756</v>
      </c>
      <c r="B483" s="2" t="str">
        <f>IFERROR(VLOOKUP(VALUE(MID(A483,1,IF(VALUE(MID(A483,1,3))=898,3,4))),[2]Hoja1!$A$3:$K$222,2,0),"")</f>
        <v>898 Administración del talento humano</v>
      </c>
      <c r="C483" s="2" t="s">
        <v>55</v>
      </c>
      <c r="D483" s="2" t="s">
        <v>697</v>
      </c>
      <c r="E483" s="104">
        <v>83121502</v>
      </c>
      <c r="F483" s="31" t="s">
        <v>692</v>
      </c>
      <c r="G483" s="4">
        <v>1</v>
      </c>
      <c r="H483" s="4">
        <v>1</v>
      </c>
      <c r="I483" s="2">
        <v>9.5</v>
      </c>
      <c r="J483" s="2">
        <v>1</v>
      </c>
      <c r="K483" s="2" t="s">
        <v>29</v>
      </c>
      <c r="L483" s="2" t="str">
        <f>IF(K483=[16]Hoja3!$B$2,[16]Hoja3!$A$2,IF(K483=[16]Hoja3!$B$3,[16]Hoja3!$A$3,IF(K483=[16]Hoja3!$B$4,[16]Hoja3!$A$4,IF(K483=[16]Hoja3!$B$5,[16]Hoja3!$A$5,IF(K483=[16]Hoja3!$B$6,[16]Hoja3!$A$6,IF(K483=[16]Hoja3!$B$7,[16]Hoja3!$A$7,IF(K483=[16]Hoja3!$B$8,[16]Hoja3!$A$8,IF(K483=[16]Hoja3!$B$9,[16]Hoja3!$A$9,IF(K483=[16]Hoja3!$B$10,[16]Hoja3!$A$10,IF(K483=[16]Hoja3!$B$11,[16]Hoja3!$A$11,IF(K483=[16]Hoja3!$B$12,[16]Hoja3!$A$12,IF(K483=[16]Hoja3!$B$13,[16]Hoja3!$A$13,IF(K483=[16]Hoja3!$B$14,[16]Hoja3!$A$14,"")))))))))))))</f>
        <v>CCE-05</v>
      </c>
      <c r="M483" s="2" t="s">
        <v>58</v>
      </c>
      <c r="N483" s="2">
        <v>0</v>
      </c>
      <c r="O483" s="5">
        <v>29640000</v>
      </c>
      <c r="P483" s="5">
        <v>29640000</v>
      </c>
      <c r="Q483" s="1">
        <v>0</v>
      </c>
      <c r="R483" s="2">
        <v>0</v>
      </c>
      <c r="S483" s="2" t="s">
        <v>31</v>
      </c>
      <c r="T483" s="2" t="s">
        <v>32</v>
      </c>
      <c r="U483" s="2" t="s">
        <v>33</v>
      </c>
      <c r="V483" s="2" t="s">
        <v>34</v>
      </c>
      <c r="W483" s="2" t="s">
        <v>35</v>
      </c>
      <c r="X483" s="2">
        <v>3241000</v>
      </c>
      <c r="Y483" s="3" t="s">
        <v>36</v>
      </c>
    </row>
    <row r="484" spans="1:25" ht="90" x14ac:dyDescent="0.25">
      <c r="A484" s="2" t="s">
        <v>757</v>
      </c>
      <c r="B484" s="2" t="str">
        <f>IFERROR(VLOOKUP(VALUE(MID(A484,1,IF(VALUE(MID(A484,1,3))=898,3,4))),[2]Hoja1!$A$3:$K$222,2,0),"")</f>
        <v>898 Administración del talento humano</v>
      </c>
      <c r="C484" s="2" t="s">
        <v>55</v>
      </c>
      <c r="D484" s="2" t="s">
        <v>697</v>
      </c>
      <c r="E484" s="104">
        <v>83121502</v>
      </c>
      <c r="F484" s="31" t="s">
        <v>692</v>
      </c>
      <c r="G484" s="4">
        <v>1</v>
      </c>
      <c r="H484" s="4">
        <v>1</v>
      </c>
      <c r="I484" s="2">
        <v>9.5</v>
      </c>
      <c r="J484" s="2">
        <v>1</v>
      </c>
      <c r="K484" s="2" t="s">
        <v>29</v>
      </c>
      <c r="L484" s="2" t="str">
        <f>IF(K484=[16]Hoja3!$B$2,[16]Hoja3!$A$2,IF(K484=[16]Hoja3!$B$3,[16]Hoja3!$A$3,IF(K484=[16]Hoja3!$B$4,[16]Hoja3!$A$4,IF(K484=[16]Hoja3!$B$5,[16]Hoja3!$A$5,IF(K484=[16]Hoja3!$B$6,[16]Hoja3!$A$6,IF(K484=[16]Hoja3!$B$7,[16]Hoja3!$A$7,IF(K484=[16]Hoja3!$B$8,[16]Hoja3!$A$8,IF(K484=[16]Hoja3!$B$9,[16]Hoja3!$A$9,IF(K484=[16]Hoja3!$B$10,[16]Hoja3!$A$10,IF(K484=[16]Hoja3!$B$11,[16]Hoja3!$A$11,IF(K484=[16]Hoja3!$B$12,[16]Hoja3!$A$12,IF(K484=[16]Hoja3!$B$13,[16]Hoja3!$A$13,IF(K484=[16]Hoja3!$B$14,[16]Hoja3!$A$14,"")))))))))))))</f>
        <v>CCE-05</v>
      </c>
      <c r="M484" s="2" t="s">
        <v>58</v>
      </c>
      <c r="N484" s="2">
        <v>0</v>
      </c>
      <c r="O484" s="5">
        <v>29640000</v>
      </c>
      <c r="P484" s="5">
        <v>29640000</v>
      </c>
      <c r="Q484" s="1">
        <v>0</v>
      </c>
      <c r="R484" s="2">
        <v>0</v>
      </c>
      <c r="S484" s="2" t="s">
        <v>31</v>
      </c>
      <c r="T484" s="2" t="s">
        <v>32</v>
      </c>
      <c r="U484" s="2" t="s">
        <v>33</v>
      </c>
      <c r="V484" s="2" t="s">
        <v>34</v>
      </c>
      <c r="W484" s="2" t="s">
        <v>35</v>
      </c>
      <c r="X484" s="2">
        <v>3241000</v>
      </c>
      <c r="Y484" s="3" t="s">
        <v>36</v>
      </c>
    </row>
    <row r="485" spans="1:25" ht="90" x14ac:dyDescent="0.25">
      <c r="A485" s="2" t="s">
        <v>758</v>
      </c>
      <c r="B485" s="2" t="str">
        <f>IFERROR(VLOOKUP(VALUE(MID(A485,1,IF(VALUE(MID(A485,1,3))=898,3,4))),[2]Hoja1!$A$3:$K$222,2,0),"")</f>
        <v>898 Administración del talento humano</v>
      </c>
      <c r="C485" s="2" t="s">
        <v>55</v>
      </c>
      <c r="D485" s="2" t="s">
        <v>697</v>
      </c>
      <c r="E485" s="104">
        <v>83121502</v>
      </c>
      <c r="F485" s="31" t="s">
        <v>692</v>
      </c>
      <c r="G485" s="4">
        <v>1</v>
      </c>
      <c r="H485" s="4">
        <v>1</v>
      </c>
      <c r="I485" s="2">
        <v>9.5</v>
      </c>
      <c r="J485" s="2">
        <v>1</v>
      </c>
      <c r="K485" s="2" t="s">
        <v>29</v>
      </c>
      <c r="L485" s="2" t="str">
        <f>IF(K485=[16]Hoja3!$B$2,[16]Hoja3!$A$2,IF(K485=[16]Hoja3!$B$3,[16]Hoja3!$A$3,IF(K485=[16]Hoja3!$B$4,[16]Hoja3!$A$4,IF(K485=[16]Hoja3!$B$5,[16]Hoja3!$A$5,IF(K485=[16]Hoja3!$B$6,[16]Hoja3!$A$6,IF(K485=[16]Hoja3!$B$7,[16]Hoja3!$A$7,IF(K485=[16]Hoja3!$B$8,[16]Hoja3!$A$8,IF(K485=[16]Hoja3!$B$9,[16]Hoja3!$A$9,IF(K485=[16]Hoja3!$B$10,[16]Hoja3!$A$10,IF(K485=[16]Hoja3!$B$11,[16]Hoja3!$A$11,IF(K485=[16]Hoja3!$B$12,[16]Hoja3!$A$12,IF(K485=[16]Hoja3!$B$13,[16]Hoja3!$A$13,IF(K485=[16]Hoja3!$B$14,[16]Hoja3!$A$14,"")))))))))))))</f>
        <v>CCE-05</v>
      </c>
      <c r="M485" s="2" t="s">
        <v>58</v>
      </c>
      <c r="N485" s="2">
        <v>0</v>
      </c>
      <c r="O485" s="5">
        <v>29640000</v>
      </c>
      <c r="P485" s="5">
        <v>29640000</v>
      </c>
      <c r="Q485" s="1">
        <v>0</v>
      </c>
      <c r="R485" s="2">
        <v>0</v>
      </c>
      <c r="S485" s="2" t="s">
        <v>31</v>
      </c>
      <c r="T485" s="2" t="s">
        <v>32</v>
      </c>
      <c r="U485" s="2" t="s">
        <v>33</v>
      </c>
      <c r="V485" s="2" t="s">
        <v>34</v>
      </c>
      <c r="W485" s="2" t="s">
        <v>35</v>
      </c>
      <c r="X485" s="2">
        <v>3241000</v>
      </c>
      <c r="Y485" s="3" t="s">
        <v>36</v>
      </c>
    </row>
    <row r="486" spans="1:25" ht="90" x14ac:dyDescent="0.25">
      <c r="A486" s="2" t="s">
        <v>759</v>
      </c>
      <c r="B486" s="2" t="str">
        <f>IFERROR(VLOOKUP(VALUE(MID(A486,1,IF(VALUE(MID(A486,1,3))=898,3,4))),[2]Hoja1!$A$3:$K$222,2,0),"")</f>
        <v>898 Administración del talento humano</v>
      </c>
      <c r="C486" s="2" t="s">
        <v>55</v>
      </c>
      <c r="D486" s="2" t="s">
        <v>697</v>
      </c>
      <c r="E486" s="104">
        <v>83121502</v>
      </c>
      <c r="F486" s="31" t="s">
        <v>692</v>
      </c>
      <c r="G486" s="4">
        <v>1</v>
      </c>
      <c r="H486" s="4">
        <v>1</v>
      </c>
      <c r="I486" s="2">
        <v>9.5</v>
      </c>
      <c r="J486" s="2">
        <v>1</v>
      </c>
      <c r="K486" s="2" t="s">
        <v>29</v>
      </c>
      <c r="L486" s="2" t="str">
        <f>IF(K486=[16]Hoja3!$B$2,[16]Hoja3!$A$2,IF(K486=[16]Hoja3!$B$3,[16]Hoja3!$A$3,IF(K486=[16]Hoja3!$B$4,[16]Hoja3!$A$4,IF(K486=[16]Hoja3!$B$5,[16]Hoja3!$A$5,IF(K486=[16]Hoja3!$B$6,[16]Hoja3!$A$6,IF(K486=[16]Hoja3!$B$7,[16]Hoja3!$A$7,IF(K486=[16]Hoja3!$B$8,[16]Hoja3!$A$8,IF(K486=[16]Hoja3!$B$9,[16]Hoja3!$A$9,IF(K486=[16]Hoja3!$B$10,[16]Hoja3!$A$10,IF(K486=[16]Hoja3!$B$11,[16]Hoja3!$A$11,IF(K486=[16]Hoja3!$B$12,[16]Hoja3!$A$12,IF(K486=[16]Hoja3!$B$13,[16]Hoja3!$A$13,IF(K486=[16]Hoja3!$B$14,[16]Hoja3!$A$14,"")))))))))))))</f>
        <v>CCE-05</v>
      </c>
      <c r="M486" s="2" t="s">
        <v>58</v>
      </c>
      <c r="N486" s="2">
        <v>0</v>
      </c>
      <c r="O486" s="5">
        <v>29640000</v>
      </c>
      <c r="P486" s="5">
        <v>29640000</v>
      </c>
      <c r="Q486" s="1">
        <v>0</v>
      </c>
      <c r="R486" s="2">
        <v>0</v>
      </c>
      <c r="S486" s="2" t="s">
        <v>31</v>
      </c>
      <c r="T486" s="2" t="s">
        <v>32</v>
      </c>
      <c r="U486" s="2" t="s">
        <v>33</v>
      </c>
      <c r="V486" s="2" t="s">
        <v>34</v>
      </c>
      <c r="W486" s="2" t="s">
        <v>35</v>
      </c>
      <c r="X486" s="2">
        <v>3241000</v>
      </c>
      <c r="Y486" s="3" t="s">
        <v>36</v>
      </c>
    </row>
    <row r="487" spans="1:25" ht="90" x14ac:dyDescent="0.25">
      <c r="A487" s="2" t="s">
        <v>760</v>
      </c>
      <c r="B487" s="2" t="str">
        <f>IFERROR(VLOOKUP(VALUE(MID(A487,1,IF(VALUE(MID(A487,1,3))=898,3,4))),[2]Hoja1!$A$3:$K$222,2,0),"")</f>
        <v>898 Administración del talento humano</v>
      </c>
      <c r="C487" s="2" t="s">
        <v>55</v>
      </c>
      <c r="D487" s="2" t="s">
        <v>697</v>
      </c>
      <c r="E487" s="104">
        <v>83121502</v>
      </c>
      <c r="F487" s="31" t="s">
        <v>692</v>
      </c>
      <c r="G487" s="4">
        <v>1</v>
      </c>
      <c r="H487" s="4">
        <v>1</v>
      </c>
      <c r="I487" s="2">
        <v>9.5</v>
      </c>
      <c r="J487" s="2">
        <v>1</v>
      </c>
      <c r="K487" s="2" t="s">
        <v>29</v>
      </c>
      <c r="L487" s="2" t="str">
        <f>IF(K487=[16]Hoja3!$B$2,[16]Hoja3!$A$2,IF(K487=[16]Hoja3!$B$3,[16]Hoja3!$A$3,IF(K487=[16]Hoja3!$B$4,[16]Hoja3!$A$4,IF(K487=[16]Hoja3!$B$5,[16]Hoja3!$A$5,IF(K487=[16]Hoja3!$B$6,[16]Hoja3!$A$6,IF(K487=[16]Hoja3!$B$7,[16]Hoja3!$A$7,IF(K487=[16]Hoja3!$B$8,[16]Hoja3!$A$8,IF(K487=[16]Hoja3!$B$9,[16]Hoja3!$A$9,IF(K487=[16]Hoja3!$B$10,[16]Hoja3!$A$10,IF(K487=[16]Hoja3!$B$11,[16]Hoja3!$A$11,IF(K487=[16]Hoja3!$B$12,[16]Hoja3!$A$12,IF(K487=[16]Hoja3!$B$13,[16]Hoja3!$A$13,IF(K487=[16]Hoja3!$B$14,[16]Hoja3!$A$14,"")))))))))))))</f>
        <v>CCE-05</v>
      </c>
      <c r="M487" s="2" t="s">
        <v>58</v>
      </c>
      <c r="N487" s="2">
        <v>0</v>
      </c>
      <c r="O487" s="5">
        <v>29640000</v>
      </c>
      <c r="P487" s="5">
        <v>29640000</v>
      </c>
      <c r="Q487" s="1">
        <v>0</v>
      </c>
      <c r="R487" s="2">
        <v>0</v>
      </c>
      <c r="S487" s="2" t="s">
        <v>31</v>
      </c>
      <c r="T487" s="2" t="s">
        <v>32</v>
      </c>
      <c r="U487" s="2" t="s">
        <v>33</v>
      </c>
      <c r="V487" s="2" t="s">
        <v>34</v>
      </c>
      <c r="W487" s="2" t="s">
        <v>35</v>
      </c>
      <c r="X487" s="2">
        <v>3241000</v>
      </c>
      <c r="Y487" s="3" t="s">
        <v>36</v>
      </c>
    </row>
    <row r="488" spans="1:25" ht="90" x14ac:dyDescent="0.25">
      <c r="A488" s="2" t="s">
        <v>761</v>
      </c>
      <c r="B488" s="2" t="str">
        <f>IFERROR(VLOOKUP(VALUE(MID(A488,1,IF(VALUE(MID(A488,1,3))=898,3,4))),[2]Hoja1!$A$3:$K$222,2,0),"")</f>
        <v>898 Administración del talento humano</v>
      </c>
      <c r="C488" s="2" t="s">
        <v>55</v>
      </c>
      <c r="D488" s="2" t="s">
        <v>697</v>
      </c>
      <c r="E488" s="104">
        <v>83121502</v>
      </c>
      <c r="F488" s="31" t="s">
        <v>692</v>
      </c>
      <c r="G488" s="4">
        <v>1</v>
      </c>
      <c r="H488" s="4">
        <v>1</v>
      </c>
      <c r="I488" s="2">
        <v>9.5</v>
      </c>
      <c r="J488" s="2">
        <v>1</v>
      </c>
      <c r="K488" s="2" t="s">
        <v>29</v>
      </c>
      <c r="L488" s="2" t="str">
        <f>IF(K488=[16]Hoja3!$B$2,[16]Hoja3!$A$2,IF(K488=[16]Hoja3!$B$3,[16]Hoja3!$A$3,IF(K488=[16]Hoja3!$B$4,[16]Hoja3!$A$4,IF(K488=[16]Hoja3!$B$5,[16]Hoja3!$A$5,IF(K488=[16]Hoja3!$B$6,[16]Hoja3!$A$6,IF(K488=[16]Hoja3!$B$7,[16]Hoja3!$A$7,IF(K488=[16]Hoja3!$B$8,[16]Hoja3!$A$8,IF(K488=[16]Hoja3!$B$9,[16]Hoja3!$A$9,IF(K488=[16]Hoja3!$B$10,[16]Hoja3!$A$10,IF(K488=[16]Hoja3!$B$11,[16]Hoja3!$A$11,IF(K488=[16]Hoja3!$B$12,[16]Hoja3!$A$12,IF(K488=[16]Hoja3!$B$13,[16]Hoja3!$A$13,IF(K488=[16]Hoja3!$B$14,[16]Hoja3!$A$14,"")))))))))))))</f>
        <v>CCE-05</v>
      </c>
      <c r="M488" s="2" t="s">
        <v>58</v>
      </c>
      <c r="N488" s="2">
        <v>0</v>
      </c>
      <c r="O488" s="5">
        <v>29640000</v>
      </c>
      <c r="P488" s="5">
        <v>29640000</v>
      </c>
      <c r="Q488" s="1">
        <v>0</v>
      </c>
      <c r="R488" s="2">
        <v>0</v>
      </c>
      <c r="S488" s="2" t="s">
        <v>31</v>
      </c>
      <c r="T488" s="2" t="s">
        <v>32</v>
      </c>
      <c r="U488" s="2" t="s">
        <v>33</v>
      </c>
      <c r="V488" s="2" t="s">
        <v>34</v>
      </c>
      <c r="W488" s="2" t="s">
        <v>35</v>
      </c>
      <c r="X488" s="2">
        <v>3241000</v>
      </c>
      <c r="Y488" s="3" t="s">
        <v>36</v>
      </c>
    </row>
    <row r="489" spans="1:25" ht="90" x14ac:dyDescent="0.25">
      <c r="A489" s="2" t="s">
        <v>762</v>
      </c>
      <c r="B489" s="2" t="str">
        <f>IFERROR(VLOOKUP(VALUE(MID(A489,1,IF(VALUE(MID(A489,1,3))=898,3,4))),[2]Hoja1!$A$3:$K$222,2,0),"")</f>
        <v>898 Administración del talento humano</v>
      </c>
      <c r="C489" s="2" t="s">
        <v>55</v>
      </c>
      <c r="D489" s="2" t="s">
        <v>697</v>
      </c>
      <c r="E489" s="104">
        <v>83121502</v>
      </c>
      <c r="F489" s="31" t="s">
        <v>692</v>
      </c>
      <c r="G489" s="4">
        <v>1</v>
      </c>
      <c r="H489" s="4">
        <v>1</v>
      </c>
      <c r="I489" s="2">
        <v>9.5</v>
      </c>
      <c r="J489" s="2">
        <v>1</v>
      </c>
      <c r="K489" s="2" t="s">
        <v>29</v>
      </c>
      <c r="L489" s="2" t="str">
        <f>IF(K489=[16]Hoja3!$B$2,[16]Hoja3!$A$2,IF(K489=[16]Hoja3!$B$3,[16]Hoja3!$A$3,IF(K489=[16]Hoja3!$B$4,[16]Hoja3!$A$4,IF(K489=[16]Hoja3!$B$5,[16]Hoja3!$A$5,IF(K489=[16]Hoja3!$B$6,[16]Hoja3!$A$6,IF(K489=[16]Hoja3!$B$7,[16]Hoja3!$A$7,IF(K489=[16]Hoja3!$B$8,[16]Hoja3!$A$8,IF(K489=[16]Hoja3!$B$9,[16]Hoja3!$A$9,IF(K489=[16]Hoja3!$B$10,[16]Hoja3!$A$10,IF(K489=[16]Hoja3!$B$11,[16]Hoja3!$A$11,IF(K489=[16]Hoja3!$B$12,[16]Hoja3!$A$12,IF(K489=[16]Hoja3!$B$13,[16]Hoja3!$A$13,IF(K489=[16]Hoja3!$B$14,[16]Hoja3!$A$14,"")))))))))))))</f>
        <v>CCE-05</v>
      </c>
      <c r="M489" s="2" t="s">
        <v>58</v>
      </c>
      <c r="N489" s="2">
        <v>0</v>
      </c>
      <c r="O489" s="5">
        <v>29640000</v>
      </c>
      <c r="P489" s="5">
        <v>29640000</v>
      </c>
      <c r="Q489" s="1">
        <v>0</v>
      </c>
      <c r="R489" s="2">
        <v>0</v>
      </c>
      <c r="S489" s="2" t="s">
        <v>31</v>
      </c>
      <c r="T489" s="2" t="s">
        <v>32</v>
      </c>
      <c r="U489" s="2" t="s">
        <v>33</v>
      </c>
      <c r="V489" s="2" t="s">
        <v>34</v>
      </c>
      <c r="W489" s="2" t="s">
        <v>35</v>
      </c>
      <c r="X489" s="2">
        <v>3241000</v>
      </c>
      <c r="Y489" s="3" t="s">
        <v>36</v>
      </c>
    </row>
    <row r="490" spans="1:25" ht="90" x14ac:dyDescent="0.25">
      <c r="A490" s="2" t="s">
        <v>763</v>
      </c>
      <c r="B490" s="2" t="str">
        <f>IFERROR(VLOOKUP(VALUE(MID(A490,1,IF(VALUE(MID(A490,1,3))=898,3,4))),[2]Hoja1!$A$3:$K$222,2,0),"")</f>
        <v>898 Administración del talento humano</v>
      </c>
      <c r="C490" s="2" t="s">
        <v>55</v>
      </c>
      <c r="D490" s="2" t="s">
        <v>697</v>
      </c>
      <c r="E490" s="104">
        <v>83121502</v>
      </c>
      <c r="F490" s="31" t="s">
        <v>692</v>
      </c>
      <c r="G490" s="4">
        <v>1</v>
      </c>
      <c r="H490" s="4">
        <v>1</v>
      </c>
      <c r="I490" s="2">
        <v>9.5</v>
      </c>
      <c r="J490" s="2">
        <v>1</v>
      </c>
      <c r="K490" s="2" t="s">
        <v>29</v>
      </c>
      <c r="L490" s="2" t="str">
        <f>IF(K490=[16]Hoja3!$B$2,[16]Hoja3!$A$2,IF(K490=[16]Hoja3!$B$3,[16]Hoja3!$A$3,IF(K490=[16]Hoja3!$B$4,[16]Hoja3!$A$4,IF(K490=[16]Hoja3!$B$5,[16]Hoja3!$A$5,IF(K490=[16]Hoja3!$B$6,[16]Hoja3!$A$6,IF(K490=[16]Hoja3!$B$7,[16]Hoja3!$A$7,IF(K490=[16]Hoja3!$B$8,[16]Hoja3!$A$8,IF(K490=[16]Hoja3!$B$9,[16]Hoja3!$A$9,IF(K490=[16]Hoja3!$B$10,[16]Hoja3!$A$10,IF(K490=[16]Hoja3!$B$11,[16]Hoja3!$A$11,IF(K490=[16]Hoja3!$B$12,[16]Hoja3!$A$12,IF(K490=[16]Hoja3!$B$13,[16]Hoja3!$A$13,IF(K490=[16]Hoja3!$B$14,[16]Hoja3!$A$14,"")))))))))))))</f>
        <v>CCE-05</v>
      </c>
      <c r="M490" s="2" t="s">
        <v>58</v>
      </c>
      <c r="N490" s="2">
        <v>0</v>
      </c>
      <c r="O490" s="5">
        <v>29640000</v>
      </c>
      <c r="P490" s="5">
        <v>29640000</v>
      </c>
      <c r="Q490" s="1">
        <v>0</v>
      </c>
      <c r="R490" s="2">
        <v>0</v>
      </c>
      <c r="S490" s="2" t="s">
        <v>31</v>
      </c>
      <c r="T490" s="2" t="s">
        <v>32</v>
      </c>
      <c r="U490" s="2" t="s">
        <v>33</v>
      </c>
      <c r="V490" s="2" t="s">
        <v>34</v>
      </c>
      <c r="W490" s="2" t="s">
        <v>35</v>
      </c>
      <c r="X490" s="2">
        <v>3241000</v>
      </c>
      <c r="Y490" s="3" t="s">
        <v>36</v>
      </c>
    </row>
    <row r="491" spans="1:25" ht="90" x14ac:dyDescent="0.25">
      <c r="A491" s="2" t="s">
        <v>764</v>
      </c>
      <c r="B491" s="2" t="str">
        <f>IFERROR(VLOOKUP(VALUE(MID(A491,1,IF(VALUE(MID(A491,1,3))=898,3,4))),[2]Hoja1!$A$3:$K$222,2,0),"")</f>
        <v>898 Administración del talento humano</v>
      </c>
      <c r="C491" s="2" t="s">
        <v>55</v>
      </c>
      <c r="D491" s="2" t="s">
        <v>697</v>
      </c>
      <c r="E491" s="104">
        <v>83121502</v>
      </c>
      <c r="F491" s="31" t="s">
        <v>692</v>
      </c>
      <c r="G491" s="4">
        <v>1</v>
      </c>
      <c r="H491" s="4">
        <v>1</v>
      </c>
      <c r="I491" s="2">
        <v>9.5</v>
      </c>
      <c r="J491" s="2">
        <v>1</v>
      </c>
      <c r="K491" s="2" t="s">
        <v>29</v>
      </c>
      <c r="L491" s="2" t="str">
        <f>IF(K491=[16]Hoja3!$B$2,[16]Hoja3!$A$2,IF(K491=[16]Hoja3!$B$3,[16]Hoja3!$A$3,IF(K491=[16]Hoja3!$B$4,[16]Hoja3!$A$4,IF(K491=[16]Hoja3!$B$5,[16]Hoja3!$A$5,IF(K491=[16]Hoja3!$B$6,[16]Hoja3!$A$6,IF(K491=[16]Hoja3!$B$7,[16]Hoja3!$A$7,IF(K491=[16]Hoja3!$B$8,[16]Hoja3!$A$8,IF(K491=[16]Hoja3!$B$9,[16]Hoja3!$A$9,IF(K491=[16]Hoja3!$B$10,[16]Hoja3!$A$10,IF(K491=[16]Hoja3!$B$11,[16]Hoja3!$A$11,IF(K491=[16]Hoja3!$B$12,[16]Hoja3!$A$12,IF(K491=[16]Hoja3!$B$13,[16]Hoja3!$A$13,IF(K491=[16]Hoja3!$B$14,[16]Hoja3!$A$14,"")))))))))))))</f>
        <v>CCE-05</v>
      </c>
      <c r="M491" s="2" t="s">
        <v>58</v>
      </c>
      <c r="N491" s="2">
        <v>0</v>
      </c>
      <c r="O491" s="5">
        <v>29640000</v>
      </c>
      <c r="P491" s="5">
        <v>29640000</v>
      </c>
      <c r="Q491" s="1">
        <v>0</v>
      </c>
      <c r="R491" s="2">
        <v>0</v>
      </c>
      <c r="S491" s="2" t="s">
        <v>31</v>
      </c>
      <c r="T491" s="2" t="s">
        <v>32</v>
      </c>
      <c r="U491" s="2" t="s">
        <v>33</v>
      </c>
      <c r="V491" s="2" t="s">
        <v>34</v>
      </c>
      <c r="W491" s="2" t="s">
        <v>35</v>
      </c>
      <c r="X491" s="2">
        <v>3241000</v>
      </c>
      <c r="Y491" s="3" t="s">
        <v>36</v>
      </c>
    </row>
    <row r="492" spans="1:25" ht="90" x14ac:dyDescent="0.25">
      <c r="A492" s="2" t="s">
        <v>765</v>
      </c>
      <c r="B492" s="2" t="str">
        <f>IFERROR(VLOOKUP(VALUE(MID(A492,1,IF(VALUE(MID(A492,1,3))=898,3,4))),[2]Hoja1!$A$3:$K$222,2,0),"")</f>
        <v>898 Administración del talento humano</v>
      </c>
      <c r="C492" s="2" t="s">
        <v>55</v>
      </c>
      <c r="D492" s="2" t="s">
        <v>697</v>
      </c>
      <c r="E492" s="104">
        <v>83121502</v>
      </c>
      <c r="F492" s="31" t="s">
        <v>766</v>
      </c>
      <c r="G492" s="4">
        <v>1</v>
      </c>
      <c r="H492" s="4">
        <v>1</v>
      </c>
      <c r="I492" s="2">
        <v>9.5</v>
      </c>
      <c r="J492" s="2">
        <v>1</v>
      </c>
      <c r="K492" s="2" t="s">
        <v>29</v>
      </c>
      <c r="L492" s="2" t="str">
        <f>IF(K492=[16]Hoja3!$B$2,[16]Hoja3!$A$2,IF(K492=[16]Hoja3!$B$3,[16]Hoja3!$A$3,IF(K492=[16]Hoja3!$B$4,[16]Hoja3!$A$4,IF(K492=[16]Hoja3!$B$5,[16]Hoja3!$A$5,IF(K492=[16]Hoja3!$B$6,[16]Hoja3!$A$6,IF(K492=[16]Hoja3!$B$7,[16]Hoja3!$A$7,IF(K492=[16]Hoja3!$B$8,[16]Hoja3!$A$8,IF(K492=[16]Hoja3!$B$9,[16]Hoja3!$A$9,IF(K492=[16]Hoja3!$B$10,[16]Hoja3!$A$10,IF(K492=[16]Hoja3!$B$11,[16]Hoja3!$A$11,IF(K492=[16]Hoja3!$B$12,[16]Hoja3!$A$12,IF(K492=[16]Hoja3!$B$13,[16]Hoja3!$A$13,IF(K492=[16]Hoja3!$B$14,[16]Hoja3!$A$14,"")))))))))))))</f>
        <v>CCE-05</v>
      </c>
      <c r="M492" s="2" t="s">
        <v>30</v>
      </c>
      <c r="N492" s="2">
        <v>0</v>
      </c>
      <c r="O492" s="5">
        <v>22325000</v>
      </c>
      <c r="P492" s="29">
        <v>22325000</v>
      </c>
      <c r="Q492" s="1">
        <v>0</v>
      </c>
      <c r="R492" s="2">
        <v>0</v>
      </c>
      <c r="S492" s="2" t="s">
        <v>31</v>
      </c>
      <c r="T492" s="2" t="s">
        <v>32</v>
      </c>
      <c r="U492" s="2" t="s">
        <v>33</v>
      </c>
      <c r="V492" s="2" t="s">
        <v>34</v>
      </c>
      <c r="W492" s="2" t="s">
        <v>35</v>
      </c>
      <c r="X492" s="2">
        <v>3241000</v>
      </c>
      <c r="Y492" s="3" t="s">
        <v>36</v>
      </c>
    </row>
    <row r="493" spans="1:25" ht="90" x14ac:dyDescent="0.25">
      <c r="A493" s="2" t="s">
        <v>767</v>
      </c>
      <c r="B493" s="2" t="str">
        <f>IFERROR(VLOOKUP(VALUE(MID(A493,1,IF(VALUE(MID(A493,1,3))=898,3,4))),[2]Hoja1!$A$3:$K$222,2,0),"")</f>
        <v>898 Administración del talento humano</v>
      </c>
      <c r="C493" s="2" t="s">
        <v>55</v>
      </c>
      <c r="D493" s="2" t="s">
        <v>697</v>
      </c>
      <c r="E493" s="104">
        <v>83121502</v>
      </c>
      <c r="F493" s="31" t="s">
        <v>766</v>
      </c>
      <c r="G493" s="4">
        <v>1</v>
      </c>
      <c r="H493" s="4">
        <v>1</v>
      </c>
      <c r="I493" s="2">
        <v>9.5</v>
      </c>
      <c r="J493" s="2">
        <v>1</v>
      </c>
      <c r="K493" s="2" t="s">
        <v>29</v>
      </c>
      <c r="L493" s="2" t="str">
        <f>IF(K493=[16]Hoja3!$B$2,[16]Hoja3!$A$2,IF(K493=[16]Hoja3!$B$3,[16]Hoja3!$A$3,IF(K493=[16]Hoja3!$B$4,[16]Hoja3!$A$4,IF(K493=[16]Hoja3!$B$5,[16]Hoja3!$A$5,IF(K493=[16]Hoja3!$B$6,[16]Hoja3!$A$6,IF(K493=[16]Hoja3!$B$7,[16]Hoja3!$A$7,IF(K493=[16]Hoja3!$B$8,[16]Hoja3!$A$8,IF(K493=[16]Hoja3!$B$9,[16]Hoja3!$A$9,IF(K493=[16]Hoja3!$B$10,[16]Hoja3!$A$10,IF(K493=[16]Hoja3!$B$11,[16]Hoja3!$A$11,IF(K493=[16]Hoja3!$B$12,[16]Hoja3!$A$12,IF(K493=[16]Hoja3!$B$13,[16]Hoja3!$A$13,IF(K493=[16]Hoja3!$B$14,[16]Hoja3!$A$14,"")))))))))))))</f>
        <v>CCE-05</v>
      </c>
      <c r="M493" s="2" t="s">
        <v>30</v>
      </c>
      <c r="N493" s="2">
        <v>0</v>
      </c>
      <c r="O493" s="5">
        <v>22325000</v>
      </c>
      <c r="P493" s="29">
        <v>22325000</v>
      </c>
      <c r="Q493" s="1">
        <v>0</v>
      </c>
      <c r="R493" s="2">
        <v>0</v>
      </c>
      <c r="S493" s="2" t="s">
        <v>31</v>
      </c>
      <c r="T493" s="2" t="s">
        <v>32</v>
      </c>
      <c r="U493" s="2" t="s">
        <v>33</v>
      </c>
      <c r="V493" s="2" t="s">
        <v>34</v>
      </c>
      <c r="W493" s="2" t="s">
        <v>35</v>
      </c>
      <c r="X493" s="2">
        <v>3241000</v>
      </c>
      <c r="Y493" s="3" t="s">
        <v>36</v>
      </c>
    </row>
    <row r="494" spans="1:25" ht="90" x14ac:dyDescent="0.25">
      <c r="A494" s="2" t="s">
        <v>768</v>
      </c>
      <c r="B494" s="2" t="str">
        <f>IFERROR(VLOOKUP(VALUE(MID(A494,1,IF(VALUE(MID(A494,1,3))=898,3,4))),[2]Hoja1!$A$3:$K$222,2,0),"")</f>
        <v>898 Administración del talento humano</v>
      </c>
      <c r="C494" s="2" t="s">
        <v>55</v>
      </c>
      <c r="D494" s="2" t="s">
        <v>697</v>
      </c>
      <c r="E494" s="104">
        <v>83121502</v>
      </c>
      <c r="F494" s="31" t="s">
        <v>766</v>
      </c>
      <c r="G494" s="4">
        <v>1</v>
      </c>
      <c r="H494" s="4">
        <v>1</v>
      </c>
      <c r="I494" s="2">
        <v>9.5</v>
      </c>
      <c r="J494" s="2">
        <v>1</v>
      </c>
      <c r="K494" s="2" t="s">
        <v>29</v>
      </c>
      <c r="L494" s="2" t="str">
        <f>IF(K494=[16]Hoja3!$B$2,[16]Hoja3!$A$2,IF(K494=[16]Hoja3!$B$3,[16]Hoja3!$A$3,IF(K494=[16]Hoja3!$B$4,[16]Hoja3!$A$4,IF(K494=[16]Hoja3!$B$5,[16]Hoja3!$A$5,IF(K494=[16]Hoja3!$B$6,[16]Hoja3!$A$6,IF(K494=[16]Hoja3!$B$7,[16]Hoja3!$A$7,IF(K494=[16]Hoja3!$B$8,[16]Hoja3!$A$8,IF(K494=[16]Hoja3!$B$9,[16]Hoja3!$A$9,IF(K494=[16]Hoja3!$B$10,[16]Hoja3!$A$10,IF(K494=[16]Hoja3!$B$11,[16]Hoja3!$A$11,IF(K494=[16]Hoja3!$B$12,[16]Hoja3!$A$12,IF(K494=[16]Hoja3!$B$13,[16]Hoja3!$A$13,IF(K494=[16]Hoja3!$B$14,[16]Hoja3!$A$14,"")))))))))))))</f>
        <v>CCE-05</v>
      </c>
      <c r="M494" s="2" t="s">
        <v>30</v>
      </c>
      <c r="N494" s="2">
        <v>0</v>
      </c>
      <c r="O494" s="5">
        <v>22325000</v>
      </c>
      <c r="P494" s="29">
        <v>22325000</v>
      </c>
      <c r="Q494" s="1">
        <v>0</v>
      </c>
      <c r="R494" s="2">
        <v>0</v>
      </c>
      <c r="S494" s="2" t="s">
        <v>31</v>
      </c>
      <c r="T494" s="2" t="s">
        <v>32</v>
      </c>
      <c r="U494" s="2" t="s">
        <v>33</v>
      </c>
      <c r="V494" s="2" t="s">
        <v>34</v>
      </c>
      <c r="W494" s="2" t="s">
        <v>35</v>
      </c>
      <c r="X494" s="2">
        <v>3241000</v>
      </c>
      <c r="Y494" s="3" t="s">
        <v>36</v>
      </c>
    </row>
    <row r="495" spans="1:25" ht="90" x14ac:dyDescent="0.25">
      <c r="A495" s="2" t="s">
        <v>769</v>
      </c>
      <c r="B495" s="2" t="str">
        <f>IFERROR(VLOOKUP(VALUE(MID(A495,1,IF(VALUE(MID(A495,1,3))=898,3,4))),[2]Hoja1!$A$3:$K$222,2,0),"")</f>
        <v>898 Administración del talento humano</v>
      </c>
      <c r="C495" s="2" t="s">
        <v>55</v>
      </c>
      <c r="D495" s="2" t="s">
        <v>697</v>
      </c>
      <c r="E495" s="104">
        <v>83121502</v>
      </c>
      <c r="F495" s="31" t="s">
        <v>766</v>
      </c>
      <c r="G495" s="4">
        <v>1</v>
      </c>
      <c r="H495" s="4">
        <v>1</v>
      </c>
      <c r="I495" s="2">
        <v>9.5</v>
      </c>
      <c r="J495" s="2">
        <v>1</v>
      </c>
      <c r="K495" s="2" t="s">
        <v>29</v>
      </c>
      <c r="L495" s="2" t="str">
        <f>IF(K495=[16]Hoja3!$B$2,[16]Hoja3!$A$2,IF(K495=[16]Hoja3!$B$3,[16]Hoja3!$A$3,IF(K495=[16]Hoja3!$B$4,[16]Hoja3!$A$4,IF(K495=[16]Hoja3!$B$5,[16]Hoja3!$A$5,IF(K495=[16]Hoja3!$B$6,[16]Hoja3!$A$6,IF(K495=[16]Hoja3!$B$7,[16]Hoja3!$A$7,IF(K495=[16]Hoja3!$B$8,[16]Hoja3!$A$8,IF(K495=[16]Hoja3!$B$9,[16]Hoja3!$A$9,IF(K495=[16]Hoja3!$B$10,[16]Hoja3!$A$10,IF(K495=[16]Hoja3!$B$11,[16]Hoja3!$A$11,IF(K495=[16]Hoja3!$B$12,[16]Hoja3!$A$12,IF(K495=[16]Hoja3!$B$13,[16]Hoja3!$A$13,IF(K495=[16]Hoja3!$B$14,[16]Hoja3!$A$14,"")))))))))))))</f>
        <v>CCE-05</v>
      </c>
      <c r="M495" s="2" t="s">
        <v>30</v>
      </c>
      <c r="N495" s="2">
        <v>0</v>
      </c>
      <c r="O495" s="5">
        <v>22325000</v>
      </c>
      <c r="P495" s="29">
        <v>22325000</v>
      </c>
      <c r="Q495" s="1">
        <v>0</v>
      </c>
      <c r="R495" s="2">
        <v>0</v>
      </c>
      <c r="S495" s="2" t="s">
        <v>31</v>
      </c>
      <c r="T495" s="2" t="s">
        <v>32</v>
      </c>
      <c r="U495" s="2" t="s">
        <v>33</v>
      </c>
      <c r="V495" s="2" t="s">
        <v>34</v>
      </c>
      <c r="W495" s="2" t="s">
        <v>35</v>
      </c>
      <c r="X495" s="2">
        <v>3241000</v>
      </c>
      <c r="Y495" s="3" t="s">
        <v>36</v>
      </c>
    </row>
    <row r="496" spans="1:25" ht="90" x14ac:dyDescent="0.25">
      <c r="A496" s="2" t="s">
        <v>770</v>
      </c>
      <c r="B496" s="2" t="str">
        <f>IFERROR(VLOOKUP(VALUE(MID(A496,1,IF(VALUE(MID(A496,1,3))=898,3,4))),[2]Hoja1!$A$3:$K$222,2,0),"")</f>
        <v>898 Administración del talento humano</v>
      </c>
      <c r="C496" s="2" t="s">
        <v>55</v>
      </c>
      <c r="D496" s="2" t="s">
        <v>697</v>
      </c>
      <c r="E496" s="104">
        <v>83121502</v>
      </c>
      <c r="F496" s="31" t="s">
        <v>766</v>
      </c>
      <c r="G496" s="4">
        <v>1</v>
      </c>
      <c r="H496" s="4">
        <v>1</v>
      </c>
      <c r="I496" s="2">
        <v>9.5</v>
      </c>
      <c r="J496" s="2">
        <v>1</v>
      </c>
      <c r="K496" s="2" t="s">
        <v>29</v>
      </c>
      <c r="L496" s="2" t="str">
        <f>IF(K496=[16]Hoja3!$B$2,[16]Hoja3!$A$2,IF(K496=[16]Hoja3!$B$3,[16]Hoja3!$A$3,IF(K496=[16]Hoja3!$B$4,[16]Hoja3!$A$4,IF(K496=[16]Hoja3!$B$5,[16]Hoja3!$A$5,IF(K496=[16]Hoja3!$B$6,[16]Hoja3!$A$6,IF(K496=[16]Hoja3!$B$7,[16]Hoja3!$A$7,IF(K496=[16]Hoja3!$B$8,[16]Hoja3!$A$8,IF(K496=[16]Hoja3!$B$9,[16]Hoja3!$A$9,IF(K496=[16]Hoja3!$B$10,[16]Hoja3!$A$10,IF(K496=[16]Hoja3!$B$11,[16]Hoja3!$A$11,IF(K496=[16]Hoja3!$B$12,[16]Hoja3!$A$12,IF(K496=[16]Hoja3!$B$13,[16]Hoja3!$A$13,IF(K496=[16]Hoja3!$B$14,[16]Hoja3!$A$14,"")))))))))))))</f>
        <v>CCE-05</v>
      </c>
      <c r="M496" s="2" t="s">
        <v>30</v>
      </c>
      <c r="N496" s="2">
        <v>0</v>
      </c>
      <c r="O496" s="5">
        <v>22325000</v>
      </c>
      <c r="P496" s="29">
        <v>22325000</v>
      </c>
      <c r="Q496" s="1">
        <v>0</v>
      </c>
      <c r="R496" s="2">
        <v>0</v>
      </c>
      <c r="S496" s="2" t="s">
        <v>31</v>
      </c>
      <c r="T496" s="2" t="s">
        <v>32</v>
      </c>
      <c r="U496" s="2" t="s">
        <v>33</v>
      </c>
      <c r="V496" s="2" t="s">
        <v>34</v>
      </c>
      <c r="W496" s="2" t="s">
        <v>35</v>
      </c>
      <c r="X496" s="2">
        <v>3241000</v>
      </c>
      <c r="Y496" s="3" t="s">
        <v>36</v>
      </c>
    </row>
    <row r="497" spans="1:25" ht="90" x14ac:dyDescent="0.25">
      <c r="A497" s="2" t="s">
        <v>771</v>
      </c>
      <c r="B497" s="2" t="str">
        <f>IFERROR(VLOOKUP(VALUE(MID(A497,1,IF(VALUE(MID(A497,1,3))=898,3,4))),[2]Hoja1!$A$3:$K$222,2,0),"")</f>
        <v>898 Administración del talento humano</v>
      </c>
      <c r="C497" s="2" t="s">
        <v>55</v>
      </c>
      <c r="D497" s="2" t="s">
        <v>697</v>
      </c>
      <c r="E497" s="104">
        <v>83121502</v>
      </c>
      <c r="F497" s="31" t="s">
        <v>766</v>
      </c>
      <c r="G497" s="4">
        <v>1</v>
      </c>
      <c r="H497" s="4">
        <v>1</v>
      </c>
      <c r="I497" s="2">
        <v>9.5</v>
      </c>
      <c r="J497" s="2">
        <v>1</v>
      </c>
      <c r="K497" s="2" t="s">
        <v>29</v>
      </c>
      <c r="L497" s="2" t="str">
        <f>IF(K497=[16]Hoja3!$B$2,[16]Hoja3!$A$2,IF(K497=[16]Hoja3!$B$3,[16]Hoja3!$A$3,IF(K497=[16]Hoja3!$B$4,[16]Hoja3!$A$4,IF(K497=[16]Hoja3!$B$5,[16]Hoja3!$A$5,IF(K497=[16]Hoja3!$B$6,[16]Hoja3!$A$6,IF(K497=[16]Hoja3!$B$7,[16]Hoja3!$A$7,IF(K497=[16]Hoja3!$B$8,[16]Hoja3!$A$8,IF(K497=[16]Hoja3!$B$9,[16]Hoja3!$A$9,IF(K497=[16]Hoja3!$B$10,[16]Hoja3!$A$10,IF(K497=[16]Hoja3!$B$11,[16]Hoja3!$A$11,IF(K497=[16]Hoja3!$B$12,[16]Hoja3!$A$12,IF(K497=[16]Hoja3!$B$13,[16]Hoja3!$A$13,IF(K497=[16]Hoja3!$B$14,[16]Hoja3!$A$14,"")))))))))))))</f>
        <v>CCE-05</v>
      </c>
      <c r="M497" s="2" t="s">
        <v>30</v>
      </c>
      <c r="N497" s="2">
        <v>0</v>
      </c>
      <c r="O497" s="5">
        <v>22325000</v>
      </c>
      <c r="P497" s="29">
        <v>22325000</v>
      </c>
      <c r="Q497" s="1">
        <v>0</v>
      </c>
      <c r="R497" s="2">
        <v>0</v>
      </c>
      <c r="S497" s="2" t="s">
        <v>31</v>
      </c>
      <c r="T497" s="2" t="s">
        <v>32</v>
      </c>
      <c r="U497" s="2" t="s">
        <v>33</v>
      </c>
      <c r="V497" s="2" t="s">
        <v>34</v>
      </c>
      <c r="W497" s="2" t="s">
        <v>35</v>
      </c>
      <c r="X497" s="2">
        <v>3241000</v>
      </c>
      <c r="Y497" s="3" t="s">
        <v>36</v>
      </c>
    </row>
    <row r="498" spans="1:25" ht="90" x14ac:dyDescent="0.25">
      <c r="A498" s="2" t="s">
        <v>772</v>
      </c>
      <c r="B498" s="2" t="str">
        <f>IFERROR(VLOOKUP(VALUE(MID(A498,1,IF(VALUE(MID(A498,1,3))=898,3,4))),[2]Hoja1!$A$3:$K$222,2,0),"")</f>
        <v>898 Administración del talento humano</v>
      </c>
      <c r="C498" s="2" t="s">
        <v>55</v>
      </c>
      <c r="D498" s="2" t="s">
        <v>697</v>
      </c>
      <c r="E498" s="104">
        <v>83121502</v>
      </c>
      <c r="F498" s="31" t="s">
        <v>766</v>
      </c>
      <c r="G498" s="4">
        <v>1</v>
      </c>
      <c r="H498" s="4">
        <v>1</v>
      </c>
      <c r="I498" s="2">
        <v>9.5</v>
      </c>
      <c r="J498" s="2">
        <v>1</v>
      </c>
      <c r="K498" s="2" t="s">
        <v>29</v>
      </c>
      <c r="L498" s="2" t="str">
        <f>IF(K498=[16]Hoja3!$B$2,[16]Hoja3!$A$2,IF(K498=[16]Hoja3!$B$3,[16]Hoja3!$A$3,IF(K498=[16]Hoja3!$B$4,[16]Hoja3!$A$4,IF(K498=[16]Hoja3!$B$5,[16]Hoja3!$A$5,IF(K498=[16]Hoja3!$B$6,[16]Hoja3!$A$6,IF(K498=[16]Hoja3!$B$7,[16]Hoja3!$A$7,IF(K498=[16]Hoja3!$B$8,[16]Hoja3!$A$8,IF(K498=[16]Hoja3!$B$9,[16]Hoja3!$A$9,IF(K498=[16]Hoja3!$B$10,[16]Hoja3!$A$10,IF(K498=[16]Hoja3!$B$11,[16]Hoja3!$A$11,IF(K498=[16]Hoja3!$B$12,[16]Hoja3!$A$12,IF(K498=[16]Hoja3!$B$13,[16]Hoja3!$A$13,IF(K498=[16]Hoja3!$B$14,[16]Hoja3!$A$14,"")))))))))))))</f>
        <v>CCE-05</v>
      </c>
      <c r="M498" s="2" t="s">
        <v>30</v>
      </c>
      <c r="N498" s="2">
        <v>0</v>
      </c>
      <c r="O498" s="5">
        <v>22325000</v>
      </c>
      <c r="P498" s="29">
        <v>22325000</v>
      </c>
      <c r="Q498" s="1">
        <v>0</v>
      </c>
      <c r="R498" s="2">
        <v>0</v>
      </c>
      <c r="S498" s="2" t="s">
        <v>31</v>
      </c>
      <c r="T498" s="2" t="s">
        <v>32</v>
      </c>
      <c r="U498" s="2" t="s">
        <v>33</v>
      </c>
      <c r="V498" s="2" t="s">
        <v>34</v>
      </c>
      <c r="W498" s="2" t="s">
        <v>35</v>
      </c>
      <c r="X498" s="2">
        <v>3241000</v>
      </c>
      <c r="Y498" s="3" t="s">
        <v>36</v>
      </c>
    </row>
    <row r="499" spans="1:25" ht="90" x14ac:dyDescent="0.25">
      <c r="A499" s="2" t="s">
        <v>773</v>
      </c>
      <c r="B499" s="2" t="str">
        <f>IFERROR(VLOOKUP(VALUE(MID(A499,1,IF(VALUE(MID(A499,1,3))=898,3,4))),[2]Hoja1!$A$3:$K$222,2,0),"")</f>
        <v>898 Administración del talento humano</v>
      </c>
      <c r="C499" s="2" t="s">
        <v>55</v>
      </c>
      <c r="D499" s="2" t="s">
        <v>697</v>
      </c>
      <c r="E499" s="104">
        <v>83121502</v>
      </c>
      <c r="F499" s="106" t="s">
        <v>766</v>
      </c>
      <c r="G499" s="4">
        <v>1</v>
      </c>
      <c r="H499" s="4">
        <v>1</v>
      </c>
      <c r="I499" s="2">
        <v>9.5</v>
      </c>
      <c r="J499" s="2">
        <v>1</v>
      </c>
      <c r="K499" s="2" t="s">
        <v>29</v>
      </c>
      <c r="L499" s="2" t="str">
        <f>IF(K499=[16]Hoja3!$B$2,[16]Hoja3!$A$2,IF(K499=[16]Hoja3!$B$3,[16]Hoja3!$A$3,IF(K499=[16]Hoja3!$B$4,[16]Hoja3!$A$4,IF(K499=[16]Hoja3!$B$5,[16]Hoja3!$A$5,IF(K499=[16]Hoja3!$B$6,[16]Hoja3!$A$6,IF(K499=[16]Hoja3!$B$7,[16]Hoja3!$A$7,IF(K499=[16]Hoja3!$B$8,[16]Hoja3!$A$8,IF(K499=[16]Hoja3!$B$9,[16]Hoja3!$A$9,IF(K499=[16]Hoja3!$B$10,[16]Hoja3!$A$10,IF(K499=[16]Hoja3!$B$11,[16]Hoja3!$A$11,IF(K499=[16]Hoja3!$B$12,[16]Hoja3!$A$12,IF(K499=[16]Hoja3!$B$13,[16]Hoja3!$A$13,IF(K499=[16]Hoja3!$B$14,[16]Hoja3!$A$14,"")))))))))))))</f>
        <v>CCE-05</v>
      </c>
      <c r="M499" s="2" t="s">
        <v>30</v>
      </c>
      <c r="N499" s="2">
        <v>0</v>
      </c>
      <c r="O499" s="5">
        <v>22325000</v>
      </c>
      <c r="P499" s="29">
        <v>22325000</v>
      </c>
      <c r="Q499" s="1">
        <v>0</v>
      </c>
      <c r="R499" s="2">
        <v>0</v>
      </c>
      <c r="S499" s="2" t="s">
        <v>31</v>
      </c>
      <c r="T499" s="2" t="s">
        <v>32</v>
      </c>
      <c r="U499" s="2" t="s">
        <v>33</v>
      </c>
      <c r="V499" s="2" t="s">
        <v>34</v>
      </c>
      <c r="W499" s="2" t="s">
        <v>35</v>
      </c>
      <c r="X499" s="2">
        <v>3241000</v>
      </c>
      <c r="Y499" s="3" t="s">
        <v>36</v>
      </c>
    </row>
    <row r="500" spans="1:25" ht="90" x14ac:dyDescent="0.25">
      <c r="A500" s="2" t="s">
        <v>774</v>
      </c>
      <c r="B500" s="2" t="str">
        <f>IFERROR(VLOOKUP(VALUE(MID(A500,1,IF(VALUE(MID(A500,1,3))=898,3,4))),[2]Hoja1!$A$3:$K$222,2,0),"")</f>
        <v>898 Administración del talento humano</v>
      </c>
      <c r="C500" s="2" t="s">
        <v>55</v>
      </c>
      <c r="D500" s="2" t="s">
        <v>697</v>
      </c>
      <c r="E500" s="104">
        <v>83121502</v>
      </c>
      <c r="F500" s="106" t="s">
        <v>766</v>
      </c>
      <c r="G500" s="4">
        <v>1</v>
      </c>
      <c r="H500" s="4">
        <v>1</v>
      </c>
      <c r="I500" s="2">
        <v>9.5</v>
      </c>
      <c r="J500" s="2">
        <v>1</v>
      </c>
      <c r="K500" s="2" t="s">
        <v>29</v>
      </c>
      <c r="L500" s="2" t="str">
        <f>IF(K500=[16]Hoja3!$B$2,[16]Hoja3!$A$2,IF(K500=[16]Hoja3!$B$3,[16]Hoja3!$A$3,IF(K500=[16]Hoja3!$B$4,[16]Hoja3!$A$4,IF(K500=[16]Hoja3!$B$5,[16]Hoja3!$A$5,IF(K500=[16]Hoja3!$B$6,[16]Hoja3!$A$6,IF(K500=[16]Hoja3!$B$7,[16]Hoja3!$A$7,IF(K500=[16]Hoja3!$B$8,[16]Hoja3!$A$8,IF(K500=[16]Hoja3!$B$9,[16]Hoja3!$A$9,IF(K500=[16]Hoja3!$B$10,[16]Hoja3!$A$10,IF(K500=[16]Hoja3!$B$11,[16]Hoja3!$A$11,IF(K500=[16]Hoja3!$B$12,[16]Hoja3!$A$12,IF(K500=[16]Hoja3!$B$13,[16]Hoja3!$A$13,IF(K500=[16]Hoja3!$B$14,[16]Hoja3!$A$14,"")))))))))))))</f>
        <v>CCE-05</v>
      </c>
      <c r="M500" s="2" t="s">
        <v>30</v>
      </c>
      <c r="N500" s="2">
        <v>0</v>
      </c>
      <c r="O500" s="5">
        <v>22325000</v>
      </c>
      <c r="P500" s="29">
        <v>22325000</v>
      </c>
      <c r="Q500" s="1">
        <v>0</v>
      </c>
      <c r="R500" s="2">
        <v>0</v>
      </c>
      <c r="S500" s="2" t="s">
        <v>31</v>
      </c>
      <c r="T500" s="2" t="s">
        <v>32</v>
      </c>
      <c r="U500" s="2" t="s">
        <v>33</v>
      </c>
      <c r="V500" s="2" t="s">
        <v>34</v>
      </c>
      <c r="W500" s="2" t="s">
        <v>35</v>
      </c>
      <c r="X500" s="2">
        <v>3241000</v>
      </c>
      <c r="Y500" s="3" t="s">
        <v>36</v>
      </c>
    </row>
    <row r="501" spans="1:25" ht="90" x14ac:dyDescent="0.25">
      <c r="A501" s="2" t="s">
        <v>775</v>
      </c>
      <c r="B501" s="2" t="str">
        <f>IFERROR(VLOOKUP(VALUE(MID(A501,1,IF(VALUE(MID(A501,1,3))=898,3,4))),[2]Hoja1!$A$3:$K$222,2,0),"")</f>
        <v>898 Administración del talento humano</v>
      </c>
      <c r="C501" s="2" t="s">
        <v>55</v>
      </c>
      <c r="D501" s="2" t="s">
        <v>697</v>
      </c>
      <c r="E501" s="104">
        <v>83121502</v>
      </c>
      <c r="F501" s="106" t="s">
        <v>766</v>
      </c>
      <c r="G501" s="4">
        <v>1</v>
      </c>
      <c r="H501" s="4">
        <v>1</v>
      </c>
      <c r="I501" s="2">
        <v>9.5</v>
      </c>
      <c r="J501" s="2">
        <v>1</v>
      </c>
      <c r="K501" s="2" t="s">
        <v>29</v>
      </c>
      <c r="L501" s="2" t="str">
        <f>IF(K501=[16]Hoja3!$B$2,[16]Hoja3!$A$2,IF(K501=[16]Hoja3!$B$3,[16]Hoja3!$A$3,IF(K501=[16]Hoja3!$B$4,[16]Hoja3!$A$4,IF(K501=[16]Hoja3!$B$5,[16]Hoja3!$A$5,IF(K501=[16]Hoja3!$B$6,[16]Hoja3!$A$6,IF(K501=[16]Hoja3!$B$7,[16]Hoja3!$A$7,IF(K501=[16]Hoja3!$B$8,[16]Hoja3!$A$8,IF(K501=[16]Hoja3!$B$9,[16]Hoja3!$A$9,IF(K501=[16]Hoja3!$B$10,[16]Hoja3!$A$10,IF(K501=[16]Hoja3!$B$11,[16]Hoja3!$A$11,IF(K501=[16]Hoja3!$B$12,[16]Hoja3!$A$12,IF(K501=[16]Hoja3!$B$13,[16]Hoja3!$A$13,IF(K501=[16]Hoja3!$B$14,[16]Hoja3!$A$14,"")))))))))))))</f>
        <v>CCE-05</v>
      </c>
      <c r="M501" s="2" t="s">
        <v>30</v>
      </c>
      <c r="N501" s="2">
        <v>0</v>
      </c>
      <c r="O501" s="5">
        <v>22325000</v>
      </c>
      <c r="P501" s="29">
        <v>22325000</v>
      </c>
      <c r="Q501" s="1">
        <v>0</v>
      </c>
      <c r="R501" s="2">
        <v>0</v>
      </c>
      <c r="S501" s="2" t="s">
        <v>31</v>
      </c>
      <c r="T501" s="2" t="s">
        <v>32</v>
      </c>
      <c r="U501" s="2" t="s">
        <v>33</v>
      </c>
      <c r="V501" s="2" t="s">
        <v>34</v>
      </c>
      <c r="W501" s="2" t="s">
        <v>35</v>
      </c>
      <c r="X501" s="2">
        <v>3241000</v>
      </c>
      <c r="Y501" s="3" t="s">
        <v>36</v>
      </c>
    </row>
    <row r="502" spans="1:25" ht="90" x14ac:dyDescent="0.25">
      <c r="A502" s="2" t="s">
        <v>776</v>
      </c>
      <c r="B502" s="2" t="str">
        <f>IFERROR(VLOOKUP(VALUE(MID(A502,1,IF(VALUE(MID(A502,1,3))=898,3,4))),[2]Hoja1!$A$3:$K$222,2,0),"")</f>
        <v>898 Administración del talento humano</v>
      </c>
      <c r="C502" s="2" t="s">
        <v>55</v>
      </c>
      <c r="D502" s="2" t="s">
        <v>697</v>
      </c>
      <c r="E502" s="104">
        <v>83121502</v>
      </c>
      <c r="F502" s="106" t="s">
        <v>766</v>
      </c>
      <c r="G502" s="4">
        <v>1</v>
      </c>
      <c r="H502" s="4">
        <v>1</v>
      </c>
      <c r="I502" s="2">
        <v>9.5</v>
      </c>
      <c r="J502" s="2">
        <v>1</v>
      </c>
      <c r="K502" s="2" t="s">
        <v>29</v>
      </c>
      <c r="L502" s="2" t="str">
        <f>IF(K502=[16]Hoja3!$B$2,[16]Hoja3!$A$2,IF(K502=[16]Hoja3!$B$3,[16]Hoja3!$A$3,IF(K502=[16]Hoja3!$B$4,[16]Hoja3!$A$4,IF(K502=[16]Hoja3!$B$5,[16]Hoja3!$A$5,IF(K502=[16]Hoja3!$B$6,[16]Hoja3!$A$6,IF(K502=[16]Hoja3!$B$7,[16]Hoja3!$A$7,IF(K502=[16]Hoja3!$B$8,[16]Hoja3!$A$8,IF(K502=[16]Hoja3!$B$9,[16]Hoja3!$A$9,IF(K502=[16]Hoja3!$B$10,[16]Hoja3!$A$10,IF(K502=[16]Hoja3!$B$11,[16]Hoja3!$A$11,IF(K502=[16]Hoja3!$B$12,[16]Hoja3!$A$12,IF(K502=[16]Hoja3!$B$13,[16]Hoja3!$A$13,IF(K502=[16]Hoja3!$B$14,[16]Hoja3!$A$14,"")))))))))))))</f>
        <v>CCE-05</v>
      </c>
      <c r="M502" s="2" t="s">
        <v>30</v>
      </c>
      <c r="N502" s="2">
        <v>0</v>
      </c>
      <c r="O502" s="5">
        <v>22325000</v>
      </c>
      <c r="P502" s="29">
        <v>22325000</v>
      </c>
      <c r="Q502" s="1">
        <v>0</v>
      </c>
      <c r="R502" s="2">
        <v>0</v>
      </c>
      <c r="S502" s="2" t="s">
        <v>31</v>
      </c>
      <c r="T502" s="2" t="s">
        <v>32</v>
      </c>
      <c r="U502" s="2" t="s">
        <v>33</v>
      </c>
      <c r="V502" s="2" t="s">
        <v>34</v>
      </c>
      <c r="W502" s="2" t="s">
        <v>35</v>
      </c>
      <c r="X502" s="2">
        <v>3241000</v>
      </c>
      <c r="Y502" s="3" t="s">
        <v>36</v>
      </c>
    </row>
    <row r="503" spans="1:25" ht="90" x14ac:dyDescent="0.25">
      <c r="A503" s="2" t="s">
        <v>777</v>
      </c>
      <c r="B503" s="2" t="str">
        <f>IFERROR(VLOOKUP(VALUE(MID(A503,1,IF(VALUE(MID(A503,1,3))=898,3,4))),[2]Hoja1!$A$3:$K$222,2,0),"")</f>
        <v>898 Administración del talento humano</v>
      </c>
      <c r="C503" s="2" t="s">
        <v>55</v>
      </c>
      <c r="D503" s="2" t="s">
        <v>697</v>
      </c>
      <c r="E503" s="104">
        <v>83121502</v>
      </c>
      <c r="F503" s="106" t="s">
        <v>766</v>
      </c>
      <c r="G503" s="4">
        <v>1</v>
      </c>
      <c r="H503" s="4">
        <v>1</v>
      </c>
      <c r="I503" s="2">
        <v>9.5</v>
      </c>
      <c r="J503" s="2">
        <v>1</v>
      </c>
      <c r="K503" s="2" t="s">
        <v>29</v>
      </c>
      <c r="L503" s="2" t="str">
        <f>IF(K503=[16]Hoja3!$B$2,[16]Hoja3!$A$2,IF(K503=[16]Hoja3!$B$3,[16]Hoja3!$A$3,IF(K503=[16]Hoja3!$B$4,[16]Hoja3!$A$4,IF(K503=[16]Hoja3!$B$5,[16]Hoja3!$A$5,IF(K503=[16]Hoja3!$B$6,[16]Hoja3!$A$6,IF(K503=[16]Hoja3!$B$7,[16]Hoja3!$A$7,IF(K503=[16]Hoja3!$B$8,[16]Hoja3!$A$8,IF(K503=[16]Hoja3!$B$9,[16]Hoja3!$A$9,IF(K503=[16]Hoja3!$B$10,[16]Hoja3!$A$10,IF(K503=[16]Hoja3!$B$11,[16]Hoja3!$A$11,IF(K503=[16]Hoja3!$B$12,[16]Hoja3!$A$12,IF(K503=[16]Hoja3!$B$13,[16]Hoja3!$A$13,IF(K503=[16]Hoja3!$B$14,[16]Hoja3!$A$14,"")))))))))))))</f>
        <v>CCE-05</v>
      </c>
      <c r="M503" s="2" t="s">
        <v>30</v>
      </c>
      <c r="N503" s="2">
        <v>0</v>
      </c>
      <c r="O503" s="5">
        <v>22325000</v>
      </c>
      <c r="P503" s="29">
        <v>22325000</v>
      </c>
      <c r="Q503" s="1">
        <v>0</v>
      </c>
      <c r="R503" s="2">
        <v>0</v>
      </c>
      <c r="S503" s="2" t="s">
        <v>31</v>
      </c>
      <c r="T503" s="2" t="s">
        <v>32</v>
      </c>
      <c r="U503" s="2" t="s">
        <v>33</v>
      </c>
      <c r="V503" s="2" t="s">
        <v>34</v>
      </c>
      <c r="W503" s="2" t="s">
        <v>35</v>
      </c>
      <c r="X503" s="2">
        <v>3241000</v>
      </c>
      <c r="Y503" s="3" t="s">
        <v>36</v>
      </c>
    </row>
    <row r="504" spans="1:25" ht="90" x14ac:dyDescent="0.25">
      <c r="A504" s="2" t="s">
        <v>778</v>
      </c>
      <c r="B504" s="2" t="str">
        <f>IFERROR(VLOOKUP(VALUE(MID(A504,1,IF(VALUE(MID(A504,1,3))=898,3,4))),[2]Hoja1!$A$3:$K$222,2,0),"")</f>
        <v>898 Administración del talento humano</v>
      </c>
      <c r="C504" s="2" t="s">
        <v>55</v>
      </c>
      <c r="D504" s="2" t="s">
        <v>697</v>
      </c>
      <c r="E504" s="104">
        <v>83121502</v>
      </c>
      <c r="F504" s="106" t="s">
        <v>766</v>
      </c>
      <c r="G504" s="4">
        <v>1</v>
      </c>
      <c r="H504" s="4">
        <v>1</v>
      </c>
      <c r="I504" s="2">
        <v>9.5</v>
      </c>
      <c r="J504" s="2">
        <v>1</v>
      </c>
      <c r="K504" s="2" t="s">
        <v>29</v>
      </c>
      <c r="L504" s="2" t="str">
        <f>IF(K504=[16]Hoja3!$B$2,[16]Hoja3!$A$2,IF(K504=[16]Hoja3!$B$3,[16]Hoja3!$A$3,IF(K504=[16]Hoja3!$B$4,[16]Hoja3!$A$4,IF(K504=[16]Hoja3!$B$5,[16]Hoja3!$A$5,IF(K504=[16]Hoja3!$B$6,[16]Hoja3!$A$6,IF(K504=[16]Hoja3!$B$7,[16]Hoja3!$A$7,IF(K504=[16]Hoja3!$B$8,[16]Hoja3!$A$8,IF(K504=[16]Hoja3!$B$9,[16]Hoja3!$A$9,IF(K504=[16]Hoja3!$B$10,[16]Hoja3!$A$10,IF(K504=[16]Hoja3!$B$11,[16]Hoja3!$A$11,IF(K504=[16]Hoja3!$B$12,[16]Hoja3!$A$12,IF(K504=[16]Hoja3!$B$13,[16]Hoja3!$A$13,IF(K504=[16]Hoja3!$B$14,[16]Hoja3!$A$14,"")))))))))))))</f>
        <v>CCE-05</v>
      </c>
      <c r="M504" s="2" t="s">
        <v>30</v>
      </c>
      <c r="N504" s="2">
        <v>0</v>
      </c>
      <c r="O504" s="5">
        <v>22325000</v>
      </c>
      <c r="P504" s="29">
        <v>22325000</v>
      </c>
      <c r="Q504" s="1">
        <v>0</v>
      </c>
      <c r="R504" s="2">
        <v>0</v>
      </c>
      <c r="S504" s="2" t="s">
        <v>31</v>
      </c>
      <c r="T504" s="2" t="s">
        <v>32</v>
      </c>
      <c r="U504" s="2" t="s">
        <v>33</v>
      </c>
      <c r="V504" s="2" t="s">
        <v>34</v>
      </c>
      <c r="W504" s="2" t="s">
        <v>35</v>
      </c>
      <c r="X504" s="2">
        <v>3241000</v>
      </c>
      <c r="Y504" s="3" t="s">
        <v>36</v>
      </c>
    </row>
    <row r="505" spans="1:25" ht="90" x14ac:dyDescent="0.25">
      <c r="A505" s="2" t="s">
        <v>779</v>
      </c>
      <c r="B505" s="2" t="str">
        <f>IFERROR(VLOOKUP(VALUE(MID(A505,1,IF(VALUE(MID(A505,1,3))=898,3,4))),[2]Hoja1!$A$3:$K$222,2,0),"")</f>
        <v>898 Administración del talento humano</v>
      </c>
      <c r="C505" s="2" t="s">
        <v>55</v>
      </c>
      <c r="D505" s="2" t="s">
        <v>697</v>
      </c>
      <c r="E505" s="104">
        <v>83121502</v>
      </c>
      <c r="F505" s="106" t="s">
        <v>766</v>
      </c>
      <c r="G505" s="4">
        <v>1</v>
      </c>
      <c r="H505" s="4">
        <v>1</v>
      </c>
      <c r="I505" s="2">
        <v>9.5</v>
      </c>
      <c r="J505" s="2">
        <v>1</v>
      </c>
      <c r="K505" s="2" t="s">
        <v>29</v>
      </c>
      <c r="L505" s="2" t="str">
        <f>IF(K505=[16]Hoja3!$B$2,[16]Hoja3!$A$2,IF(K505=[16]Hoja3!$B$3,[16]Hoja3!$A$3,IF(K505=[16]Hoja3!$B$4,[16]Hoja3!$A$4,IF(K505=[16]Hoja3!$B$5,[16]Hoja3!$A$5,IF(K505=[16]Hoja3!$B$6,[16]Hoja3!$A$6,IF(K505=[16]Hoja3!$B$7,[16]Hoja3!$A$7,IF(K505=[16]Hoja3!$B$8,[16]Hoja3!$A$8,IF(K505=[16]Hoja3!$B$9,[16]Hoja3!$A$9,IF(K505=[16]Hoja3!$B$10,[16]Hoja3!$A$10,IF(K505=[16]Hoja3!$B$11,[16]Hoja3!$A$11,IF(K505=[16]Hoja3!$B$12,[16]Hoja3!$A$12,IF(K505=[16]Hoja3!$B$13,[16]Hoja3!$A$13,IF(K505=[16]Hoja3!$B$14,[16]Hoja3!$A$14,"")))))))))))))</f>
        <v>CCE-05</v>
      </c>
      <c r="M505" s="2" t="s">
        <v>30</v>
      </c>
      <c r="N505" s="2">
        <v>0</v>
      </c>
      <c r="O505" s="5">
        <v>22325000</v>
      </c>
      <c r="P505" s="29">
        <v>22325000</v>
      </c>
      <c r="Q505" s="1">
        <v>0</v>
      </c>
      <c r="R505" s="2">
        <v>0</v>
      </c>
      <c r="S505" s="2" t="s">
        <v>31</v>
      </c>
      <c r="T505" s="2" t="s">
        <v>32</v>
      </c>
      <c r="U505" s="2" t="s">
        <v>33</v>
      </c>
      <c r="V505" s="2" t="s">
        <v>34</v>
      </c>
      <c r="W505" s="2" t="s">
        <v>35</v>
      </c>
      <c r="X505" s="2">
        <v>3241000</v>
      </c>
      <c r="Y505" s="3" t="s">
        <v>36</v>
      </c>
    </row>
    <row r="506" spans="1:25" ht="90" x14ac:dyDescent="0.25">
      <c r="A506" s="2" t="s">
        <v>780</v>
      </c>
      <c r="B506" s="2" t="str">
        <f>IFERROR(VLOOKUP(VALUE(MID(A506,1,IF(VALUE(MID(A506,1,3))=898,3,4))),[2]Hoja1!$A$3:$K$222,2,0),"")</f>
        <v>898 Administración del talento humano</v>
      </c>
      <c r="C506" s="2" t="s">
        <v>55</v>
      </c>
      <c r="D506" s="2" t="s">
        <v>697</v>
      </c>
      <c r="E506" s="104">
        <v>83121502</v>
      </c>
      <c r="F506" s="106" t="s">
        <v>766</v>
      </c>
      <c r="G506" s="4">
        <v>1</v>
      </c>
      <c r="H506" s="4">
        <v>1</v>
      </c>
      <c r="I506" s="2">
        <v>9.5</v>
      </c>
      <c r="J506" s="2">
        <v>1</v>
      </c>
      <c r="K506" s="2" t="s">
        <v>29</v>
      </c>
      <c r="L506" s="2" t="str">
        <f>IF(K506=[16]Hoja3!$B$2,[16]Hoja3!$A$2,IF(K506=[16]Hoja3!$B$3,[16]Hoja3!$A$3,IF(K506=[16]Hoja3!$B$4,[16]Hoja3!$A$4,IF(K506=[16]Hoja3!$B$5,[16]Hoja3!$A$5,IF(K506=[16]Hoja3!$B$6,[16]Hoja3!$A$6,IF(K506=[16]Hoja3!$B$7,[16]Hoja3!$A$7,IF(K506=[16]Hoja3!$B$8,[16]Hoja3!$A$8,IF(K506=[16]Hoja3!$B$9,[16]Hoja3!$A$9,IF(K506=[16]Hoja3!$B$10,[16]Hoja3!$A$10,IF(K506=[16]Hoja3!$B$11,[16]Hoja3!$A$11,IF(K506=[16]Hoja3!$B$12,[16]Hoja3!$A$12,IF(K506=[16]Hoja3!$B$13,[16]Hoja3!$A$13,IF(K506=[16]Hoja3!$B$14,[16]Hoja3!$A$14,"")))))))))))))</f>
        <v>CCE-05</v>
      </c>
      <c r="M506" s="2" t="s">
        <v>30</v>
      </c>
      <c r="N506" s="2">
        <v>0</v>
      </c>
      <c r="O506" s="5">
        <v>22325000</v>
      </c>
      <c r="P506" s="29">
        <v>22325000</v>
      </c>
      <c r="Q506" s="1">
        <v>0</v>
      </c>
      <c r="R506" s="2">
        <v>0</v>
      </c>
      <c r="S506" s="2" t="s">
        <v>31</v>
      </c>
      <c r="T506" s="2" t="s">
        <v>32</v>
      </c>
      <c r="U506" s="2" t="s">
        <v>33</v>
      </c>
      <c r="V506" s="2" t="s">
        <v>34</v>
      </c>
      <c r="W506" s="2" t="s">
        <v>35</v>
      </c>
      <c r="X506" s="2">
        <v>3241000</v>
      </c>
      <c r="Y506" s="3" t="s">
        <v>36</v>
      </c>
    </row>
    <row r="507" spans="1:25" ht="90" x14ac:dyDescent="0.25">
      <c r="A507" s="2" t="s">
        <v>781</v>
      </c>
      <c r="B507" s="2" t="str">
        <f>IFERROR(VLOOKUP(VALUE(MID(A507,1,IF(VALUE(MID(A507,1,3))=898,3,4))),[2]Hoja1!$A$3:$K$222,2,0),"")</f>
        <v>898 Administración del talento humano</v>
      </c>
      <c r="C507" s="2" t="s">
        <v>55</v>
      </c>
      <c r="D507" s="2" t="s">
        <v>697</v>
      </c>
      <c r="E507" s="104">
        <v>83121502</v>
      </c>
      <c r="F507" s="106" t="s">
        <v>766</v>
      </c>
      <c r="G507" s="4">
        <v>1</v>
      </c>
      <c r="H507" s="4">
        <v>1</v>
      </c>
      <c r="I507" s="2">
        <v>9.5</v>
      </c>
      <c r="J507" s="2">
        <v>1</v>
      </c>
      <c r="K507" s="2" t="s">
        <v>29</v>
      </c>
      <c r="L507" s="2" t="str">
        <f>IF(K507=[16]Hoja3!$B$2,[16]Hoja3!$A$2,IF(K507=[16]Hoja3!$B$3,[16]Hoja3!$A$3,IF(K507=[16]Hoja3!$B$4,[16]Hoja3!$A$4,IF(K507=[16]Hoja3!$B$5,[16]Hoja3!$A$5,IF(K507=[16]Hoja3!$B$6,[16]Hoja3!$A$6,IF(K507=[16]Hoja3!$B$7,[16]Hoja3!$A$7,IF(K507=[16]Hoja3!$B$8,[16]Hoja3!$A$8,IF(K507=[16]Hoja3!$B$9,[16]Hoja3!$A$9,IF(K507=[16]Hoja3!$B$10,[16]Hoja3!$A$10,IF(K507=[16]Hoja3!$B$11,[16]Hoja3!$A$11,IF(K507=[16]Hoja3!$B$12,[16]Hoja3!$A$12,IF(K507=[16]Hoja3!$B$13,[16]Hoja3!$A$13,IF(K507=[16]Hoja3!$B$14,[16]Hoja3!$A$14,"")))))))))))))</f>
        <v>CCE-05</v>
      </c>
      <c r="M507" s="2" t="s">
        <v>30</v>
      </c>
      <c r="N507" s="2">
        <v>0</v>
      </c>
      <c r="O507" s="5">
        <v>22325000</v>
      </c>
      <c r="P507" s="29">
        <v>22325000</v>
      </c>
      <c r="Q507" s="1">
        <v>0</v>
      </c>
      <c r="R507" s="2">
        <v>0</v>
      </c>
      <c r="S507" s="2" t="s">
        <v>31</v>
      </c>
      <c r="T507" s="2" t="s">
        <v>32</v>
      </c>
      <c r="U507" s="2" t="s">
        <v>33</v>
      </c>
      <c r="V507" s="2" t="s">
        <v>34</v>
      </c>
      <c r="W507" s="2" t="s">
        <v>35</v>
      </c>
      <c r="X507" s="2">
        <v>3241000</v>
      </c>
      <c r="Y507" s="3" t="s">
        <v>36</v>
      </c>
    </row>
    <row r="508" spans="1:25" ht="90" x14ac:dyDescent="0.25">
      <c r="A508" s="2" t="s">
        <v>782</v>
      </c>
      <c r="B508" s="2" t="str">
        <f>IFERROR(VLOOKUP(VALUE(MID(A508,1,IF(VALUE(MID(A508,1,3))=898,3,4))),[2]Hoja1!$A$3:$K$222,2,0),"")</f>
        <v>898 Administración del talento humano</v>
      </c>
      <c r="C508" s="2" t="s">
        <v>55</v>
      </c>
      <c r="D508" s="2" t="s">
        <v>697</v>
      </c>
      <c r="E508" s="104">
        <v>83121502</v>
      </c>
      <c r="F508" s="106" t="s">
        <v>766</v>
      </c>
      <c r="G508" s="4">
        <v>1</v>
      </c>
      <c r="H508" s="4">
        <v>1</v>
      </c>
      <c r="I508" s="2">
        <v>9.5</v>
      </c>
      <c r="J508" s="2">
        <v>1</v>
      </c>
      <c r="K508" s="2" t="s">
        <v>29</v>
      </c>
      <c r="L508" s="2" t="str">
        <f>IF(K508=[16]Hoja3!$B$2,[16]Hoja3!$A$2,IF(K508=[16]Hoja3!$B$3,[16]Hoja3!$A$3,IF(K508=[16]Hoja3!$B$4,[16]Hoja3!$A$4,IF(K508=[16]Hoja3!$B$5,[16]Hoja3!$A$5,IF(K508=[16]Hoja3!$B$6,[16]Hoja3!$A$6,IF(K508=[16]Hoja3!$B$7,[16]Hoja3!$A$7,IF(K508=[16]Hoja3!$B$8,[16]Hoja3!$A$8,IF(K508=[16]Hoja3!$B$9,[16]Hoja3!$A$9,IF(K508=[16]Hoja3!$B$10,[16]Hoja3!$A$10,IF(K508=[16]Hoja3!$B$11,[16]Hoja3!$A$11,IF(K508=[16]Hoja3!$B$12,[16]Hoja3!$A$12,IF(K508=[16]Hoja3!$B$13,[16]Hoja3!$A$13,IF(K508=[16]Hoja3!$B$14,[16]Hoja3!$A$14,"")))))))))))))</f>
        <v>CCE-05</v>
      </c>
      <c r="M508" s="2" t="s">
        <v>30</v>
      </c>
      <c r="N508" s="2">
        <v>0</v>
      </c>
      <c r="O508" s="5">
        <v>22325000</v>
      </c>
      <c r="P508" s="29">
        <v>22325000</v>
      </c>
      <c r="Q508" s="1">
        <v>0</v>
      </c>
      <c r="R508" s="2">
        <v>0</v>
      </c>
      <c r="S508" s="2" t="s">
        <v>31</v>
      </c>
      <c r="T508" s="2" t="s">
        <v>32</v>
      </c>
      <c r="U508" s="2" t="s">
        <v>33</v>
      </c>
      <c r="V508" s="2" t="s">
        <v>34</v>
      </c>
      <c r="W508" s="2" t="s">
        <v>35</v>
      </c>
      <c r="X508" s="2">
        <v>3241000</v>
      </c>
      <c r="Y508" s="3" t="s">
        <v>36</v>
      </c>
    </row>
    <row r="509" spans="1:25" ht="90" x14ac:dyDescent="0.25">
      <c r="A509" s="2" t="s">
        <v>783</v>
      </c>
      <c r="B509" s="2" t="str">
        <f>IFERROR(VLOOKUP(VALUE(MID(A509,1,IF(VALUE(MID(A509,1,3))=898,3,4))),[2]Hoja1!$A$3:$K$222,2,0),"")</f>
        <v>898 Administración del talento humano</v>
      </c>
      <c r="C509" s="2" t="s">
        <v>55</v>
      </c>
      <c r="D509" s="2" t="s">
        <v>697</v>
      </c>
      <c r="E509" s="104">
        <v>83121502</v>
      </c>
      <c r="F509" s="106" t="s">
        <v>766</v>
      </c>
      <c r="G509" s="4">
        <v>1</v>
      </c>
      <c r="H509" s="4">
        <v>1</v>
      </c>
      <c r="I509" s="2">
        <v>9.5</v>
      </c>
      <c r="J509" s="2">
        <v>1</v>
      </c>
      <c r="K509" s="2" t="s">
        <v>29</v>
      </c>
      <c r="L509" s="2" t="str">
        <f>IF(K509=[16]Hoja3!$B$2,[16]Hoja3!$A$2,IF(K509=[16]Hoja3!$B$3,[16]Hoja3!$A$3,IF(K509=[16]Hoja3!$B$4,[16]Hoja3!$A$4,IF(K509=[16]Hoja3!$B$5,[16]Hoja3!$A$5,IF(K509=[16]Hoja3!$B$6,[16]Hoja3!$A$6,IF(K509=[16]Hoja3!$B$7,[16]Hoja3!$A$7,IF(K509=[16]Hoja3!$B$8,[16]Hoja3!$A$8,IF(K509=[16]Hoja3!$B$9,[16]Hoja3!$A$9,IF(K509=[16]Hoja3!$B$10,[16]Hoja3!$A$10,IF(K509=[16]Hoja3!$B$11,[16]Hoja3!$A$11,IF(K509=[16]Hoja3!$B$12,[16]Hoja3!$A$12,IF(K509=[16]Hoja3!$B$13,[16]Hoja3!$A$13,IF(K509=[16]Hoja3!$B$14,[16]Hoja3!$A$14,"")))))))))))))</f>
        <v>CCE-05</v>
      </c>
      <c r="M509" s="2" t="s">
        <v>30</v>
      </c>
      <c r="N509" s="2">
        <v>0</v>
      </c>
      <c r="O509" s="5">
        <v>22325000</v>
      </c>
      <c r="P509" s="29">
        <v>22325000</v>
      </c>
      <c r="Q509" s="1">
        <v>0</v>
      </c>
      <c r="R509" s="2">
        <v>0</v>
      </c>
      <c r="S509" s="2" t="s">
        <v>31</v>
      </c>
      <c r="T509" s="2" t="s">
        <v>32</v>
      </c>
      <c r="U509" s="2" t="s">
        <v>33</v>
      </c>
      <c r="V509" s="2" t="s">
        <v>34</v>
      </c>
      <c r="W509" s="2" t="s">
        <v>35</v>
      </c>
      <c r="X509" s="2">
        <v>3241000</v>
      </c>
      <c r="Y509" s="3" t="s">
        <v>36</v>
      </c>
    </row>
    <row r="510" spans="1:25" ht="90" x14ac:dyDescent="0.25">
      <c r="A510" s="2" t="s">
        <v>784</v>
      </c>
      <c r="B510" s="2" t="str">
        <f>IFERROR(VLOOKUP(VALUE(MID(A510,1,IF(VALUE(MID(A510,1,3))=898,3,4))),[2]Hoja1!$A$3:$K$222,2,0),"")</f>
        <v>898 Administración del talento humano</v>
      </c>
      <c r="C510" s="2" t="s">
        <v>55</v>
      </c>
      <c r="D510" s="2" t="s">
        <v>697</v>
      </c>
      <c r="E510" s="104">
        <v>83121502</v>
      </c>
      <c r="F510" s="106" t="s">
        <v>766</v>
      </c>
      <c r="G510" s="4">
        <v>1</v>
      </c>
      <c r="H510" s="4">
        <v>1</v>
      </c>
      <c r="I510" s="2">
        <v>9.5</v>
      </c>
      <c r="J510" s="2">
        <v>1</v>
      </c>
      <c r="K510" s="2" t="s">
        <v>29</v>
      </c>
      <c r="L510" s="2" t="str">
        <f>IF(K510=[16]Hoja3!$B$2,[16]Hoja3!$A$2,IF(K510=[16]Hoja3!$B$3,[16]Hoja3!$A$3,IF(K510=[16]Hoja3!$B$4,[16]Hoja3!$A$4,IF(K510=[16]Hoja3!$B$5,[16]Hoja3!$A$5,IF(K510=[16]Hoja3!$B$6,[16]Hoja3!$A$6,IF(K510=[16]Hoja3!$B$7,[16]Hoja3!$A$7,IF(K510=[16]Hoja3!$B$8,[16]Hoja3!$A$8,IF(K510=[16]Hoja3!$B$9,[16]Hoja3!$A$9,IF(K510=[16]Hoja3!$B$10,[16]Hoja3!$A$10,IF(K510=[16]Hoja3!$B$11,[16]Hoja3!$A$11,IF(K510=[16]Hoja3!$B$12,[16]Hoja3!$A$12,IF(K510=[16]Hoja3!$B$13,[16]Hoja3!$A$13,IF(K510=[16]Hoja3!$B$14,[16]Hoja3!$A$14,"")))))))))))))</f>
        <v>CCE-05</v>
      </c>
      <c r="M510" s="2" t="s">
        <v>30</v>
      </c>
      <c r="N510" s="2">
        <v>0</v>
      </c>
      <c r="O510" s="5">
        <v>22325000</v>
      </c>
      <c r="P510" s="29">
        <v>22325000</v>
      </c>
      <c r="Q510" s="1">
        <v>0</v>
      </c>
      <c r="R510" s="2">
        <v>0</v>
      </c>
      <c r="S510" s="2" t="s">
        <v>31</v>
      </c>
      <c r="T510" s="2" t="s">
        <v>32</v>
      </c>
      <c r="U510" s="2" t="s">
        <v>33</v>
      </c>
      <c r="V510" s="2" t="s">
        <v>34</v>
      </c>
      <c r="W510" s="2" t="s">
        <v>35</v>
      </c>
      <c r="X510" s="2">
        <v>3241000</v>
      </c>
      <c r="Y510" s="3" t="s">
        <v>36</v>
      </c>
    </row>
    <row r="511" spans="1:25" ht="90" x14ac:dyDescent="0.25">
      <c r="A511" s="2" t="s">
        <v>785</v>
      </c>
      <c r="B511" s="2" t="str">
        <f>IFERROR(VLOOKUP(VALUE(MID(A511,1,IF(VALUE(MID(A511,1,3))=898,3,4))),[2]Hoja1!$A$3:$K$222,2,0),"")</f>
        <v>898 Administración del talento humano</v>
      </c>
      <c r="C511" s="2" t="s">
        <v>55</v>
      </c>
      <c r="D511" s="2" t="s">
        <v>697</v>
      </c>
      <c r="E511" s="104">
        <v>83121502</v>
      </c>
      <c r="F511" s="106" t="s">
        <v>766</v>
      </c>
      <c r="G511" s="4">
        <v>1</v>
      </c>
      <c r="H511" s="4">
        <v>1</v>
      </c>
      <c r="I511" s="2">
        <v>9.5</v>
      </c>
      <c r="J511" s="2">
        <v>1</v>
      </c>
      <c r="K511" s="2" t="s">
        <v>29</v>
      </c>
      <c r="L511" s="2" t="str">
        <f>IF(K511=[16]Hoja3!$B$2,[16]Hoja3!$A$2,IF(K511=[16]Hoja3!$B$3,[16]Hoja3!$A$3,IF(K511=[16]Hoja3!$B$4,[16]Hoja3!$A$4,IF(K511=[16]Hoja3!$B$5,[16]Hoja3!$A$5,IF(K511=[16]Hoja3!$B$6,[16]Hoja3!$A$6,IF(K511=[16]Hoja3!$B$7,[16]Hoja3!$A$7,IF(K511=[16]Hoja3!$B$8,[16]Hoja3!$A$8,IF(K511=[16]Hoja3!$B$9,[16]Hoja3!$A$9,IF(K511=[16]Hoja3!$B$10,[16]Hoja3!$A$10,IF(K511=[16]Hoja3!$B$11,[16]Hoja3!$A$11,IF(K511=[16]Hoja3!$B$12,[16]Hoja3!$A$12,IF(K511=[16]Hoja3!$B$13,[16]Hoja3!$A$13,IF(K511=[16]Hoja3!$B$14,[16]Hoja3!$A$14,"")))))))))))))</f>
        <v>CCE-05</v>
      </c>
      <c r="M511" s="2" t="s">
        <v>30</v>
      </c>
      <c r="N511" s="2">
        <v>0</v>
      </c>
      <c r="O511" s="5">
        <v>22325000</v>
      </c>
      <c r="P511" s="29">
        <v>22325000</v>
      </c>
      <c r="Q511" s="1">
        <v>0</v>
      </c>
      <c r="R511" s="2">
        <v>0</v>
      </c>
      <c r="S511" s="2" t="s">
        <v>31</v>
      </c>
      <c r="T511" s="2" t="s">
        <v>32</v>
      </c>
      <c r="U511" s="2" t="s">
        <v>33</v>
      </c>
      <c r="V511" s="2" t="s">
        <v>34</v>
      </c>
      <c r="W511" s="2" t="s">
        <v>35</v>
      </c>
      <c r="X511" s="2">
        <v>3241000</v>
      </c>
      <c r="Y511" s="3" t="s">
        <v>36</v>
      </c>
    </row>
    <row r="512" spans="1:25" ht="90" x14ac:dyDescent="0.25">
      <c r="A512" s="2" t="s">
        <v>786</v>
      </c>
      <c r="B512" s="2" t="str">
        <f>IFERROR(VLOOKUP(VALUE(MID(A512,1,IF(VALUE(MID(A512,1,3))=898,3,4))),[2]Hoja1!$A$3:$K$222,2,0),"")</f>
        <v>898 Administración del talento humano</v>
      </c>
      <c r="C512" s="2" t="s">
        <v>55</v>
      </c>
      <c r="D512" s="2" t="s">
        <v>697</v>
      </c>
      <c r="E512" s="104">
        <v>83121502</v>
      </c>
      <c r="F512" s="106" t="s">
        <v>766</v>
      </c>
      <c r="G512" s="4">
        <v>1</v>
      </c>
      <c r="H512" s="4">
        <v>1</v>
      </c>
      <c r="I512" s="2">
        <v>9.5</v>
      </c>
      <c r="J512" s="2">
        <v>1</v>
      </c>
      <c r="K512" s="2" t="s">
        <v>29</v>
      </c>
      <c r="L512" s="2" t="str">
        <f>IF(K512=[16]Hoja3!$B$2,[16]Hoja3!$A$2,IF(K512=[16]Hoja3!$B$3,[16]Hoja3!$A$3,IF(K512=[16]Hoja3!$B$4,[16]Hoja3!$A$4,IF(K512=[16]Hoja3!$B$5,[16]Hoja3!$A$5,IF(K512=[16]Hoja3!$B$6,[16]Hoja3!$A$6,IF(K512=[16]Hoja3!$B$7,[16]Hoja3!$A$7,IF(K512=[16]Hoja3!$B$8,[16]Hoja3!$A$8,IF(K512=[16]Hoja3!$B$9,[16]Hoja3!$A$9,IF(K512=[16]Hoja3!$B$10,[16]Hoja3!$A$10,IF(K512=[16]Hoja3!$B$11,[16]Hoja3!$A$11,IF(K512=[16]Hoja3!$B$12,[16]Hoja3!$A$12,IF(K512=[16]Hoja3!$B$13,[16]Hoja3!$A$13,IF(K512=[16]Hoja3!$B$14,[16]Hoja3!$A$14,"")))))))))))))</f>
        <v>CCE-05</v>
      </c>
      <c r="M512" s="2" t="s">
        <v>30</v>
      </c>
      <c r="N512" s="2">
        <v>0</v>
      </c>
      <c r="O512" s="5">
        <v>22325000</v>
      </c>
      <c r="P512" s="29">
        <v>22325000</v>
      </c>
      <c r="Q512" s="1">
        <v>0</v>
      </c>
      <c r="R512" s="2">
        <v>0</v>
      </c>
      <c r="S512" s="2" t="s">
        <v>31</v>
      </c>
      <c r="T512" s="2" t="s">
        <v>32</v>
      </c>
      <c r="U512" s="2" t="s">
        <v>33</v>
      </c>
      <c r="V512" s="2" t="s">
        <v>34</v>
      </c>
      <c r="W512" s="2" t="s">
        <v>35</v>
      </c>
      <c r="X512" s="2">
        <v>3241000</v>
      </c>
      <c r="Y512" s="3" t="s">
        <v>36</v>
      </c>
    </row>
    <row r="513" spans="1:25" ht="90" x14ac:dyDescent="0.25">
      <c r="A513" s="2" t="s">
        <v>787</v>
      </c>
      <c r="B513" s="2" t="str">
        <f>IFERROR(VLOOKUP(VALUE(MID(A513,1,IF(VALUE(MID(A513,1,3))=898,3,4))),[2]Hoja1!$A$3:$K$222,2,0),"")</f>
        <v>898 Administración del talento humano</v>
      </c>
      <c r="C513" s="2" t="s">
        <v>55</v>
      </c>
      <c r="D513" s="2" t="s">
        <v>697</v>
      </c>
      <c r="E513" s="104">
        <v>83121502</v>
      </c>
      <c r="F513" s="106" t="s">
        <v>766</v>
      </c>
      <c r="G513" s="4">
        <v>1</v>
      </c>
      <c r="H513" s="4">
        <v>1</v>
      </c>
      <c r="I513" s="2">
        <v>9.5</v>
      </c>
      <c r="J513" s="2">
        <v>1</v>
      </c>
      <c r="K513" s="2" t="s">
        <v>29</v>
      </c>
      <c r="L513" s="2" t="str">
        <f>IF(K513=[16]Hoja3!$B$2,[16]Hoja3!$A$2,IF(K513=[16]Hoja3!$B$3,[16]Hoja3!$A$3,IF(K513=[16]Hoja3!$B$4,[16]Hoja3!$A$4,IF(K513=[16]Hoja3!$B$5,[16]Hoja3!$A$5,IF(K513=[16]Hoja3!$B$6,[16]Hoja3!$A$6,IF(K513=[16]Hoja3!$B$7,[16]Hoja3!$A$7,IF(K513=[16]Hoja3!$B$8,[16]Hoja3!$A$8,IF(K513=[16]Hoja3!$B$9,[16]Hoja3!$A$9,IF(K513=[16]Hoja3!$B$10,[16]Hoja3!$A$10,IF(K513=[16]Hoja3!$B$11,[16]Hoja3!$A$11,IF(K513=[16]Hoja3!$B$12,[16]Hoja3!$A$12,IF(K513=[16]Hoja3!$B$13,[16]Hoja3!$A$13,IF(K513=[16]Hoja3!$B$14,[16]Hoja3!$A$14,"")))))))))))))</f>
        <v>CCE-05</v>
      </c>
      <c r="M513" s="2" t="s">
        <v>30</v>
      </c>
      <c r="N513" s="2">
        <v>0</v>
      </c>
      <c r="O513" s="5">
        <v>22325000</v>
      </c>
      <c r="P513" s="29">
        <v>22325000</v>
      </c>
      <c r="Q513" s="1">
        <v>0</v>
      </c>
      <c r="R513" s="2">
        <v>0</v>
      </c>
      <c r="S513" s="2" t="s">
        <v>31</v>
      </c>
      <c r="T513" s="2" t="s">
        <v>32</v>
      </c>
      <c r="U513" s="2" t="s">
        <v>33</v>
      </c>
      <c r="V513" s="2" t="s">
        <v>34</v>
      </c>
      <c r="W513" s="2" t="s">
        <v>35</v>
      </c>
      <c r="X513" s="2">
        <v>3241000</v>
      </c>
      <c r="Y513" s="3" t="s">
        <v>36</v>
      </c>
    </row>
    <row r="514" spans="1:25" ht="90" x14ac:dyDescent="0.25">
      <c r="A514" s="2" t="s">
        <v>788</v>
      </c>
      <c r="B514" s="2" t="str">
        <f>IFERROR(VLOOKUP(VALUE(MID(A514,1,IF(VALUE(MID(A514,1,3))=898,3,4))),[2]Hoja1!$A$3:$K$222,2,0),"")</f>
        <v>898 Administración del talento humano</v>
      </c>
      <c r="C514" s="2" t="s">
        <v>55</v>
      </c>
      <c r="D514" s="2" t="s">
        <v>697</v>
      </c>
      <c r="E514" s="104">
        <v>83121502</v>
      </c>
      <c r="F514" s="106" t="s">
        <v>766</v>
      </c>
      <c r="G514" s="4">
        <v>1</v>
      </c>
      <c r="H514" s="4">
        <v>1</v>
      </c>
      <c r="I514" s="2">
        <v>9.5</v>
      </c>
      <c r="J514" s="2">
        <v>1</v>
      </c>
      <c r="K514" s="2" t="s">
        <v>29</v>
      </c>
      <c r="L514" s="2" t="str">
        <f>IF(K514=[16]Hoja3!$B$2,[16]Hoja3!$A$2,IF(K514=[16]Hoja3!$B$3,[16]Hoja3!$A$3,IF(K514=[16]Hoja3!$B$4,[16]Hoja3!$A$4,IF(K514=[16]Hoja3!$B$5,[16]Hoja3!$A$5,IF(K514=[16]Hoja3!$B$6,[16]Hoja3!$A$6,IF(K514=[16]Hoja3!$B$7,[16]Hoja3!$A$7,IF(K514=[16]Hoja3!$B$8,[16]Hoja3!$A$8,IF(K514=[16]Hoja3!$B$9,[16]Hoja3!$A$9,IF(K514=[16]Hoja3!$B$10,[16]Hoja3!$A$10,IF(K514=[16]Hoja3!$B$11,[16]Hoja3!$A$11,IF(K514=[16]Hoja3!$B$12,[16]Hoja3!$A$12,IF(K514=[16]Hoja3!$B$13,[16]Hoja3!$A$13,IF(K514=[16]Hoja3!$B$14,[16]Hoja3!$A$14,"")))))))))))))</f>
        <v>CCE-05</v>
      </c>
      <c r="M514" s="2" t="s">
        <v>30</v>
      </c>
      <c r="N514" s="2">
        <v>0</v>
      </c>
      <c r="O514" s="5">
        <v>22325000</v>
      </c>
      <c r="P514" s="29">
        <v>22325000</v>
      </c>
      <c r="Q514" s="1">
        <v>0</v>
      </c>
      <c r="R514" s="2">
        <v>0</v>
      </c>
      <c r="S514" s="2" t="s">
        <v>31</v>
      </c>
      <c r="T514" s="2" t="s">
        <v>32</v>
      </c>
      <c r="U514" s="2" t="s">
        <v>33</v>
      </c>
      <c r="V514" s="2" t="s">
        <v>34</v>
      </c>
      <c r="W514" s="2" t="s">
        <v>35</v>
      </c>
      <c r="X514" s="2">
        <v>3241000</v>
      </c>
      <c r="Y514" s="3" t="s">
        <v>36</v>
      </c>
    </row>
    <row r="515" spans="1:25" ht="90" x14ac:dyDescent="0.25">
      <c r="A515" s="2" t="s">
        <v>789</v>
      </c>
      <c r="B515" s="2" t="str">
        <f>IFERROR(VLOOKUP(VALUE(MID(A515,1,IF(VALUE(MID(A515,1,3))=898,3,4))),[2]Hoja1!$A$3:$K$222,2,0),"")</f>
        <v>898 Administración del talento humano</v>
      </c>
      <c r="C515" s="2" t="s">
        <v>55</v>
      </c>
      <c r="D515" s="2" t="s">
        <v>697</v>
      </c>
      <c r="E515" s="104">
        <v>83121502</v>
      </c>
      <c r="F515" s="106" t="s">
        <v>766</v>
      </c>
      <c r="G515" s="4">
        <v>1</v>
      </c>
      <c r="H515" s="4">
        <v>1</v>
      </c>
      <c r="I515" s="2">
        <v>9.5</v>
      </c>
      <c r="J515" s="2">
        <v>1</v>
      </c>
      <c r="K515" s="2" t="s">
        <v>29</v>
      </c>
      <c r="L515" s="2" t="str">
        <f>IF(K515=[16]Hoja3!$B$2,[16]Hoja3!$A$2,IF(K515=[16]Hoja3!$B$3,[16]Hoja3!$A$3,IF(K515=[16]Hoja3!$B$4,[16]Hoja3!$A$4,IF(K515=[16]Hoja3!$B$5,[16]Hoja3!$A$5,IF(K515=[16]Hoja3!$B$6,[16]Hoja3!$A$6,IF(K515=[16]Hoja3!$B$7,[16]Hoja3!$A$7,IF(K515=[16]Hoja3!$B$8,[16]Hoja3!$A$8,IF(K515=[16]Hoja3!$B$9,[16]Hoja3!$A$9,IF(K515=[16]Hoja3!$B$10,[16]Hoja3!$A$10,IF(K515=[16]Hoja3!$B$11,[16]Hoja3!$A$11,IF(K515=[16]Hoja3!$B$12,[16]Hoja3!$A$12,IF(K515=[16]Hoja3!$B$13,[16]Hoja3!$A$13,IF(K515=[16]Hoja3!$B$14,[16]Hoja3!$A$14,"")))))))))))))</f>
        <v>CCE-05</v>
      </c>
      <c r="M515" s="2" t="s">
        <v>30</v>
      </c>
      <c r="N515" s="2">
        <v>0</v>
      </c>
      <c r="O515" s="5">
        <v>22325000</v>
      </c>
      <c r="P515" s="29">
        <v>22325000</v>
      </c>
      <c r="Q515" s="1">
        <v>0</v>
      </c>
      <c r="R515" s="2">
        <v>0</v>
      </c>
      <c r="S515" s="2" t="s">
        <v>31</v>
      </c>
      <c r="T515" s="2" t="s">
        <v>32</v>
      </c>
      <c r="U515" s="2" t="s">
        <v>33</v>
      </c>
      <c r="V515" s="2" t="s">
        <v>34</v>
      </c>
      <c r="W515" s="2" t="s">
        <v>35</v>
      </c>
      <c r="X515" s="2">
        <v>3241000</v>
      </c>
      <c r="Y515" s="3" t="s">
        <v>36</v>
      </c>
    </row>
    <row r="516" spans="1:25" ht="90" x14ac:dyDescent="0.25">
      <c r="A516" s="2" t="s">
        <v>790</v>
      </c>
      <c r="B516" s="2" t="str">
        <f>IFERROR(VLOOKUP(VALUE(MID(A516,1,IF(VALUE(MID(A516,1,3))=898,3,4))),[2]Hoja1!$A$3:$K$222,2,0),"")</f>
        <v>898 Administración del talento humano</v>
      </c>
      <c r="C516" s="2" t="s">
        <v>55</v>
      </c>
      <c r="D516" s="2" t="s">
        <v>697</v>
      </c>
      <c r="E516" s="104">
        <v>83121502</v>
      </c>
      <c r="F516" s="106" t="s">
        <v>766</v>
      </c>
      <c r="G516" s="4">
        <v>1</v>
      </c>
      <c r="H516" s="4">
        <v>1</v>
      </c>
      <c r="I516" s="2">
        <v>9.5</v>
      </c>
      <c r="J516" s="2">
        <v>1</v>
      </c>
      <c r="K516" s="2" t="s">
        <v>29</v>
      </c>
      <c r="L516" s="2" t="str">
        <f>IF(K516=[16]Hoja3!$B$2,[16]Hoja3!$A$2,IF(K516=[16]Hoja3!$B$3,[16]Hoja3!$A$3,IF(K516=[16]Hoja3!$B$4,[16]Hoja3!$A$4,IF(K516=[16]Hoja3!$B$5,[16]Hoja3!$A$5,IF(K516=[16]Hoja3!$B$6,[16]Hoja3!$A$6,IF(K516=[16]Hoja3!$B$7,[16]Hoja3!$A$7,IF(K516=[16]Hoja3!$B$8,[16]Hoja3!$A$8,IF(K516=[16]Hoja3!$B$9,[16]Hoja3!$A$9,IF(K516=[16]Hoja3!$B$10,[16]Hoja3!$A$10,IF(K516=[16]Hoja3!$B$11,[16]Hoja3!$A$11,IF(K516=[16]Hoja3!$B$12,[16]Hoja3!$A$12,IF(K516=[16]Hoja3!$B$13,[16]Hoja3!$A$13,IF(K516=[16]Hoja3!$B$14,[16]Hoja3!$A$14,"")))))))))))))</f>
        <v>CCE-05</v>
      </c>
      <c r="M516" s="2" t="s">
        <v>30</v>
      </c>
      <c r="N516" s="2">
        <v>0</v>
      </c>
      <c r="O516" s="5">
        <v>22325000</v>
      </c>
      <c r="P516" s="29">
        <v>22325000</v>
      </c>
      <c r="Q516" s="1">
        <v>0</v>
      </c>
      <c r="R516" s="2">
        <v>0</v>
      </c>
      <c r="S516" s="2" t="s">
        <v>31</v>
      </c>
      <c r="T516" s="2" t="s">
        <v>32</v>
      </c>
      <c r="U516" s="2" t="s">
        <v>33</v>
      </c>
      <c r="V516" s="2" t="s">
        <v>34</v>
      </c>
      <c r="W516" s="2" t="s">
        <v>35</v>
      </c>
      <c r="X516" s="2">
        <v>3241000</v>
      </c>
      <c r="Y516" s="3" t="s">
        <v>36</v>
      </c>
    </row>
    <row r="517" spans="1:25" ht="90" x14ac:dyDescent="0.25">
      <c r="A517" s="2" t="s">
        <v>791</v>
      </c>
      <c r="B517" s="2" t="str">
        <f>IFERROR(VLOOKUP(VALUE(MID(A517,1,IF(VALUE(MID(A517,1,3))=898,3,4))),[2]Hoja1!$A$3:$K$222,2,0),"")</f>
        <v>898 Administración del talento humano</v>
      </c>
      <c r="C517" s="2" t="s">
        <v>55</v>
      </c>
      <c r="D517" s="2" t="s">
        <v>697</v>
      </c>
      <c r="E517" s="104">
        <v>83121502</v>
      </c>
      <c r="F517" s="106" t="s">
        <v>766</v>
      </c>
      <c r="G517" s="4">
        <v>1</v>
      </c>
      <c r="H517" s="4">
        <v>1</v>
      </c>
      <c r="I517" s="2">
        <v>9.5</v>
      </c>
      <c r="J517" s="2">
        <v>1</v>
      </c>
      <c r="K517" s="2" t="s">
        <v>29</v>
      </c>
      <c r="L517" s="2" t="str">
        <f>IF(K517=[16]Hoja3!$B$2,[16]Hoja3!$A$2,IF(K517=[16]Hoja3!$B$3,[16]Hoja3!$A$3,IF(K517=[16]Hoja3!$B$4,[16]Hoja3!$A$4,IF(K517=[16]Hoja3!$B$5,[16]Hoja3!$A$5,IF(K517=[16]Hoja3!$B$6,[16]Hoja3!$A$6,IF(K517=[16]Hoja3!$B$7,[16]Hoja3!$A$7,IF(K517=[16]Hoja3!$B$8,[16]Hoja3!$A$8,IF(K517=[16]Hoja3!$B$9,[16]Hoja3!$A$9,IF(K517=[16]Hoja3!$B$10,[16]Hoja3!$A$10,IF(K517=[16]Hoja3!$B$11,[16]Hoja3!$A$11,IF(K517=[16]Hoja3!$B$12,[16]Hoja3!$A$12,IF(K517=[16]Hoja3!$B$13,[16]Hoja3!$A$13,IF(K517=[16]Hoja3!$B$14,[16]Hoja3!$A$14,"")))))))))))))</f>
        <v>CCE-05</v>
      </c>
      <c r="M517" s="2" t="s">
        <v>30</v>
      </c>
      <c r="N517" s="2">
        <v>0</v>
      </c>
      <c r="O517" s="5">
        <v>22325000</v>
      </c>
      <c r="P517" s="29">
        <v>22325000</v>
      </c>
      <c r="Q517" s="1">
        <v>0</v>
      </c>
      <c r="R517" s="2">
        <v>0</v>
      </c>
      <c r="S517" s="2" t="s">
        <v>31</v>
      </c>
      <c r="T517" s="2" t="s">
        <v>32</v>
      </c>
      <c r="U517" s="2" t="s">
        <v>33</v>
      </c>
      <c r="V517" s="2" t="s">
        <v>34</v>
      </c>
      <c r="W517" s="2" t="s">
        <v>35</v>
      </c>
      <c r="X517" s="2">
        <v>3241000</v>
      </c>
      <c r="Y517" s="3" t="s">
        <v>36</v>
      </c>
    </row>
    <row r="518" spans="1:25" ht="90" x14ac:dyDescent="0.25">
      <c r="A518" s="2" t="s">
        <v>792</v>
      </c>
      <c r="B518" s="2" t="str">
        <f>IFERROR(VLOOKUP(VALUE(MID(A518,1,IF(VALUE(MID(A518,1,3))=898,3,4))),[2]Hoja1!$A$3:$K$222,2,0),"")</f>
        <v>898 Administración del talento humano</v>
      </c>
      <c r="C518" s="2" t="s">
        <v>55</v>
      </c>
      <c r="D518" s="2" t="s">
        <v>697</v>
      </c>
      <c r="E518" s="104">
        <v>83121502</v>
      </c>
      <c r="F518" s="106" t="s">
        <v>766</v>
      </c>
      <c r="G518" s="4">
        <v>1</v>
      </c>
      <c r="H518" s="4">
        <v>1</v>
      </c>
      <c r="I518" s="2">
        <v>9.5</v>
      </c>
      <c r="J518" s="2">
        <v>1</v>
      </c>
      <c r="K518" s="2" t="s">
        <v>29</v>
      </c>
      <c r="L518" s="2" t="str">
        <f>IF(K518=[16]Hoja3!$B$2,[16]Hoja3!$A$2,IF(K518=[16]Hoja3!$B$3,[16]Hoja3!$A$3,IF(K518=[16]Hoja3!$B$4,[16]Hoja3!$A$4,IF(K518=[16]Hoja3!$B$5,[16]Hoja3!$A$5,IF(K518=[16]Hoja3!$B$6,[16]Hoja3!$A$6,IF(K518=[16]Hoja3!$B$7,[16]Hoja3!$A$7,IF(K518=[16]Hoja3!$B$8,[16]Hoja3!$A$8,IF(K518=[16]Hoja3!$B$9,[16]Hoja3!$A$9,IF(K518=[16]Hoja3!$B$10,[16]Hoja3!$A$10,IF(K518=[16]Hoja3!$B$11,[16]Hoja3!$A$11,IF(K518=[16]Hoja3!$B$12,[16]Hoja3!$A$12,IF(K518=[16]Hoja3!$B$13,[16]Hoja3!$A$13,IF(K518=[16]Hoja3!$B$14,[16]Hoja3!$A$14,"")))))))))))))</f>
        <v>CCE-05</v>
      </c>
      <c r="M518" s="2" t="s">
        <v>30</v>
      </c>
      <c r="N518" s="2">
        <v>0</v>
      </c>
      <c r="O518" s="5">
        <v>22325000</v>
      </c>
      <c r="P518" s="29">
        <v>22325000</v>
      </c>
      <c r="Q518" s="1">
        <v>0</v>
      </c>
      <c r="R518" s="2">
        <v>0</v>
      </c>
      <c r="S518" s="2" t="s">
        <v>31</v>
      </c>
      <c r="T518" s="2" t="s">
        <v>32</v>
      </c>
      <c r="U518" s="2" t="s">
        <v>33</v>
      </c>
      <c r="V518" s="2" t="s">
        <v>34</v>
      </c>
      <c r="W518" s="2" t="s">
        <v>35</v>
      </c>
      <c r="X518" s="2">
        <v>3241000</v>
      </c>
      <c r="Y518" s="3" t="s">
        <v>36</v>
      </c>
    </row>
    <row r="519" spans="1:25" ht="90" x14ac:dyDescent="0.25">
      <c r="A519" s="2" t="s">
        <v>793</v>
      </c>
      <c r="B519" s="2" t="str">
        <f>IFERROR(VLOOKUP(VALUE(MID(A519,1,IF(VALUE(MID(A519,1,3))=898,3,4))),[2]Hoja1!$A$3:$K$222,2,0),"")</f>
        <v>898 Administración del talento humano</v>
      </c>
      <c r="C519" s="2" t="s">
        <v>55</v>
      </c>
      <c r="D519" s="2" t="s">
        <v>697</v>
      </c>
      <c r="E519" s="104">
        <v>83121502</v>
      </c>
      <c r="F519" s="106" t="s">
        <v>766</v>
      </c>
      <c r="G519" s="4">
        <v>1</v>
      </c>
      <c r="H519" s="4">
        <v>1</v>
      </c>
      <c r="I519" s="2">
        <v>9.5</v>
      </c>
      <c r="J519" s="2">
        <v>1</v>
      </c>
      <c r="K519" s="2" t="s">
        <v>29</v>
      </c>
      <c r="L519" s="2" t="str">
        <f>IF(K519=[16]Hoja3!$B$2,[16]Hoja3!$A$2,IF(K519=[16]Hoja3!$B$3,[16]Hoja3!$A$3,IF(K519=[16]Hoja3!$B$4,[16]Hoja3!$A$4,IF(K519=[16]Hoja3!$B$5,[16]Hoja3!$A$5,IF(K519=[16]Hoja3!$B$6,[16]Hoja3!$A$6,IF(K519=[16]Hoja3!$B$7,[16]Hoja3!$A$7,IF(K519=[16]Hoja3!$B$8,[16]Hoja3!$A$8,IF(K519=[16]Hoja3!$B$9,[16]Hoja3!$A$9,IF(K519=[16]Hoja3!$B$10,[16]Hoja3!$A$10,IF(K519=[16]Hoja3!$B$11,[16]Hoja3!$A$11,IF(K519=[16]Hoja3!$B$12,[16]Hoja3!$A$12,IF(K519=[16]Hoja3!$B$13,[16]Hoja3!$A$13,IF(K519=[16]Hoja3!$B$14,[16]Hoja3!$A$14,"")))))))))))))</f>
        <v>CCE-05</v>
      </c>
      <c r="M519" s="2" t="s">
        <v>30</v>
      </c>
      <c r="N519" s="2">
        <v>0</v>
      </c>
      <c r="O519" s="5">
        <v>22325000</v>
      </c>
      <c r="P519" s="29">
        <v>22325000</v>
      </c>
      <c r="Q519" s="1">
        <v>0</v>
      </c>
      <c r="R519" s="2">
        <v>0</v>
      </c>
      <c r="S519" s="2" t="s">
        <v>31</v>
      </c>
      <c r="T519" s="2" t="s">
        <v>32</v>
      </c>
      <c r="U519" s="2" t="s">
        <v>33</v>
      </c>
      <c r="V519" s="2" t="s">
        <v>34</v>
      </c>
      <c r="W519" s="2" t="s">
        <v>35</v>
      </c>
      <c r="X519" s="2">
        <v>3241000</v>
      </c>
      <c r="Y519" s="3" t="s">
        <v>36</v>
      </c>
    </row>
    <row r="520" spans="1:25" ht="90" x14ac:dyDescent="0.25">
      <c r="A520" s="2" t="s">
        <v>794</v>
      </c>
      <c r="B520" s="2" t="str">
        <f>IFERROR(VLOOKUP(VALUE(MID(A520,1,IF(VALUE(MID(A520,1,3))=898,3,4))),[2]Hoja1!$A$3:$K$222,2,0),"")</f>
        <v>898 Administración del talento humano</v>
      </c>
      <c r="C520" s="2" t="s">
        <v>55</v>
      </c>
      <c r="D520" s="2" t="s">
        <v>697</v>
      </c>
      <c r="E520" s="104">
        <v>83121502</v>
      </c>
      <c r="F520" s="106" t="s">
        <v>766</v>
      </c>
      <c r="G520" s="4">
        <v>1</v>
      </c>
      <c r="H520" s="4">
        <v>1</v>
      </c>
      <c r="I520" s="2">
        <v>9.5</v>
      </c>
      <c r="J520" s="2">
        <v>1</v>
      </c>
      <c r="K520" s="2" t="s">
        <v>29</v>
      </c>
      <c r="L520" s="2" t="str">
        <f>IF(K520=[16]Hoja3!$B$2,[16]Hoja3!$A$2,IF(K520=[16]Hoja3!$B$3,[16]Hoja3!$A$3,IF(K520=[16]Hoja3!$B$4,[16]Hoja3!$A$4,IF(K520=[16]Hoja3!$B$5,[16]Hoja3!$A$5,IF(K520=[16]Hoja3!$B$6,[16]Hoja3!$A$6,IF(K520=[16]Hoja3!$B$7,[16]Hoja3!$A$7,IF(K520=[16]Hoja3!$B$8,[16]Hoja3!$A$8,IF(K520=[16]Hoja3!$B$9,[16]Hoja3!$A$9,IF(K520=[16]Hoja3!$B$10,[16]Hoja3!$A$10,IF(K520=[16]Hoja3!$B$11,[16]Hoja3!$A$11,IF(K520=[16]Hoja3!$B$12,[16]Hoja3!$A$12,IF(K520=[16]Hoja3!$B$13,[16]Hoja3!$A$13,IF(K520=[16]Hoja3!$B$14,[16]Hoja3!$A$14,"")))))))))))))</f>
        <v>CCE-05</v>
      </c>
      <c r="M520" s="2" t="s">
        <v>30</v>
      </c>
      <c r="N520" s="2">
        <v>0</v>
      </c>
      <c r="O520" s="5">
        <v>22325000</v>
      </c>
      <c r="P520" s="29">
        <v>22325000</v>
      </c>
      <c r="Q520" s="1">
        <v>0</v>
      </c>
      <c r="R520" s="2">
        <v>0</v>
      </c>
      <c r="S520" s="2" t="s">
        <v>31</v>
      </c>
      <c r="T520" s="2" t="s">
        <v>32</v>
      </c>
      <c r="U520" s="2" t="s">
        <v>33</v>
      </c>
      <c r="V520" s="2" t="s">
        <v>34</v>
      </c>
      <c r="W520" s="2" t="s">
        <v>35</v>
      </c>
      <c r="X520" s="2">
        <v>3241000</v>
      </c>
      <c r="Y520" s="3" t="s">
        <v>36</v>
      </c>
    </row>
    <row r="521" spans="1:25" ht="90" x14ac:dyDescent="0.25">
      <c r="A521" s="2" t="s">
        <v>795</v>
      </c>
      <c r="B521" s="2" t="str">
        <f>IFERROR(VLOOKUP(VALUE(MID(A521,1,IF(VALUE(MID(A521,1,3))=898,3,4))),[2]Hoja1!$A$3:$K$222,2,0),"")</f>
        <v>898 Administración del talento humano</v>
      </c>
      <c r="C521" s="2" t="s">
        <v>55</v>
      </c>
      <c r="D521" s="2" t="s">
        <v>697</v>
      </c>
      <c r="E521" s="104">
        <v>83121502</v>
      </c>
      <c r="F521" s="106" t="s">
        <v>766</v>
      </c>
      <c r="G521" s="4">
        <v>1</v>
      </c>
      <c r="H521" s="4">
        <v>1</v>
      </c>
      <c r="I521" s="2">
        <v>9.5</v>
      </c>
      <c r="J521" s="2">
        <v>1</v>
      </c>
      <c r="K521" s="2" t="s">
        <v>29</v>
      </c>
      <c r="L521" s="2" t="str">
        <f>IF(K521=[16]Hoja3!$B$2,[16]Hoja3!$A$2,IF(K521=[16]Hoja3!$B$3,[16]Hoja3!$A$3,IF(K521=[16]Hoja3!$B$4,[16]Hoja3!$A$4,IF(K521=[16]Hoja3!$B$5,[16]Hoja3!$A$5,IF(K521=[16]Hoja3!$B$6,[16]Hoja3!$A$6,IF(K521=[16]Hoja3!$B$7,[16]Hoja3!$A$7,IF(K521=[16]Hoja3!$B$8,[16]Hoja3!$A$8,IF(K521=[16]Hoja3!$B$9,[16]Hoja3!$A$9,IF(K521=[16]Hoja3!$B$10,[16]Hoja3!$A$10,IF(K521=[16]Hoja3!$B$11,[16]Hoja3!$A$11,IF(K521=[16]Hoja3!$B$12,[16]Hoja3!$A$12,IF(K521=[16]Hoja3!$B$13,[16]Hoja3!$A$13,IF(K521=[16]Hoja3!$B$14,[16]Hoja3!$A$14,"")))))))))))))</f>
        <v>CCE-05</v>
      </c>
      <c r="M521" s="2" t="s">
        <v>30</v>
      </c>
      <c r="N521" s="2">
        <v>0</v>
      </c>
      <c r="O521" s="5">
        <v>22325000</v>
      </c>
      <c r="P521" s="29">
        <v>22325000</v>
      </c>
      <c r="Q521" s="1">
        <v>0</v>
      </c>
      <c r="R521" s="2">
        <v>0</v>
      </c>
      <c r="S521" s="2" t="s">
        <v>31</v>
      </c>
      <c r="T521" s="2" t="s">
        <v>32</v>
      </c>
      <c r="U521" s="2" t="s">
        <v>33</v>
      </c>
      <c r="V521" s="2" t="s">
        <v>34</v>
      </c>
      <c r="W521" s="2" t="s">
        <v>35</v>
      </c>
      <c r="X521" s="2">
        <v>3241000</v>
      </c>
      <c r="Y521" s="3" t="s">
        <v>36</v>
      </c>
    </row>
    <row r="522" spans="1:25" ht="90" x14ac:dyDescent="0.25">
      <c r="A522" s="2" t="s">
        <v>796</v>
      </c>
      <c r="B522" s="2" t="str">
        <f>IFERROR(VLOOKUP(VALUE(MID(A522,1,IF(VALUE(MID(A522,1,3))=898,3,4))),[2]Hoja1!$A$3:$K$222,2,0),"")</f>
        <v>898 Administración del talento humano</v>
      </c>
      <c r="C522" s="2" t="s">
        <v>55</v>
      </c>
      <c r="D522" s="2" t="s">
        <v>697</v>
      </c>
      <c r="E522" s="104">
        <v>83121502</v>
      </c>
      <c r="F522" s="106" t="s">
        <v>766</v>
      </c>
      <c r="G522" s="4">
        <v>1</v>
      </c>
      <c r="H522" s="4">
        <v>1</v>
      </c>
      <c r="I522" s="2">
        <v>9.5</v>
      </c>
      <c r="J522" s="2">
        <v>1</v>
      </c>
      <c r="K522" s="2" t="s">
        <v>29</v>
      </c>
      <c r="L522" s="2" t="str">
        <f>IF(K522=[16]Hoja3!$B$2,[16]Hoja3!$A$2,IF(K522=[16]Hoja3!$B$3,[16]Hoja3!$A$3,IF(K522=[16]Hoja3!$B$4,[16]Hoja3!$A$4,IF(K522=[16]Hoja3!$B$5,[16]Hoja3!$A$5,IF(K522=[16]Hoja3!$B$6,[16]Hoja3!$A$6,IF(K522=[16]Hoja3!$B$7,[16]Hoja3!$A$7,IF(K522=[16]Hoja3!$B$8,[16]Hoja3!$A$8,IF(K522=[16]Hoja3!$B$9,[16]Hoja3!$A$9,IF(K522=[16]Hoja3!$B$10,[16]Hoja3!$A$10,IF(K522=[16]Hoja3!$B$11,[16]Hoja3!$A$11,IF(K522=[16]Hoja3!$B$12,[16]Hoja3!$A$12,IF(K522=[16]Hoja3!$B$13,[16]Hoja3!$A$13,IF(K522=[16]Hoja3!$B$14,[16]Hoja3!$A$14,"")))))))))))))</f>
        <v>CCE-05</v>
      </c>
      <c r="M522" s="2" t="s">
        <v>30</v>
      </c>
      <c r="N522" s="2">
        <v>0</v>
      </c>
      <c r="O522" s="5">
        <v>22325000</v>
      </c>
      <c r="P522" s="29">
        <v>22325000</v>
      </c>
      <c r="Q522" s="1">
        <v>0</v>
      </c>
      <c r="R522" s="2">
        <v>0</v>
      </c>
      <c r="S522" s="2" t="s">
        <v>31</v>
      </c>
      <c r="T522" s="2" t="s">
        <v>32</v>
      </c>
      <c r="U522" s="2" t="s">
        <v>33</v>
      </c>
      <c r="V522" s="2" t="s">
        <v>34</v>
      </c>
      <c r="W522" s="2" t="s">
        <v>35</v>
      </c>
      <c r="X522" s="2">
        <v>3241000</v>
      </c>
      <c r="Y522" s="3" t="s">
        <v>36</v>
      </c>
    </row>
    <row r="523" spans="1:25" ht="90" x14ac:dyDescent="0.25">
      <c r="A523" s="2" t="s">
        <v>797</v>
      </c>
      <c r="B523" s="2" t="str">
        <f>IFERROR(VLOOKUP(VALUE(MID(A523,1,IF(VALUE(MID(A523,1,3))=898,3,4))),[2]Hoja1!$A$3:$K$222,2,0),"")</f>
        <v>898 Administración del talento humano</v>
      </c>
      <c r="C523" s="2" t="s">
        <v>55</v>
      </c>
      <c r="D523" s="2" t="s">
        <v>697</v>
      </c>
      <c r="E523" s="104">
        <v>83121502</v>
      </c>
      <c r="F523" s="106" t="s">
        <v>766</v>
      </c>
      <c r="G523" s="4">
        <v>1</v>
      </c>
      <c r="H523" s="4">
        <v>1</v>
      </c>
      <c r="I523" s="2">
        <v>9.5</v>
      </c>
      <c r="J523" s="2">
        <v>1</v>
      </c>
      <c r="K523" s="2" t="s">
        <v>29</v>
      </c>
      <c r="L523" s="2" t="str">
        <f>IF(K523=[16]Hoja3!$B$2,[16]Hoja3!$A$2,IF(K523=[16]Hoja3!$B$3,[16]Hoja3!$A$3,IF(K523=[16]Hoja3!$B$4,[16]Hoja3!$A$4,IF(K523=[16]Hoja3!$B$5,[16]Hoja3!$A$5,IF(K523=[16]Hoja3!$B$6,[16]Hoja3!$A$6,IF(K523=[16]Hoja3!$B$7,[16]Hoja3!$A$7,IF(K523=[16]Hoja3!$B$8,[16]Hoja3!$A$8,IF(K523=[16]Hoja3!$B$9,[16]Hoja3!$A$9,IF(K523=[16]Hoja3!$B$10,[16]Hoja3!$A$10,IF(K523=[16]Hoja3!$B$11,[16]Hoja3!$A$11,IF(K523=[16]Hoja3!$B$12,[16]Hoja3!$A$12,IF(K523=[16]Hoja3!$B$13,[16]Hoja3!$A$13,IF(K523=[16]Hoja3!$B$14,[16]Hoja3!$A$14,"")))))))))))))</f>
        <v>CCE-05</v>
      </c>
      <c r="M523" s="2" t="s">
        <v>30</v>
      </c>
      <c r="N523" s="2">
        <v>0</v>
      </c>
      <c r="O523" s="5">
        <v>22325000</v>
      </c>
      <c r="P523" s="29">
        <v>22325000</v>
      </c>
      <c r="Q523" s="1">
        <v>0</v>
      </c>
      <c r="R523" s="2">
        <v>0</v>
      </c>
      <c r="S523" s="2" t="s">
        <v>31</v>
      </c>
      <c r="T523" s="2" t="s">
        <v>32</v>
      </c>
      <c r="U523" s="2" t="s">
        <v>33</v>
      </c>
      <c r="V523" s="2" t="s">
        <v>34</v>
      </c>
      <c r="W523" s="2" t="s">
        <v>35</v>
      </c>
      <c r="X523" s="2">
        <v>3241000</v>
      </c>
      <c r="Y523" s="3" t="s">
        <v>36</v>
      </c>
    </row>
    <row r="524" spans="1:25" ht="90" x14ac:dyDescent="0.25">
      <c r="A524" s="2" t="s">
        <v>798</v>
      </c>
      <c r="B524" s="2" t="str">
        <f>IFERROR(VLOOKUP(VALUE(MID(A524,1,IF(VALUE(MID(A524,1,3))=898,3,4))),[2]Hoja1!$A$3:$K$222,2,0),"")</f>
        <v>898 Administración del talento humano</v>
      </c>
      <c r="C524" s="2" t="s">
        <v>55</v>
      </c>
      <c r="D524" s="2" t="s">
        <v>697</v>
      </c>
      <c r="E524" s="104">
        <v>83121502</v>
      </c>
      <c r="F524" s="106" t="s">
        <v>766</v>
      </c>
      <c r="G524" s="4">
        <v>1</v>
      </c>
      <c r="H524" s="4">
        <v>1</v>
      </c>
      <c r="I524" s="2">
        <v>9.5</v>
      </c>
      <c r="J524" s="2">
        <v>1</v>
      </c>
      <c r="K524" s="2" t="s">
        <v>29</v>
      </c>
      <c r="L524" s="2" t="str">
        <f>IF(K524=[16]Hoja3!$B$2,[16]Hoja3!$A$2,IF(K524=[16]Hoja3!$B$3,[16]Hoja3!$A$3,IF(K524=[16]Hoja3!$B$4,[16]Hoja3!$A$4,IF(K524=[16]Hoja3!$B$5,[16]Hoja3!$A$5,IF(K524=[16]Hoja3!$B$6,[16]Hoja3!$A$6,IF(K524=[16]Hoja3!$B$7,[16]Hoja3!$A$7,IF(K524=[16]Hoja3!$B$8,[16]Hoja3!$A$8,IF(K524=[16]Hoja3!$B$9,[16]Hoja3!$A$9,IF(K524=[16]Hoja3!$B$10,[16]Hoja3!$A$10,IF(K524=[16]Hoja3!$B$11,[16]Hoja3!$A$11,IF(K524=[16]Hoja3!$B$12,[16]Hoja3!$A$12,IF(K524=[16]Hoja3!$B$13,[16]Hoja3!$A$13,IF(K524=[16]Hoja3!$B$14,[16]Hoja3!$A$14,"")))))))))))))</f>
        <v>CCE-05</v>
      </c>
      <c r="M524" s="2" t="s">
        <v>30</v>
      </c>
      <c r="N524" s="2">
        <v>0</v>
      </c>
      <c r="O524" s="5">
        <v>22325000</v>
      </c>
      <c r="P524" s="29">
        <v>22325000</v>
      </c>
      <c r="Q524" s="1">
        <v>0</v>
      </c>
      <c r="R524" s="2">
        <v>0</v>
      </c>
      <c r="S524" s="2" t="s">
        <v>31</v>
      </c>
      <c r="T524" s="2" t="s">
        <v>32</v>
      </c>
      <c r="U524" s="2" t="s">
        <v>33</v>
      </c>
      <c r="V524" s="2" t="s">
        <v>34</v>
      </c>
      <c r="W524" s="2" t="s">
        <v>35</v>
      </c>
      <c r="X524" s="2">
        <v>3241000</v>
      </c>
      <c r="Y524" s="3" t="s">
        <v>36</v>
      </c>
    </row>
    <row r="525" spans="1:25" ht="90" x14ac:dyDescent="0.25">
      <c r="A525" s="2" t="s">
        <v>799</v>
      </c>
      <c r="B525" s="2" t="str">
        <f>IFERROR(VLOOKUP(VALUE(MID(A525,1,IF(VALUE(MID(A525,1,3))=898,3,4))),[2]Hoja1!$A$3:$K$222,2,0),"")</f>
        <v>898 Administración del talento humano</v>
      </c>
      <c r="C525" s="2" t="s">
        <v>55</v>
      </c>
      <c r="D525" s="2" t="s">
        <v>697</v>
      </c>
      <c r="E525" s="104">
        <v>83121502</v>
      </c>
      <c r="F525" s="106" t="s">
        <v>766</v>
      </c>
      <c r="G525" s="4">
        <v>1</v>
      </c>
      <c r="H525" s="4">
        <v>1</v>
      </c>
      <c r="I525" s="2">
        <v>9.5</v>
      </c>
      <c r="J525" s="2">
        <v>1</v>
      </c>
      <c r="K525" s="2" t="s">
        <v>29</v>
      </c>
      <c r="L525" s="2" t="str">
        <f>IF(K525=[16]Hoja3!$B$2,[16]Hoja3!$A$2,IF(K525=[16]Hoja3!$B$3,[16]Hoja3!$A$3,IF(K525=[16]Hoja3!$B$4,[16]Hoja3!$A$4,IF(K525=[16]Hoja3!$B$5,[16]Hoja3!$A$5,IF(K525=[16]Hoja3!$B$6,[16]Hoja3!$A$6,IF(K525=[16]Hoja3!$B$7,[16]Hoja3!$A$7,IF(K525=[16]Hoja3!$B$8,[16]Hoja3!$A$8,IF(K525=[16]Hoja3!$B$9,[16]Hoja3!$A$9,IF(K525=[16]Hoja3!$B$10,[16]Hoja3!$A$10,IF(K525=[16]Hoja3!$B$11,[16]Hoja3!$A$11,IF(K525=[16]Hoja3!$B$12,[16]Hoja3!$A$12,IF(K525=[16]Hoja3!$B$13,[16]Hoja3!$A$13,IF(K525=[16]Hoja3!$B$14,[16]Hoja3!$A$14,"")))))))))))))</f>
        <v>CCE-05</v>
      </c>
      <c r="M525" s="2" t="s">
        <v>30</v>
      </c>
      <c r="N525" s="2">
        <v>0</v>
      </c>
      <c r="O525" s="5">
        <v>22325000</v>
      </c>
      <c r="P525" s="29">
        <v>22325000</v>
      </c>
      <c r="Q525" s="1">
        <v>0</v>
      </c>
      <c r="R525" s="2">
        <v>0</v>
      </c>
      <c r="S525" s="2" t="s">
        <v>31</v>
      </c>
      <c r="T525" s="2" t="s">
        <v>32</v>
      </c>
      <c r="U525" s="2" t="s">
        <v>33</v>
      </c>
      <c r="V525" s="2" t="s">
        <v>34</v>
      </c>
      <c r="W525" s="2" t="s">
        <v>35</v>
      </c>
      <c r="X525" s="2">
        <v>3241000</v>
      </c>
      <c r="Y525" s="3" t="s">
        <v>36</v>
      </c>
    </row>
    <row r="526" spans="1:25" ht="90" x14ac:dyDescent="0.25">
      <c r="A526" s="2" t="s">
        <v>800</v>
      </c>
      <c r="B526" s="2" t="str">
        <f>IFERROR(VLOOKUP(VALUE(MID(A526,1,IF(VALUE(MID(A526,1,3))=898,3,4))),[2]Hoja1!$A$3:$K$222,2,0),"")</f>
        <v>898 Administración del talento humano</v>
      </c>
      <c r="C526" s="2" t="s">
        <v>55</v>
      </c>
      <c r="D526" s="2" t="s">
        <v>697</v>
      </c>
      <c r="E526" s="104">
        <v>83121502</v>
      </c>
      <c r="F526" s="106" t="s">
        <v>766</v>
      </c>
      <c r="G526" s="4">
        <v>1</v>
      </c>
      <c r="H526" s="4">
        <v>1</v>
      </c>
      <c r="I526" s="2">
        <v>9.5</v>
      </c>
      <c r="J526" s="2">
        <v>1</v>
      </c>
      <c r="K526" s="2" t="s">
        <v>29</v>
      </c>
      <c r="L526" s="2" t="str">
        <f>IF(K526=[16]Hoja3!$B$2,[16]Hoja3!$A$2,IF(K526=[16]Hoja3!$B$3,[16]Hoja3!$A$3,IF(K526=[16]Hoja3!$B$4,[16]Hoja3!$A$4,IF(K526=[16]Hoja3!$B$5,[16]Hoja3!$A$5,IF(K526=[16]Hoja3!$B$6,[16]Hoja3!$A$6,IF(K526=[16]Hoja3!$B$7,[16]Hoja3!$A$7,IF(K526=[16]Hoja3!$B$8,[16]Hoja3!$A$8,IF(K526=[16]Hoja3!$B$9,[16]Hoja3!$A$9,IF(K526=[16]Hoja3!$B$10,[16]Hoja3!$A$10,IF(K526=[16]Hoja3!$B$11,[16]Hoja3!$A$11,IF(K526=[16]Hoja3!$B$12,[16]Hoja3!$A$12,IF(K526=[16]Hoja3!$B$13,[16]Hoja3!$A$13,IF(K526=[16]Hoja3!$B$14,[16]Hoja3!$A$14,"")))))))))))))</f>
        <v>CCE-05</v>
      </c>
      <c r="M526" s="2" t="s">
        <v>30</v>
      </c>
      <c r="N526" s="2">
        <v>0</v>
      </c>
      <c r="O526" s="5">
        <v>22325000</v>
      </c>
      <c r="P526" s="29">
        <v>22325000</v>
      </c>
      <c r="Q526" s="1">
        <v>0</v>
      </c>
      <c r="R526" s="2">
        <v>0</v>
      </c>
      <c r="S526" s="2" t="s">
        <v>31</v>
      </c>
      <c r="T526" s="2" t="s">
        <v>32</v>
      </c>
      <c r="U526" s="2" t="s">
        <v>33</v>
      </c>
      <c r="V526" s="2" t="s">
        <v>34</v>
      </c>
      <c r="W526" s="2" t="s">
        <v>35</v>
      </c>
      <c r="X526" s="2">
        <v>3241000</v>
      </c>
      <c r="Y526" s="3" t="s">
        <v>36</v>
      </c>
    </row>
    <row r="527" spans="1:25" ht="90" x14ac:dyDescent="0.25">
      <c r="A527" s="2" t="s">
        <v>801</v>
      </c>
      <c r="B527" s="2" t="str">
        <f>IFERROR(VLOOKUP(VALUE(MID(A527,1,IF(VALUE(MID(A527,1,3))=898,3,4))),[2]Hoja1!$A$3:$K$222,2,0),"")</f>
        <v>898 Administración del talento humano</v>
      </c>
      <c r="C527" s="2" t="s">
        <v>55</v>
      </c>
      <c r="D527" s="2" t="s">
        <v>697</v>
      </c>
      <c r="E527" s="104">
        <v>83121502</v>
      </c>
      <c r="F527" s="106" t="s">
        <v>766</v>
      </c>
      <c r="G527" s="4">
        <v>1</v>
      </c>
      <c r="H527" s="4">
        <v>1</v>
      </c>
      <c r="I527" s="2">
        <v>9.5</v>
      </c>
      <c r="J527" s="2">
        <v>1</v>
      </c>
      <c r="K527" s="2" t="s">
        <v>29</v>
      </c>
      <c r="L527" s="2" t="str">
        <f>IF(K527=[16]Hoja3!$B$2,[16]Hoja3!$A$2,IF(K527=[16]Hoja3!$B$3,[16]Hoja3!$A$3,IF(K527=[16]Hoja3!$B$4,[16]Hoja3!$A$4,IF(K527=[16]Hoja3!$B$5,[16]Hoja3!$A$5,IF(K527=[16]Hoja3!$B$6,[16]Hoja3!$A$6,IF(K527=[16]Hoja3!$B$7,[16]Hoja3!$A$7,IF(K527=[16]Hoja3!$B$8,[16]Hoja3!$A$8,IF(K527=[16]Hoja3!$B$9,[16]Hoja3!$A$9,IF(K527=[16]Hoja3!$B$10,[16]Hoja3!$A$10,IF(K527=[16]Hoja3!$B$11,[16]Hoja3!$A$11,IF(K527=[16]Hoja3!$B$12,[16]Hoja3!$A$12,IF(K527=[16]Hoja3!$B$13,[16]Hoja3!$A$13,IF(K527=[16]Hoja3!$B$14,[16]Hoja3!$A$14,"")))))))))))))</f>
        <v>CCE-05</v>
      </c>
      <c r="M527" s="2" t="s">
        <v>30</v>
      </c>
      <c r="N527" s="2">
        <v>0</v>
      </c>
      <c r="O527" s="5">
        <v>22325000</v>
      </c>
      <c r="P527" s="29">
        <v>22325000</v>
      </c>
      <c r="Q527" s="1">
        <v>0</v>
      </c>
      <c r="R527" s="2">
        <v>0</v>
      </c>
      <c r="S527" s="2" t="s">
        <v>31</v>
      </c>
      <c r="T527" s="2" t="s">
        <v>32</v>
      </c>
      <c r="U527" s="2" t="s">
        <v>33</v>
      </c>
      <c r="V527" s="2" t="s">
        <v>34</v>
      </c>
      <c r="W527" s="2" t="s">
        <v>35</v>
      </c>
      <c r="X527" s="2">
        <v>3241000</v>
      </c>
      <c r="Y527" s="3" t="s">
        <v>36</v>
      </c>
    </row>
    <row r="528" spans="1:25" ht="90" x14ac:dyDescent="0.25">
      <c r="A528" s="2" t="s">
        <v>802</v>
      </c>
      <c r="B528" s="2" t="str">
        <f>IFERROR(VLOOKUP(VALUE(MID(A528,1,IF(VALUE(MID(A528,1,3))=898,3,4))),[2]Hoja1!$A$3:$K$222,2,0),"")</f>
        <v>898 Administración del talento humano</v>
      </c>
      <c r="C528" s="2" t="s">
        <v>55</v>
      </c>
      <c r="D528" s="2" t="s">
        <v>697</v>
      </c>
      <c r="E528" s="104">
        <v>83121502</v>
      </c>
      <c r="F528" s="106" t="s">
        <v>766</v>
      </c>
      <c r="G528" s="4">
        <v>1</v>
      </c>
      <c r="H528" s="4">
        <v>1</v>
      </c>
      <c r="I528" s="2">
        <v>9.5</v>
      </c>
      <c r="J528" s="2">
        <v>1</v>
      </c>
      <c r="K528" s="2" t="s">
        <v>29</v>
      </c>
      <c r="L528" s="2" t="str">
        <f>IF(K528=[16]Hoja3!$B$2,[16]Hoja3!$A$2,IF(K528=[16]Hoja3!$B$3,[16]Hoja3!$A$3,IF(K528=[16]Hoja3!$B$4,[16]Hoja3!$A$4,IF(K528=[16]Hoja3!$B$5,[16]Hoja3!$A$5,IF(K528=[16]Hoja3!$B$6,[16]Hoja3!$A$6,IF(K528=[16]Hoja3!$B$7,[16]Hoja3!$A$7,IF(K528=[16]Hoja3!$B$8,[16]Hoja3!$A$8,IF(K528=[16]Hoja3!$B$9,[16]Hoja3!$A$9,IF(K528=[16]Hoja3!$B$10,[16]Hoja3!$A$10,IF(K528=[16]Hoja3!$B$11,[16]Hoja3!$A$11,IF(K528=[16]Hoja3!$B$12,[16]Hoja3!$A$12,IF(K528=[16]Hoja3!$B$13,[16]Hoja3!$A$13,IF(K528=[16]Hoja3!$B$14,[16]Hoja3!$A$14,"")))))))))))))</f>
        <v>CCE-05</v>
      </c>
      <c r="M528" s="2" t="s">
        <v>30</v>
      </c>
      <c r="N528" s="2">
        <v>0</v>
      </c>
      <c r="O528" s="5">
        <v>22325000</v>
      </c>
      <c r="P528" s="29">
        <v>22325000</v>
      </c>
      <c r="Q528" s="1">
        <v>0</v>
      </c>
      <c r="R528" s="2">
        <v>0</v>
      </c>
      <c r="S528" s="2" t="s">
        <v>31</v>
      </c>
      <c r="T528" s="2" t="s">
        <v>32</v>
      </c>
      <c r="U528" s="2" t="s">
        <v>33</v>
      </c>
      <c r="V528" s="2" t="s">
        <v>34</v>
      </c>
      <c r="W528" s="2" t="s">
        <v>35</v>
      </c>
      <c r="X528" s="2">
        <v>3241000</v>
      </c>
      <c r="Y528" s="3" t="s">
        <v>36</v>
      </c>
    </row>
    <row r="529" spans="1:25" ht="90" x14ac:dyDescent="0.25">
      <c r="A529" s="2" t="s">
        <v>803</v>
      </c>
      <c r="B529" s="2" t="str">
        <f>IFERROR(VLOOKUP(VALUE(MID(A529,1,IF(VALUE(MID(A529,1,3))=898,3,4))),[2]Hoja1!$A$3:$K$222,2,0),"")</f>
        <v>898 Administración del talento humano</v>
      </c>
      <c r="C529" s="2" t="s">
        <v>55</v>
      </c>
      <c r="D529" s="2" t="s">
        <v>697</v>
      </c>
      <c r="E529" s="104">
        <v>83121502</v>
      </c>
      <c r="F529" s="106" t="s">
        <v>766</v>
      </c>
      <c r="G529" s="4">
        <v>1</v>
      </c>
      <c r="H529" s="4">
        <v>1</v>
      </c>
      <c r="I529" s="2">
        <v>9.5</v>
      </c>
      <c r="J529" s="2">
        <v>1</v>
      </c>
      <c r="K529" s="2" t="s">
        <v>29</v>
      </c>
      <c r="L529" s="2" t="str">
        <f>IF(K529=[16]Hoja3!$B$2,[16]Hoja3!$A$2,IF(K529=[16]Hoja3!$B$3,[16]Hoja3!$A$3,IF(K529=[16]Hoja3!$B$4,[16]Hoja3!$A$4,IF(K529=[16]Hoja3!$B$5,[16]Hoja3!$A$5,IF(K529=[16]Hoja3!$B$6,[16]Hoja3!$A$6,IF(K529=[16]Hoja3!$B$7,[16]Hoja3!$A$7,IF(K529=[16]Hoja3!$B$8,[16]Hoja3!$A$8,IF(K529=[16]Hoja3!$B$9,[16]Hoja3!$A$9,IF(K529=[16]Hoja3!$B$10,[16]Hoja3!$A$10,IF(K529=[16]Hoja3!$B$11,[16]Hoja3!$A$11,IF(K529=[16]Hoja3!$B$12,[16]Hoja3!$A$12,IF(K529=[16]Hoja3!$B$13,[16]Hoja3!$A$13,IF(K529=[16]Hoja3!$B$14,[16]Hoja3!$A$14,"")))))))))))))</f>
        <v>CCE-05</v>
      </c>
      <c r="M529" s="2" t="s">
        <v>30</v>
      </c>
      <c r="N529" s="2">
        <v>0</v>
      </c>
      <c r="O529" s="5">
        <v>22325000</v>
      </c>
      <c r="P529" s="29">
        <v>22325000</v>
      </c>
      <c r="Q529" s="1">
        <v>0</v>
      </c>
      <c r="R529" s="2">
        <v>0</v>
      </c>
      <c r="S529" s="2" t="s">
        <v>31</v>
      </c>
      <c r="T529" s="2" t="s">
        <v>32</v>
      </c>
      <c r="U529" s="2" t="s">
        <v>33</v>
      </c>
      <c r="V529" s="2" t="s">
        <v>34</v>
      </c>
      <c r="W529" s="2" t="s">
        <v>35</v>
      </c>
      <c r="X529" s="2">
        <v>3241000</v>
      </c>
      <c r="Y529" s="3" t="s">
        <v>36</v>
      </c>
    </row>
    <row r="530" spans="1:25" ht="90" x14ac:dyDescent="0.25">
      <c r="A530" s="2" t="s">
        <v>804</v>
      </c>
      <c r="B530" s="2" t="str">
        <f>IFERROR(VLOOKUP(VALUE(MID(A530,1,IF(VALUE(MID(A530,1,3))=898,3,4))),[2]Hoja1!$A$3:$K$222,2,0),"")</f>
        <v>898 Administración del talento humano</v>
      </c>
      <c r="C530" s="2" t="s">
        <v>55</v>
      </c>
      <c r="D530" s="2" t="s">
        <v>697</v>
      </c>
      <c r="E530" s="104">
        <v>83121502</v>
      </c>
      <c r="F530" s="106" t="s">
        <v>766</v>
      </c>
      <c r="G530" s="4">
        <v>1</v>
      </c>
      <c r="H530" s="4">
        <v>1</v>
      </c>
      <c r="I530" s="2">
        <v>9.5</v>
      </c>
      <c r="J530" s="2">
        <v>1</v>
      </c>
      <c r="K530" s="2" t="s">
        <v>29</v>
      </c>
      <c r="L530" s="2" t="str">
        <f>IF(K530=[16]Hoja3!$B$2,[16]Hoja3!$A$2,IF(K530=[16]Hoja3!$B$3,[16]Hoja3!$A$3,IF(K530=[16]Hoja3!$B$4,[16]Hoja3!$A$4,IF(K530=[16]Hoja3!$B$5,[16]Hoja3!$A$5,IF(K530=[16]Hoja3!$B$6,[16]Hoja3!$A$6,IF(K530=[16]Hoja3!$B$7,[16]Hoja3!$A$7,IF(K530=[16]Hoja3!$B$8,[16]Hoja3!$A$8,IF(K530=[16]Hoja3!$B$9,[16]Hoja3!$A$9,IF(K530=[16]Hoja3!$B$10,[16]Hoja3!$A$10,IF(K530=[16]Hoja3!$B$11,[16]Hoja3!$A$11,IF(K530=[16]Hoja3!$B$12,[16]Hoja3!$A$12,IF(K530=[16]Hoja3!$B$13,[16]Hoja3!$A$13,IF(K530=[16]Hoja3!$B$14,[16]Hoja3!$A$14,"")))))))))))))</f>
        <v>CCE-05</v>
      </c>
      <c r="M530" s="2" t="s">
        <v>30</v>
      </c>
      <c r="N530" s="2">
        <v>0</v>
      </c>
      <c r="O530" s="5">
        <v>22325000</v>
      </c>
      <c r="P530" s="29">
        <v>22325000</v>
      </c>
      <c r="Q530" s="1">
        <v>0</v>
      </c>
      <c r="R530" s="2">
        <v>0</v>
      </c>
      <c r="S530" s="2" t="s">
        <v>31</v>
      </c>
      <c r="T530" s="2" t="s">
        <v>32</v>
      </c>
      <c r="U530" s="2" t="s">
        <v>33</v>
      </c>
      <c r="V530" s="2" t="s">
        <v>34</v>
      </c>
      <c r="W530" s="2" t="s">
        <v>35</v>
      </c>
      <c r="X530" s="2">
        <v>3241000</v>
      </c>
      <c r="Y530" s="3" t="s">
        <v>36</v>
      </c>
    </row>
    <row r="531" spans="1:25" ht="90" x14ac:dyDescent="0.25">
      <c r="A531" s="2" t="s">
        <v>805</v>
      </c>
      <c r="B531" s="2" t="str">
        <f>IFERROR(VLOOKUP(VALUE(MID(A531,1,IF(VALUE(MID(A531,1,3))=898,3,4))),[2]Hoja1!$A$3:$K$222,2,0),"")</f>
        <v>898 Administración del talento humano</v>
      </c>
      <c r="C531" s="2" t="s">
        <v>55</v>
      </c>
      <c r="D531" s="2" t="s">
        <v>697</v>
      </c>
      <c r="E531" s="104">
        <v>83121502</v>
      </c>
      <c r="F531" s="106" t="s">
        <v>766</v>
      </c>
      <c r="G531" s="4">
        <v>1</v>
      </c>
      <c r="H531" s="4">
        <v>1</v>
      </c>
      <c r="I531" s="2">
        <v>9.5</v>
      </c>
      <c r="J531" s="2">
        <v>1</v>
      </c>
      <c r="K531" s="2" t="s">
        <v>29</v>
      </c>
      <c r="L531" s="2" t="str">
        <f>IF(K531=[16]Hoja3!$B$2,[16]Hoja3!$A$2,IF(K531=[16]Hoja3!$B$3,[16]Hoja3!$A$3,IF(K531=[16]Hoja3!$B$4,[16]Hoja3!$A$4,IF(K531=[16]Hoja3!$B$5,[16]Hoja3!$A$5,IF(K531=[16]Hoja3!$B$6,[16]Hoja3!$A$6,IF(K531=[16]Hoja3!$B$7,[16]Hoja3!$A$7,IF(K531=[16]Hoja3!$B$8,[16]Hoja3!$A$8,IF(K531=[16]Hoja3!$B$9,[16]Hoja3!$A$9,IF(K531=[16]Hoja3!$B$10,[16]Hoja3!$A$10,IF(K531=[16]Hoja3!$B$11,[16]Hoja3!$A$11,IF(K531=[16]Hoja3!$B$12,[16]Hoja3!$A$12,IF(K531=[16]Hoja3!$B$13,[16]Hoja3!$A$13,IF(K531=[16]Hoja3!$B$14,[16]Hoja3!$A$14,"")))))))))))))</f>
        <v>CCE-05</v>
      </c>
      <c r="M531" s="2" t="s">
        <v>30</v>
      </c>
      <c r="N531" s="2">
        <v>0</v>
      </c>
      <c r="O531" s="5">
        <v>22325000</v>
      </c>
      <c r="P531" s="29">
        <v>22325000</v>
      </c>
      <c r="Q531" s="1">
        <v>0</v>
      </c>
      <c r="R531" s="2">
        <v>0</v>
      </c>
      <c r="S531" s="2" t="s">
        <v>31</v>
      </c>
      <c r="T531" s="2" t="s">
        <v>32</v>
      </c>
      <c r="U531" s="2" t="s">
        <v>33</v>
      </c>
      <c r="V531" s="2" t="s">
        <v>34</v>
      </c>
      <c r="W531" s="2" t="s">
        <v>35</v>
      </c>
      <c r="X531" s="2">
        <v>3241000</v>
      </c>
      <c r="Y531" s="3" t="s">
        <v>36</v>
      </c>
    </row>
    <row r="532" spans="1:25" ht="90" x14ac:dyDescent="0.25">
      <c r="A532" s="2" t="s">
        <v>806</v>
      </c>
      <c r="B532" s="2" t="str">
        <f>IFERROR(VLOOKUP(VALUE(MID(A532,1,IF(VALUE(MID(A532,1,3))=898,3,4))),[2]Hoja1!$A$3:$K$222,2,0),"")</f>
        <v>898 Administración del talento humano</v>
      </c>
      <c r="C532" s="2" t="s">
        <v>55</v>
      </c>
      <c r="D532" s="2" t="s">
        <v>697</v>
      </c>
      <c r="E532" s="104">
        <v>83121502</v>
      </c>
      <c r="F532" s="106" t="s">
        <v>766</v>
      </c>
      <c r="G532" s="4">
        <v>1</v>
      </c>
      <c r="H532" s="4">
        <v>1</v>
      </c>
      <c r="I532" s="2">
        <v>9.5</v>
      </c>
      <c r="J532" s="2">
        <v>1</v>
      </c>
      <c r="K532" s="2" t="s">
        <v>29</v>
      </c>
      <c r="L532" s="2" t="str">
        <f>IF(K532=[16]Hoja3!$B$2,[16]Hoja3!$A$2,IF(K532=[16]Hoja3!$B$3,[16]Hoja3!$A$3,IF(K532=[16]Hoja3!$B$4,[16]Hoja3!$A$4,IF(K532=[16]Hoja3!$B$5,[16]Hoja3!$A$5,IF(K532=[16]Hoja3!$B$6,[16]Hoja3!$A$6,IF(K532=[16]Hoja3!$B$7,[16]Hoja3!$A$7,IF(K532=[16]Hoja3!$B$8,[16]Hoja3!$A$8,IF(K532=[16]Hoja3!$B$9,[16]Hoja3!$A$9,IF(K532=[16]Hoja3!$B$10,[16]Hoja3!$A$10,IF(K532=[16]Hoja3!$B$11,[16]Hoja3!$A$11,IF(K532=[16]Hoja3!$B$12,[16]Hoja3!$A$12,IF(K532=[16]Hoja3!$B$13,[16]Hoja3!$A$13,IF(K532=[16]Hoja3!$B$14,[16]Hoja3!$A$14,"")))))))))))))</f>
        <v>CCE-05</v>
      </c>
      <c r="M532" s="2" t="s">
        <v>30</v>
      </c>
      <c r="N532" s="2">
        <v>0</v>
      </c>
      <c r="O532" s="5">
        <v>22325000</v>
      </c>
      <c r="P532" s="29">
        <v>22325000</v>
      </c>
      <c r="Q532" s="1">
        <v>0</v>
      </c>
      <c r="R532" s="2">
        <v>0</v>
      </c>
      <c r="S532" s="2" t="s">
        <v>31</v>
      </c>
      <c r="T532" s="2" t="s">
        <v>32</v>
      </c>
      <c r="U532" s="2" t="s">
        <v>33</v>
      </c>
      <c r="V532" s="2" t="s">
        <v>34</v>
      </c>
      <c r="W532" s="2" t="s">
        <v>35</v>
      </c>
      <c r="X532" s="2">
        <v>3241000</v>
      </c>
      <c r="Y532" s="3" t="s">
        <v>36</v>
      </c>
    </row>
    <row r="533" spans="1:25" ht="90" x14ac:dyDescent="0.25">
      <c r="A533" s="2" t="s">
        <v>807</v>
      </c>
      <c r="B533" s="2" t="str">
        <f>IFERROR(VLOOKUP(VALUE(MID(A533,1,IF(VALUE(MID(A533,1,3))=898,3,4))),[2]Hoja1!$A$3:$K$222,2,0),"")</f>
        <v>898 Administración del talento humano</v>
      </c>
      <c r="C533" s="2" t="s">
        <v>55</v>
      </c>
      <c r="D533" s="2" t="s">
        <v>697</v>
      </c>
      <c r="E533" s="104">
        <v>83121502</v>
      </c>
      <c r="F533" s="106" t="s">
        <v>766</v>
      </c>
      <c r="G533" s="4">
        <v>1</v>
      </c>
      <c r="H533" s="4">
        <v>1</v>
      </c>
      <c r="I533" s="2">
        <v>9.5</v>
      </c>
      <c r="J533" s="2">
        <v>1</v>
      </c>
      <c r="K533" s="2" t="s">
        <v>29</v>
      </c>
      <c r="L533" s="2" t="str">
        <f>IF(K533=[16]Hoja3!$B$2,[16]Hoja3!$A$2,IF(K533=[16]Hoja3!$B$3,[16]Hoja3!$A$3,IF(K533=[16]Hoja3!$B$4,[16]Hoja3!$A$4,IF(K533=[16]Hoja3!$B$5,[16]Hoja3!$A$5,IF(K533=[16]Hoja3!$B$6,[16]Hoja3!$A$6,IF(K533=[16]Hoja3!$B$7,[16]Hoja3!$A$7,IF(K533=[16]Hoja3!$B$8,[16]Hoja3!$A$8,IF(K533=[16]Hoja3!$B$9,[16]Hoja3!$A$9,IF(K533=[16]Hoja3!$B$10,[16]Hoja3!$A$10,IF(K533=[16]Hoja3!$B$11,[16]Hoja3!$A$11,IF(K533=[16]Hoja3!$B$12,[16]Hoja3!$A$12,IF(K533=[16]Hoja3!$B$13,[16]Hoja3!$A$13,IF(K533=[16]Hoja3!$B$14,[16]Hoja3!$A$14,"")))))))))))))</f>
        <v>CCE-05</v>
      </c>
      <c r="M533" s="2" t="s">
        <v>30</v>
      </c>
      <c r="N533" s="2">
        <v>0</v>
      </c>
      <c r="O533" s="5">
        <v>22325000</v>
      </c>
      <c r="P533" s="29">
        <v>22325000</v>
      </c>
      <c r="Q533" s="1">
        <v>0</v>
      </c>
      <c r="R533" s="2">
        <v>0</v>
      </c>
      <c r="S533" s="2" t="s">
        <v>31</v>
      </c>
      <c r="T533" s="2" t="s">
        <v>32</v>
      </c>
      <c r="U533" s="2" t="s">
        <v>33</v>
      </c>
      <c r="V533" s="2" t="s">
        <v>34</v>
      </c>
      <c r="W533" s="2" t="s">
        <v>35</v>
      </c>
      <c r="X533" s="2">
        <v>3241000</v>
      </c>
      <c r="Y533" s="3" t="s">
        <v>36</v>
      </c>
    </row>
    <row r="534" spans="1:25" ht="90" x14ac:dyDescent="0.25">
      <c r="A534" s="2" t="s">
        <v>808</v>
      </c>
      <c r="B534" s="2" t="str">
        <f>IFERROR(VLOOKUP(VALUE(MID(A534,1,IF(VALUE(MID(A534,1,3))=898,3,4))),[2]Hoja1!$A$3:$K$222,2,0),"")</f>
        <v>898 Administración del talento humano</v>
      </c>
      <c r="C534" s="2" t="s">
        <v>55</v>
      </c>
      <c r="D534" s="2" t="s">
        <v>697</v>
      </c>
      <c r="E534" s="104">
        <v>83121502</v>
      </c>
      <c r="F534" s="106" t="s">
        <v>766</v>
      </c>
      <c r="G534" s="4">
        <v>1</v>
      </c>
      <c r="H534" s="4">
        <v>1</v>
      </c>
      <c r="I534" s="2">
        <v>9.5</v>
      </c>
      <c r="J534" s="2">
        <v>1</v>
      </c>
      <c r="K534" s="2" t="s">
        <v>29</v>
      </c>
      <c r="L534" s="2" t="str">
        <f>IF(K534=[16]Hoja3!$B$2,[16]Hoja3!$A$2,IF(K534=[16]Hoja3!$B$3,[16]Hoja3!$A$3,IF(K534=[16]Hoja3!$B$4,[16]Hoja3!$A$4,IF(K534=[16]Hoja3!$B$5,[16]Hoja3!$A$5,IF(K534=[16]Hoja3!$B$6,[16]Hoja3!$A$6,IF(K534=[16]Hoja3!$B$7,[16]Hoja3!$A$7,IF(K534=[16]Hoja3!$B$8,[16]Hoja3!$A$8,IF(K534=[16]Hoja3!$B$9,[16]Hoja3!$A$9,IF(K534=[16]Hoja3!$B$10,[16]Hoja3!$A$10,IF(K534=[16]Hoja3!$B$11,[16]Hoja3!$A$11,IF(K534=[16]Hoja3!$B$12,[16]Hoja3!$A$12,IF(K534=[16]Hoja3!$B$13,[16]Hoja3!$A$13,IF(K534=[16]Hoja3!$B$14,[16]Hoja3!$A$14,"")))))))))))))</f>
        <v>CCE-05</v>
      </c>
      <c r="M534" s="2" t="s">
        <v>30</v>
      </c>
      <c r="N534" s="2">
        <v>0</v>
      </c>
      <c r="O534" s="5">
        <v>22325000</v>
      </c>
      <c r="P534" s="29">
        <v>22325000</v>
      </c>
      <c r="Q534" s="1">
        <v>0</v>
      </c>
      <c r="R534" s="2">
        <v>0</v>
      </c>
      <c r="S534" s="2" t="s">
        <v>31</v>
      </c>
      <c r="T534" s="2" t="s">
        <v>32</v>
      </c>
      <c r="U534" s="2" t="s">
        <v>33</v>
      </c>
      <c r="V534" s="2" t="s">
        <v>34</v>
      </c>
      <c r="W534" s="2" t="s">
        <v>35</v>
      </c>
      <c r="X534" s="2">
        <v>3241000</v>
      </c>
      <c r="Y534" s="3" t="s">
        <v>36</v>
      </c>
    </row>
    <row r="535" spans="1:25" ht="90" x14ac:dyDescent="0.25">
      <c r="A535" s="2" t="s">
        <v>809</v>
      </c>
      <c r="B535" s="2" t="str">
        <f>IFERROR(VLOOKUP(VALUE(MID(A535,1,IF(VALUE(MID(A535,1,3))=898,3,4))),[2]Hoja1!$A$3:$K$222,2,0),"")</f>
        <v>898 Administración del talento humano</v>
      </c>
      <c r="C535" s="2" t="s">
        <v>55</v>
      </c>
      <c r="D535" s="2" t="s">
        <v>697</v>
      </c>
      <c r="E535" s="104">
        <v>83121502</v>
      </c>
      <c r="F535" s="106" t="s">
        <v>766</v>
      </c>
      <c r="G535" s="4">
        <v>1</v>
      </c>
      <c r="H535" s="4">
        <v>1</v>
      </c>
      <c r="I535" s="2">
        <v>9.5</v>
      </c>
      <c r="J535" s="2">
        <v>1</v>
      </c>
      <c r="K535" s="2" t="s">
        <v>29</v>
      </c>
      <c r="L535" s="2" t="str">
        <f>IF(K535=[16]Hoja3!$B$2,[16]Hoja3!$A$2,IF(K535=[16]Hoja3!$B$3,[16]Hoja3!$A$3,IF(K535=[16]Hoja3!$B$4,[16]Hoja3!$A$4,IF(K535=[16]Hoja3!$B$5,[16]Hoja3!$A$5,IF(K535=[16]Hoja3!$B$6,[16]Hoja3!$A$6,IF(K535=[16]Hoja3!$B$7,[16]Hoja3!$A$7,IF(K535=[16]Hoja3!$B$8,[16]Hoja3!$A$8,IF(K535=[16]Hoja3!$B$9,[16]Hoja3!$A$9,IF(K535=[16]Hoja3!$B$10,[16]Hoja3!$A$10,IF(K535=[16]Hoja3!$B$11,[16]Hoja3!$A$11,IF(K535=[16]Hoja3!$B$12,[16]Hoja3!$A$12,IF(K535=[16]Hoja3!$B$13,[16]Hoja3!$A$13,IF(K535=[16]Hoja3!$B$14,[16]Hoja3!$A$14,"")))))))))))))</f>
        <v>CCE-05</v>
      </c>
      <c r="M535" s="2" t="s">
        <v>30</v>
      </c>
      <c r="N535" s="2">
        <v>0</v>
      </c>
      <c r="O535" s="5">
        <v>22325000</v>
      </c>
      <c r="P535" s="29">
        <v>22325000</v>
      </c>
      <c r="Q535" s="1">
        <v>0</v>
      </c>
      <c r="R535" s="2">
        <v>0</v>
      </c>
      <c r="S535" s="2" t="s">
        <v>31</v>
      </c>
      <c r="T535" s="2" t="s">
        <v>32</v>
      </c>
      <c r="U535" s="2" t="s">
        <v>33</v>
      </c>
      <c r="V535" s="2" t="s">
        <v>34</v>
      </c>
      <c r="W535" s="2" t="s">
        <v>35</v>
      </c>
      <c r="X535" s="2">
        <v>3241000</v>
      </c>
      <c r="Y535" s="3" t="s">
        <v>36</v>
      </c>
    </row>
    <row r="536" spans="1:25" ht="90" x14ac:dyDescent="0.25">
      <c r="A536" s="2" t="s">
        <v>810</v>
      </c>
      <c r="B536" s="2" t="str">
        <f>IFERROR(VLOOKUP(VALUE(MID(A536,1,IF(VALUE(MID(A536,1,3))=898,3,4))),[2]Hoja1!$A$3:$K$222,2,0),"")</f>
        <v>898 Administración del talento humano</v>
      </c>
      <c r="C536" s="2" t="s">
        <v>55</v>
      </c>
      <c r="D536" s="2" t="s">
        <v>697</v>
      </c>
      <c r="E536" s="104">
        <v>83121502</v>
      </c>
      <c r="F536" s="106" t="s">
        <v>766</v>
      </c>
      <c r="G536" s="4">
        <v>1</v>
      </c>
      <c r="H536" s="4">
        <v>1</v>
      </c>
      <c r="I536" s="2">
        <v>9.5</v>
      </c>
      <c r="J536" s="2">
        <v>1</v>
      </c>
      <c r="K536" s="2" t="s">
        <v>29</v>
      </c>
      <c r="L536" s="2" t="str">
        <f>IF(K536=[16]Hoja3!$B$2,[16]Hoja3!$A$2,IF(K536=[16]Hoja3!$B$3,[16]Hoja3!$A$3,IF(K536=[16]Hoja3!$B$4,[16]Hoja3!$A$4,IF(K536=[16]Hoja3!$B$5,[16]Hoja3!$A$5,IF(K536=[16]Hoja3!$B$6,[16]Hoja3!$A$6,IF(K536=[16]Hoja3!$B$7,[16]Hoja3!$A$7,IF(K536=[16]Hoja3!$B$8,[16]Hoja3!$A$8,IF(K536=[16]Hoja3!$B$9,[16]Hoja3!$A$9,IF(K536=[16]Hoja3!$B$10,[16]Hoja3!$A$10,IF(K536=[16]Hoja3!$B$11,[16]Hoja3!$A$11,IF(K536=[16]Hoja3!$B$12,[16]Hoja3!$A$12,IF(K536=[16]Hoja3!$B$13,[16]Hoja3!$A$13,IF(K536=[16]Hoja3!$B$14,[16]Hoja3!$A$14,"")))))))))))))</f>
        <v>CCE-05</v>
      </c>
      <c r="M536" s="2" t="s">
        <v>30</v>
      </c>
      <c r="N536" s="2">
        <v>0</v>
      </c>
      <c r="O536" s="5">
        <v>22325000</v>
      </c>
      <c r="P536" s="29">
        <v>22325000</v>
      </c>
      <c r="Q536" s="1">
        <v>0</v>
      </c>
      <c r="R536" s="2">
        <v>0</v>
      </c>
      <c r="S536" s="2" t="s">
        <v>31</v>
      </c>
      <c r="T536" s="2" t="s">
        <v>32</v>
      </c>
      <c r="U536" s="2" t="s">
        <v>33</v>
      </c>
      <c r="V536" s="2" t="s">
        <v>34</v>
      </c>
      <c r="W536" s="2" t="s">
        <v>35</v>
      </c>
      <c r="X536" s="2">
        <v>3241000</v>
      </c>
      <c r="Y536" s="3" t="s">
        <v>36</v>
      </c>
    </row>
    <row r="537" spans="1:25" ht="90" x14ac:dyDescent="0.25">
      <c r="A537" s="2" t="s">
        <v>811</v>
      </c>
      <c r="B537" s="2" t="str">
        <f>IFERROR(VLOOKUP(VALUE(MID(A537,1,IF(VALUE(MID(A537,1,3))=898,3,4))),[2]Hoja1!$A$3:$K$222,2,0),"")</f>
        <v>898 Administración del talento humano</v>
      </c>
      <c r="C537" s="2" t="s">
        <v>55</v>
      </c>
      <c r="D537" s="2" t="s">
        <v>697</v>
      </c>
      <c r="E537" s="104">
        <v>83121502</v>
      </c>
      <c r="F537" s="106" t="s">
        <v>812</v>
      </c>
      <c r="G537" s="4">
        <v>1</v>
      </c>
      <c r="H537" s="4">
        <v>1</v>
      </c>
      <c r="I537" s="2">
        <v>10</v>
      </c>
      <c r="J537" s="2">
        <v>1</v>
      </c>
      <c r="K537" s="2" t="s">
        <v>29</v>
      </c>
      <c r="L537" s="2" t="str">
        <f>IF(K537=[16]Hoja3!$B$2,[16]Hoja3!$A$2,IF(K537=[16]Hoja3!$B$3,[16]Hoja3!$A$3,IF(K537=[16]Hoja3!$B$4,[16]Hoja3!$A$4,IF(K537=[16]Hoja3!$B$5,[16]Hoja3!$A$5,IF(K537=[16]Hoja3!$B$6,[16]Hoja3!$A$6,IF(K537=[16]Hoja3!$B$7,[16]Hoja3!$A$7,IF(K537=[16]Hoja3!$B$8,[16]Hoja3!$A$8,IF(K537=[16]Hoja3!$B$9,[16]Hoja3!$A$9,IF(K537=[16]Hoja3!$B$10,[16]Hoja3!$A$10,IF(K537=[16]Hoja3!$B$11,[16]Hoja3!$A$11,IF(K537=[16]Hoja3!$B$12,[16]Hoja3!$A$12,IF(K537=[16]Hoja3!$B$13,[16]Hoja3!$A$13,IF(K537=[16]Hoja3!$B$14,[16]Hoja3!$A$14,"")))))))))))))</f>
        <v>CCE-05</v>
      </c>
      <c r="M537" s="2" t="s">
        <v>30</v>
      </c>
      <c r="N537" s="2">
        <v>0</v>
      </c>
      <c r="O537" s="5">
        <v>34320000</v>
      </c>
      <c r="P537" s="29">
        <v>34320000</v>
      </c>
      <c r="Q537" s="1">
        <v>0</v>
      </c>
      <c r="R537" s="2">
        <v>0</v>
      </c>
      <c r="S537" s="2" t="s">
        <v>31</v>
      </c>
      <c r="T537" s="2" t="s">
        <v>32</v>
      </c>
      <c r="U537" s="2" t="s">
        <v>33</v>
      </c>
      <c r="V537" s="2" t="s">
        <v>34</v>
      </c>
      <c r="W537" s="2" t="s">
        <v>35</v>
      </c>
      <c r="X537" s="2">
        <v>3241000</v>
      </c>
      <c r="Y537" s="3" t="s">
        <v>36</v>
      </c>
    </row>
    <row r="538" spans="1:25" ht="90" x14ac:dyDescent="0.25">
      <c r="A538" s="2" t="s">
        <v>813</v>
      </c>
      <c r="B538" s="2" t="str">
        <f>IFERROR(VLOOKUP(VALUE(MID(A538,1,IF(VALUE(MID(A538,1,3))=898,3,4))),[2]Hoja1!$A$3:$K$222,2,0),"")</f>
        <v>898 Administración del talento humano</v>
      </c>
      <c r="C538" s="2" t="s">
        <v>55</v>
      </c>
      <c r="D538" s="2" t="s">
        <v>697</v>
      </c>
      <c r="E538" s="104">
        <v>83121502</v>
      </c>
      <c r="F538" s="106" t="s">
        <v>814</v>
      </c>
      <c r="G538" s="4">
        <v>1</v>
      </c>
      <c r="H538" s="4">
        <v>1</v>
      </c>
      <c r="I538" s="2">
        <v>10</v>
      </c>
      <c r="J538" s="2">
        <v>1</v>
      </c>
      <c r="K538" s="2" t="s">
        <v>29</v>
      </c>
      <c r="L538" s="2" t="str">
        <f>IF(K538=[16]Hoja3!$B$2,[16]Hoja3!$A$2,IF(K538=[16]Hoja3!$B$3,[16]Hoja3!$A$3,IF(K538=[16]Hoja3!$B$4,[16]Hoja3!$A$4,IF(K538=[16]Hoja3!$B$5,[16]Hoja3!$A$5,IF(K538=[16]Hoja3!$B$6,[16]Hoja3!$A$6,IF(K538=[16]Hoja3!$B$7,[16]Hoja3!$A$7,IF(K538=[16]Hoja3!$B$8,[16]Hoja3!$A$8,IF(K538=[16]Hoja3!$B$9,[16]Hoja3!$A$9,IF(K538=[16]Hoja3!$B$10,[16]Hoja3!$A$10,IF(K538=[16]Hoja3!$B$11,[16]Hoja3!$A$11,IF(K538=[16]Hoja3!$B$12,[16]Hoja3!$A$12,IF(K538=[16]Hoja3!$B$13,[16]Hoja3!$A$13,IF(K538=[16]Hoja3!$B$14,[16]Hoja3!$A$14,"")))))))))))))</f>
        <v>CCE-05</v>
      </c>
      <c r="M538" s="2" t="s">
        <v>30</v>
      </c>
      <c r="N538" s="2">
        <v>0</v>
      </c>
      <c r="O538" s="5">
        <v>19760000</v>
      </c>
      <c r="P538" s="29">
        <v>19760000</v>
      </c>
      <c r="Q538" s="1">
        <v>0</v>
      </c>
      <c r="R538" s="2">
        <v>0</v>
      </c>
      <c r="S538" s="2" t="s">
        <v>31</v>
      </c>
      <c r="T538" s="2" t="s">
        <v>32</v>
      </c>
      <c r="U538" s="2" t="s">
        <v>33</v>
      </c>
      <c r="V538" s="2" t="s">
        <v>34</v>
      </c>
      <c r="W538" s="2" t="s">
        <v>35</v>
      </c>
      <c r="X538" s="2">
        <v>3241000</v>
      </c>
      <c r="Y538" s="3" t="s">
        <v>36</v>
      </c>
    </row>
    <row r="539" spans="1:25" ht="90" x14ac:dyDescent="0.25">
      <c r="A539" s="2" t="s">
        <v>815</v>
      </c>
      <c r="B539" s="2" t="str">
        <f>IFERROR(VLOOKUP(VALUE(MID(A539,1,IF(VALUE(MID(A539,1,3))=898,3,4))),[2]Hoja1!$A$3:$K$222,2,0),"")</f>
        <v>898 Administración del talento humano</v>
      </c>
      <c r="C539" s="2" t="s">
        <v>55</v>
      </c>
      <c r="D539" s="2" t="s">
        <v>697</v>
      </c>
      <c r="E539" s="104">
        <v>83121502</v>
      </c>
      <c r="F539" s="106" t="s">
        <v>814</v>
      </c>
      <c r="G539" s="4">
        <v>1</v>
      </c>
      <c r="H539" s="4">
        <v>1</v>
      </c>
      <c r="I539" s="2">
        <v>4.5</v>
      </c>
      <c r="J539" s="2">
        <v>1</v>
      </c>
      <c r="K539" s="2" t="s">
        <v>29</v>
      </c>
      <c r="L539" s="2" t="str">
        <f>IF(K539=[16]Hoja3!$B$2,[16]Hoja3!$A$2,IF(K539=[16]Hoja3!$B$3,[16]Hoja3!$A$3,IF(K539=[16]Hoja3!$B$4,[16]Hoja3!$A$4,IF(K539=[16]Hoja3!$B$5,[16]Hoja3!$A$5,IF(K539=[16]Hoja3!$B$6,[16]Hoja3!$A$6,IF(K539=[16]Hoja3!$B$7,[16]Hoja3!$A$7,IF(K539=[16]Hoja3!$B$8,[16]Hoja3!$A$8,IF(K539=[16]Hoja3!$B$9,[16]Hoja3!$A$9,IF(K539=[16]Hoja3!$B$10,[16]Hoja3!$A$10,IF(K539=[16]Hoja3!$B$11,[16]Hoja3!$A$11,IF(K539=[16]Hoja3!$B$12,[16]Hoja3!$A$12,IF(K539=[16]Hoja3!$B$13,[16]Hoja3!$A$13,IF(K539=[16]Hoja3!$B$14,[16]Hoja3!$A$14,"")))))))))))))</f>
        <v>CCE-05</v>
      </c>
      <c r="M539" s="2" t="s">
        <v>30</v>
      </c>
      <c r="N539" s="2">
        <v>0</v>
      </c>
      <c r="O539" s="5">
        <v>8892000</v>
      </c>
      <c r="P539" s="5">
        <v>8892000</v>
      </c>
      <c r="Q539" s="1">
        <v>0</v>
      </c>
      <c r="R539" s="2">
        <v>0</v>
      </c>
      <c r="S539" s="2" t="s">
        <v>31</v>
      </c>
      <c r="T539" s="2" t="s">
        <v>32</v>
      </c>
      <c r="U539" s="2" t="s">
        <v>33</v>
      </c>
      <c r="V539" s="2" t="s">
        <v>34</v>
      </c>
      <c r="W539" s="2" t="s">
        <v>35</v>
      </c>
      <c r="X539" s="2">
        <v>3241000</v>
      </c>
      <c r="Y539" s="3" t="s">
        <v>36</v>
      </c>
    </row>
    <row r="540" spans="1:25" ht="120" x14ac:dyDescent="0.25">
      <c r="A540" s="2" t="s">
        <v>816</v>
      </c>
      <c r="B540" s="2" t="str">
        <f>IFERROR(VLOOKUP(VALUE(MID(A540,1,IF(VALUE(MID(A540,1,3))=898,3,4))),[2]Hoja1!$A$3:$K$222,2,0),"")</f>
        <v>898 Administración del talento humano</v>
      </c>
      <c r="C540" s="2" t="s">
        <v>55</v>
      </c>
      <c r="D540" s="2" t="s">
        <v>697</v>
      </c>
      <c r="E540" s="104">
        <f>+E408</f>
        <v>80111601</v>
      </c>
      <c r="F540" s="106" t="s">
        <v>817</v>
      </c>
      <c r="G540" s="4">
        <v>1</v>
      </c>
      <c r="H540" s="4">
        <v>1</v>
      </c>
      <c r="I540" s="2">
        <v>10</v>
      </c>
      <c r="J540" s="2">
        <v>1</v>
      </c>
      <c r="K540" s="2" t="str">
        <f>+K539</f>
        <v>Contratación directa</v>
      </c>
      <c r="L540" s="2" t="str">
        <f>+L539</f>
        <v>CCE-05</v>
      </c>
      <c r="M540" s="2" t="s">
        <v>58</v>
      </c>
      <c r="N540" s="2">
        <v>0</v>
      </c>
      <c r="O540" s="5">
        <v>64896000</v>
      </c>
      <c r="P540" s="29">
        <f>+O540</f>
        <v>64896000</v>
      </c>
      <c r="Q540" s="1">
        <v>0</v>
      </c>
      <c r="R540" s="2">
        <v>0</v>
      </c>
      <c r="S540" s="2" t="s">
        <v>31</v>
      </c>
      <c r="T540" s="2" t="s">
        <v>32</v>
      </c>
      <c r="U540" s="2" t="s">
        <v>33</v>
      </c>
      <c r="V540" s="2" t="s">
        <v>34</v>
      </c>
      <c r="W540" s="2" t="s">
        <v>35</v>
      </c>
      <c r="X540" s="2">
        <v>3241000</v>
      </c>
      <c r="Y540" s="3" t="s">
        <v>36</v>
      </c>
    </row>
    <row r="541" spans="1:25" ht="120" x14ac:dyDescent="0.25">
      <c r="A541" s="2" t="s">
        <v>818</v>
      </c>
      <c r="B541" s="2" t="str">
        <f>IFERROR(VLOOKUP(VALUE(MID(A541,1,IF(VALUE(MID(A541,1,3))=898,3,4))),[2]Hoja1!$A$3:$K$222,2,0),"")</f>
        <v>898 Administración del talento humano</v>
      </c>
      <c r="C541" s="2" t="s">
        <v>55</v>
      </c>
      <c r="D541" s="2" t="s">
        <v>697</v>
      </c>
      <c r="E541" s="104">
        <v>80111601</v>
      </c>
      <c r="F541" s="106" t="s">
        <v>819</v>
      </c>
      <c r="G541" s="4">
        <v>1</v>
      </c>
      <c r="H541" s="4">
        <v>1</v>
      </c>
      <c r="I541" s="2">
        <v>9</v>
      </c>
      <c r="J541" s="2">
        <v>1</v>
      </c>
      <c r="K541" s="2" t="s">
        <v>29</v>
      </c>
      <c r="L541" s="2" t="s">
        <v>820</v>
      </c>
      <c r="M541" s="2" t="s">
        <v>58</v>
      </c>
      <c r="N541" s="5">
        <v>0</v>
      </c>
      <c r="O541" s="29">
        <v>279000000</v>
      </c>
      <c r="P541" s="29">
        <f>+O541</f>
        <v>279000000</v>
      </c>
      <c r="Q541" s="1">
        <v>0</v>
      </c>
      <c r="R541" s="2">
        <v>0</v>
      </c>
      <c r="S541" s="2" t="s">
        <v>31</v>
      </c>
      <c r="T541" s="2" t="s">
        <v>32</v>
      </c>
      <c r="U541" s="2" t="s">
        <v>33</v>
      </c>
      <c r="V541" s="2" t="s">
        <v>34</v>
      </c>
      <c r="W541" s="2" t="s">
        <v>35</v>
      </c>
      <c r="X541" s="2">
        <v>3241000</v>
      </c>
      <c r="Y541" s="3" t="s">
        <v>36</v>
      </c>
    </row>
    <row r="542" spans="1:25" ht="135" x14ac:dyDescent="0.25">
      <c r="A542" s="2" t="s">
        <v>821</v>
      </c>
      <c r="B542" s="2" t="str">
        <f>IFERROR(VLOOKUP(VALUE(MID(A542,1,IF(VALUE(MID(A542,1,3))=898,3,4))),[2]Hoja1!$A$3:$K$222,2,0),"")</f>
        <v>898 Administración del talento humano</v>
      </c>
      <c r="C542" s="2" t="s">
        <v>55</v>
      </c>
      <c r="D542" s="2" t="s">
        <v>697</v>
      </c>
      <c r="E542" s="104">
        <v>80101509</v>
      </c>
      <c r="F542" s="106" t="s">
        <v>822</v>
      </c>
      <c r="G542" s="4">
        <v>1</v>
      </c>
      <c r="H542" s="4">
        <v>1</v>
      </c>
      <c r="I542" s="2">
        <v>9</v>
      </c>
      <c r="J542" s="2">
        <v>1</v>
      </c>
      <c r="K542" s="2" t="str">
        <f>+K540</f>
        <v>Contratación directa</v>
      </c>
      <c r="L542" s="2" t="str">
        <f>+L540</f>
        <v>CCE-05</v>
      </c>
      <c r="M542" s="2" t="s">
        <v>58</v>
      </c>
      <c r="N542" s="2">
        <v>0</v>
      </c>
      <c r="O542" s="5">
        <v>57104699</v>
      </c>
      <c r="P542" s="29">
        <f>+O542</f>
        <v>57104699</v>
      </c>
      <c r="Q542" s="1">
        <v>0</v>
      </c>
      <c r="R542" s="2">
        <v>0</v>
      </c>
      <c r="S542" s="2" t="s">
        <v>31</v>
      </c>
      <c r="T542" s="2" t="s">
        <v>32</v>
      </c>
      <c r="U542" s="2" t="s">
        <v>33</v>
      </c>
      <c r="V542" s="2" t="s">
        <v>34</v>
      </c>
      <c r="W542" s="2" t="s">
        <v>35</v>
      </c>
      <c r="X542" s="2">
        <v>3241000</v>
      </c>
      <c r="Y542" s="3" t="s">
        <v>36</v>
      </c>
    </row>
    <row r="543" spans="1:25" ht="90" x14ac:dyDescent="0.25">
      <c r="A543" s="2" t="s">
        <v>823</v>
      </c>
      <c r="B543" s="2" t="str">
        <f>IFERROR(VLOOKUP(VALUE(MID(A543,1,IF(VALUE(MID(A543,1,3))=898,3,4))),[2]Hoja1!$A$3:$K$222,2,0),"")</f>
        <v>898 Administración del talento humano</v>
      </c>
      <c r="C543" s="2" t="s">
        <v>55</v>
      </c>
      <c r="D543" s="2" t="s">
        <v>697</v>
      </c>
      <c r="E543" s="104">
        <f>+E541</f>
        <v>80111601</v>
      </c>
      <c r="F543" s="106" t="s">
        <v>824</v>
      </c>
      <c r="G543" s="4">
        <v>1</v>
      </c>
      <c r="H543" s="4">
        <v>1</v>
      </c>
      <c r="I543" s="2">
        <v>6</v>
      </c>
      <c r="J543" s="2">
        <v>1</v>
      </c>
      <c r="K543" s="2" t="str">
        <f>+K541</f>
        <v>Contratación directa</v>
      </c>
      <c r="L543" s="2" t="str">
        <f>+L541</f>
        <v>CCE-05</v>
      </c>
      <c r="M543" s="2" t="s">
        <v>58</v>
      </c>
      <c r="N543" s="2">
        <v>0</v>
      </c>
      <c r="O543" s="5">
        <v>30000000</v>
      </c>
      <c r="P543" s="29">
        <f>+O543</f>
        <v>30000000</v>
      </c>
      <c r="Q543" s="1">
        <v>0</v>
      </c>
      <c r="R543" s="2">
        <v>0</v>
      </c>
      <c r="S543" s="2" t="s">
        <v>31</v>
      </c>
      <c r="T543" s="2" t="s">
        <v>32</v>
      </c>
      <c r="U543" s="2" t="s">
        <v>33</v>
      </c>
      <c r="V543" s="2" t="s">
        <v>34</v>
      </c>
      <c r="W543" s="2" t="s">
        <v>35</v>
      </c>
      <c r="X543" s="2">
        <v>3241000</v>
      </c>
      <c r="Y543" s="3" t="s">
        <v>36</v>
      </c>
    </row>
    <row r="544" spans="1:25" ht="180" x14ac:dyDescent="0.25">
      <c r="A544" s="2" t="s">
        <v>825</v>
      </c>
      <c r="B544" s="2" t="str">
        <f>+B543</f>
        <v>898 Administración del talento humano</v>
      </c>
      <c r="C544" s="2" t="str">
        <f>+C543</f>
        <v>02 PERSONAL DE APOYO A LA GESTION DE LA SED</v>
      </c>
      <c r="D544" s="2" t="s">
        <v>56</v>
      </c>
      <c r="E544" s="104">
        <v>80111601</v>
      </c>
      <c r="F544" s="106" t="s">
        <v>601</v>
      </c>
      <c r="G544" s="4">
        <v>1</v>
      </c>
      <c r="H544" s="4">
        <v>1</v>
      </c>
      <c r="I544" s="2">
        <v>11</v>
      </c>
      <c r="J544" s="2">
        <v>1</v>
      </c>
      <c r="K544" s="2" t="s">
        <v>29</v>
      </c>
      <c r="L544" s="2" t="str">
        <f>IF(K544=[13]Hoja3!$B$2,[13]Hoja3!$A$2,IF(K544=[13]Hoja3!$B$3,[13]Hoja3!$A$3,IF(K544=[13]Hoja3!$B$4,[13]Hoja3!$A$4,IF(K544=[13]Hoja3!$B$5,[13]Hoja3!$A$5,IF(K544=[13]Hoja3!$B$6,[13]Hoja3!$A$6,IF(K544=[13]Hoja3!$B$7,[13]Hoja3!$A$7,IF(K544=[13]Hoja3!$B$8,[13]Hoja3!$A$8,IF(K544=[13]Hoja3!$B$9,[13]Hoja3!$A$9,IF(K544=[13]Hoja3!$B$10,[13]Hoja3!$A$10,IF(K544=[13]Hoja3!$B$11,[13]Hoja3!$A$11,IF(K544=[13]Hoja3!$B$12,[13]Hoja3!$A$12,IF(K544=[13]Hoja3!$B$13,[13]Hoja3!$A$13,IF(K544=[13]Hoja3!$B$14,[13]Hoja3!$A$14,"")))))))))))))</f>
        <v>CCE-05</v>
      </c>
      <c r="M544" s="2" t="s">
        <v>30</v>
      </c>
      <c r="N544" s="2">
        <v>0</v>
      </c>
      <c r="O544" s="5">
        <v>19036160</v>
      </c>
      <c r="P544" s="5">
        <v>19036160</v>
      </c>
      <c r="Q544" s="1">
        <v>0</v>
      </c>
      <c r="R544" s="2">
        <v>0</v>
      </c>
      <c r="S544" s="2" t="s">
        <v>31</v>
      </c>
      <c r="T544" s="2" t="s">
        <v>32</v>
      </c>
      <c r="U544" s="2" t="s">
        <v>33</v>
      </c>
      <c r="V544" s="2" t="s">
        <v>34</v>
      </c>
      <c r="W544" s="2" t="s">
        <v>35</v>
      </c>
      <c r="X544" s="2">
        <v>3241000</v>
      </c>
      <c r="Y544" s="3" t="s">
        <v>36</v>
      </c>
    </row>
    <row r="545" spans="1:25" ht="180" x14ac:dyDescent="0.25">
      <c r="A545" s="2" t="s">
        <v>826</v>
      </c>
      <c r="B545" s="2" t="s">
        <v>827</v>
      </c>
      <c r="C545" s="2" t="s">
        <v>55</v>
      </c>
      <c r="D545" s="2" t="s">
        <v>56</v>
      </c>
      <c r="E545" s="104">
        <v>80111601</v>
      </c>
      <c r="F545" s="106" t="s">
        <v>680</v>
      </c>
      <c r="G545" s="4">
        <v>1</v>
      </c>
      <c r="H545" s="4">
        <v>1</v>
      </c>
      <c r="I545" s="30">
        <v>6</v>
      </c>
      <c r="J545" s="2">
        <v>1</v>
      </c>
      <c r="K545" s="2" t="s">
        <v>29</v>
      </c>
      <c r="L545" s="2" t="str">
        <f>IF(K545=[15]Hoja3!$B$2,[15]Hoja3!$A$2,IF(K545=[15]Hoja3!$B$3,[15]Hoja3!$A$3,IF(K545=[15]Hoja3!$B$4,[15]Hoja3!$A$4,IF(K545=[15]Hoja3!$B$5,[15]Hoja3!$A$5,IF(K545=[15]Hoja3!$B$6,[15]Hoja3!$A$6,IF(K545=[15]Hoja3!$B$7,[15]Hoja3!$A$7,IF(K545=[15]Hoja3!$B$8,[15]Hoja3!$A$8,IF(K545=[15]Hoja3!$B$9,[15]Hoja3!$A$9,IF(K545=[15]Hoja3!$B$10,[15]Hoja3!$A$10,IF(K545=[15]Hoja3!$B$11,[15]Hoja3!$A$11,IF(K545=[15]Hoja3!$B$12,[15]Hoja3!$A$12,IF(K545=[15]Hoja3!$B$13,[15]Hoja3!$A$13,IF(K545=[15]Hoja3!$B$14,[15]Hoja3!$A$14,"")))))))))))))</f>
        <v>CCE-05</v>
      </c>
      <c r="M545" s="2" t="s">
        <v>58</v>
      </c>
      <c r="N545" s="2">
        <v>0</v>
      </c>
      <c r="O545" s="5">
        <v>27000000</v>
      </c>
      <c r="P545" s="5">
        <v>27000000</v>
      </c>
      <c r="Q545" s="2">
        <v>0</v>
      </c>
      <c r="R545" s="2">
        <v>0</v>
      </c>
      <c r="S545" s="2" t="s">
        <v>31</v>
      </c>
      <c r="T545" s="2" t="s">
        <v>32</v>
      </c>
      <c r="U545" s="2" t="s">
        <v>34</v>
      </c>
      <c r="V545" s="2" t="s">
        <v>35</v>
      </c>
      <c r="W545" s="2">
        <v>3241000</v>
      </c>
      <c r="X545" s="3" t="s">
        <v>36</v>
      </c>
      <c r="Y545" s="3"/>
    </row>
    <row r="546" spans="1:25" ht="180" x14ac:dyDescent="0.25">
      <c r="A546" s="2" t="s">
        <v>828</v>
      </c>
      <c r="B546" s="2" t="str">
        <f t="shared" ref="B546:C547" si="10">+B544</f>
        <v>898 Administración del talento humano</v>
      </c>
      <c r="C546" s="2" t="str">
        <f t="shared" si="10"/>
        <v>02 PERSONAL DE APOYO A LA GESTION DE LA SED</v>
      </c>
      <c r="D546" s="2" t="s">
        <v>56</v>
      </c>
      <c r="E546" s="104">
        <v>80121610</v>
      </c>
      <c r="F546" s="106" t="s">
        <v>381</v>
      </c>
      <c r="G546" s="4">
        <v>1</v>
      </c>
      <c r="H546" s="4">
        <v>1</v>
      </c>
      <c r="I546" s="30">
        <v>11</v>
      </c>
      <c r="J546" s="2">
        <v>1</v>
      </c>
      <c r="K546" s="2" t="s">
        <v>29</v>
      </c>
      <c r="L546" s="2" t="str">
        <f>IF(K546=[15]Hoja3!$B$2,[15]Hoja3!$A$2,IF(K546=[15]Hoja3!$B$3,[15]Hoja3!$A$3,IF(K546=[15]Hoja3!$B$4,[15]Hoja3!$A$4,IF(K546=[15]Hoja3!$B$5,[15]Hoja3!$A$5,IF(K546=[15]Hoja3!$B$6,[15]Hoja3!$A$6,IF(K546=[15]Hoja3!$B$7,[15]Hoja3!$A$7,IF(K546=[15]Hoja3!$B$8,[15]Hoja3!$A$8,IF(K546=[15]Hoja3!$B$9,[15]Hoja3!$A$9,IF(K546=[15]Hoja3!$B$10,[15]Hoja3!$A$10,IF(K546=[15]Hoja3!$B$11,[15]Hoja3!$A$11,IF(K546=[15]Hoja3!$B$12,[15]Hoja3!$A$12,IF(K546=[15]Hoja3!$B$13,[15]Hoja3!$A$13,IF(K546=[15]Hoja3!$B$14,[15]Hoja3!$A$14,"")))))))))))))</f>
        <v>CCE-05</v>
      </c>
      <c r="M546" s="2" t="s">
        <v>58</v>
      </c>
      <c r="N546" s="2">
        <v>0</v>
      </c>
      <c r="O546" s="5">
        <v>55724032</v>
      </c>
      <c r="P546" s="5">
        <v>55724032</v>
      </c>
      <c r="Q546" s="1">
        <v>0</v>
      </c>
      <c r="R546" s="2">
        <v>0</v>
      </c>
      <c r="S546" s="2" t="s">
        <v>31</v>
      </c>
      <c r="T546" s="2" t="s">
        <v>32</v>
      </c>
      <c r="U546" s="2" t="s">
        <v>33</v>
      </c>
      <c r="V546" s="2" t="s">
        <v>34</v>
      </c>
      <c r="W546" s="2" t="s">
        <v>35</v>
      </c>
      <c r="X546" s="2">
        <v>3241000</v>
      </c>
      <c r="Y546" s="3" t="s">
        <v>36</v>
      </c>
    </row>
    <row r="547" spans="1:25" ht="180" x14ac:dyDescent="0.25">
      <c r="A547" s="2" t="s">
        <v>829</v>
      </c>
      <c r="B547" s="2" t="str">
        <f t="shared" si="10"/>
        <v>898 Administración del talento humano</v>
      </c>
      <c r="C547" s="2" t="str">
        <f t="shared" si="10"/>
        <v>02 PERSONAL DE APOYO A LA GESTION DE LA SED</v>
      </c>
      <c r="D547" s="2" t="s">
        <v>56</v>
      </c>
      <c r="E547" s="104">
        <f>+E546</f>
        <v>80121610</v>
      </c>
      <c r="F547" s="106" t="s">
        <v>830</v>
      </c>
      <c r="G547" s="4">
        <v>1</v>
      </c>
      <c r="H547" s="4">
        <v>1</v>
      </c>
      <c r="I547" s="30">
        <v>11</v>
      </c>
      <c r="J547" s="2">
        <v>1</v>
      </c>
      <c r="K547" s="2" t="s">
        <v>29</v>
      </c>
      <c r="L547" s="2" t="str">
        <f>IF(K547=[15]Hoja3!$B$2,[15]Hoja3!$A$2,IF(K547=[15]Hoja3!$B$3,[15]Hoja3!$A$3,IF(K547=[15]Hoja3!$B$4,[15]Hoja3!$A$4,IF(K547=[15]Hoja3!$B$5,[15]Hoja3!$A$5,IF(K547=[15]Hoja3!$B$6,[15]Hoja3!$A$6,IF(K547=[15]Hoja3!$B$7,[15]Hoja3!$A$7,IF(K547=[15]Hoja3!$B$8,[15]Hoja3!$A$8,IF(K547=[15]Hoja3!$B$9,[15]Hoja3!$A$9,IF(K547=[15]Hoja3!$B$10,[15]Hoja3!$A$10,IF(K547=[15]Hoja3!$B$11,[15]Hoja3!$A$11,IF(K547=[15]Hoja3!$B$12,[15]Hoja3!$A$12,IF(K547=[15]Hoja3!$B$13,[15]Hoja3!$A$13,IF(K547=[15]Hoja3!$B$14,[15]Hoja3!$A$14,"")))))))))))))</f>
        <v>CCE-05</v>
      </c>
      <c r="M547" s="2" t="s">
        <v>58</v>
      </c>
      <c r="N547" s="2">
        <v>0</v>
      </c>
      <c r="O547" s="5">
        <f>+P547</f>
        <v>60586361</v>
      </c>
      <c r="P547" s="5">
        <v>60586361</v>
      </c>
      <c r="Q547" s="1">
        <v>0</v>
      </c>
      <c r="R547" s="2">
        <v>0</v>
      </c>
      <c r="S547" s="2" t="s">
        <v>31</v>
      </c>
      <c r="T547" s="2" t="s">
        <v>32</v>
      </c>
      <c r="U547" s="2" t="s">
        <v>33</v>
      </c>
      <c r="V547" s="2" t="s">
        <v>34</v>
      </c>
      <c r="W547" s="2" t="s">
        <v>35</v>
      </c>
      <c r="X547" s="2">
        <v>3241000</v>
      </c>
      <c r="Y547" s="3" t="s">
        <v>36</v>
      </c>
    </row>
    <row r="548" spans="1:25" ht="180" x14ac:dyDescent="0.25">
      <c r="A548" s="2" t="s">
        <v>831</v>
      </c>
      <c r="B548" s="2" t="str">
        <f>IFERROR(VLOOKUP(VALUE(MID(A548,1,IF(VALUE(MID(A548,1,3))=898,3,4))),[2]Hoja1!$A$3:$K$222,2,0),"")</f>
        <v>898 Administración del talento humano</v>
      </c>
      <c r="C548" s="2" t="s">
        <v>55</v>
      </c>
      <c r="D548" s="2" t="s">
        <v>56</v>
      </c>
      <c r="E548" s="104">
        <v>92121600</v>
      </c>
      <c r="F548" s="106" t="s">
        <v>832</v>
      </c>
      <c r="G548" s="4">
        <v>1</v>
      </c>
      <c r="H548" s="4">
        <v>1</v>
      </c>
      <c r="I548" s="2">
        <v>8</v>
      </c>
      <c r="J548" s="2">
        <v>1</v>
      </c>
      <c r="K548" s="2" t="s">
        <v>29</v>
      </c>
      <c r="L548" s="2" t="str">
        <f>IF(K548=[3]Hoja3!$B$2,[3]Hoja3!$A$2,IF(K548=[3]Hoja3!$B$3,[3]Hoja3!$A$3,IF(K548=[3]Hoja3!$B$4,[3]Hoja3!$A$4,IF(K548=[3]Hoja3!$B$5,[3]Hoja3!$A$5,IF(K548=[3]Hoja3!$B$6,[3]Hoja3!$A$6,IF(K548=[3]Hoja3!$B$7,[3]Hoja3!$A$7,IF(K548=[3]Hoja3!$B$8,[3]Hoja3!$A$8,IF(K548=[3]Hoja3!$B$9,[3]Hoja3!$A$9,IF(K548=[3]Hoja3!$B$10,[3]Hoja3!$A$10,IF(K548=[3]Hoja3!$B$11,[3]Hoja3!$A$11,IF(K548=[3]Hoja3!$B$12,[3]Hoja3!$A$12,IF(K548=[3]Hoja3!$B$13,[3]Hoja3!$A$13,IF(K548=[3]Hoja3!$B$14,[3]Hoja3!$A$14,"")))))))))))))</f>
        <v>CCE-05</v>
      </c>
      <c r="M548" s="2" t="s">
        <v>58</v>
      </c>
      <c r="N548" s="2">
        <v>0</v>
      </c>
      <c r="O548" s="5">
        <v>56000000</v>
      </c>
      <c r="P548" s="51">
        <f t="shared" ref="P548:P549" si="11">+O548</f>
        <v>56000000</v>
      </c>
      <c r="Q548" s="1">
        <v>0</v>
      </c>
      <c r="R548" s="2">
        <v>0</v>
      </c>
      <c r="S548" s="2" t="s">
        <v>31</v>
      </c>
      <c r="T548" s="2" t="s">
        <v>32</v>
      </c>
      <c r="U548" s="2" t="s">
        <v>33</v>
      </c>
      <c r="V548" s="2" t="s">
        <v>34</v>
      </c>
      <c r="W548" s="2" t="s">
        <v>35</v>
      </c>
      <c r="X548" s="2">
        <v>3241000</v>
      </c>
      <c r="Y548" s="3" t="s">
        <v>36</v>
      </c>
    </row>
    <row r="549" spans="1:25" ht="180" x14ac:dyDescent="0.25">
      <c r="A549" s="2" t="s">
        <v>833</v>
      </c>
      <c r="B549" s="2" t="str">
        <f>IFERROR(VLOOKUP(VALUE(MID(A549,1,IF(VALUE(MID(A549,1,3))=898,3,4))),[2]Hoja1!$A$3:$K$222,2,0),"")</f>
        <v>898 Administración del talento humano</v>
      </c>
      <c r="C549" s="2" t="s">
        <v>55</v>
      </c>
      <c r="D549" s="2" t="s">
        <v>56</v>
      </c>
      <c r="E549" s="104">
        <v>80101604</v>
      </c>
      <c r="F549" s="106" t="s">
        <v>834</v>
      </c>
      <c r="G549" s="4">
        <v>1</v>
      </c>
      <c r="H549" s="4">
        <v>1</v>
      </c>
      <c r="I549" s="2">
        <v>8</v>
      </c>
      <c r="J549" s="2">
        <v>1</v>
      </c>
      <c r="K549" s="2" t="s">
        <v>29</v>
      </c>
      <c r="L549" s="2" t="str">
        <f>IF(K549=[3]Hoja3!$B$2,[3]Hoja3!$A$2,IF(K549=[3]Hoja3!$B$3,[3]Hoja3!$A$3,IF(K549=[3]Hoja3!$B$4,[3]Hoja3!$A$4,IF(K549=[3]Hoja3!$B$5,[3]Hoja3!$A$5,IF(K549=[3]Hoja3!$B$6,[3]Hoja3!$A$6,IF(K549=[3]Hoja3!$B$7,[3]Hoja3!$A$7,IF(K549=[3]Hoja3!$B$8,[3]Hoja3!$A$8,IF(K549=[3]Hoja3!$B$9,[3]Hoja3!$A$9,IF(K549=[3]Hoja3!$B$10,[3]Hoja3!$A$10,IF(K549=[3]Hoja3!$B$11,[3]Hoja3!$A$11,IF(K549=[3]Hoja3!$B$12,[3]Hoja3!$A$12,IF(K549=[3]Hoja3!$B$13,[3]Hoja3!$A$13,IF(K549=[3]Hoja3!$B$14,[3]Hoja3!$A$14,"")))))))))))))</f>
        <v>CCE-05</v>
      </c>
      <c r="M549" s="2" t="s">
        <v>58</v>
      </c>
      <c r="N549" s="2">
        <v>0</v>
      </c>
      <c r="O549" s="5">
        <v>56000000</v>
      </c>
      <c r="P549" s="29">
        <f t="shared" si="11"/>
        <v>56000000</v>
      </c>
      <c r="Q549" s="1">
        <v>0</v>
      </c>
      <c r="R549" s="2">
        <v>0</v>
      </c>
      <c r="S549" s="2" t="s">
        <v>31</v>
      </c>
      <c r="T549" s="2" t="s">
        <v>32</v>
      </c>
      <c r="U549" s="2" t="s">
        <v>33</v>
      </c>
      <c r="V549" s="2" t="s">
        <v>34</v>
      </c>
      <c r="W549" s="2" t="s">
        <v>35</v>
      </c>
      <c r="X549" s="2">
        <v>3241000</v>
      </c>
      <c r="Y549" s="3" t="s">
        <v>36</v>
      </c>
    </row>
    <row r="550" spans="1:25" ht="180" x14ac:dyDescent="0.25">
      <c r="A550" s="2" t="s">
        <v>835</v>
      </c>
      <c r="B550" s="2" t="str">
        <f>IFERROR(VLOOKUP(VALUE(MID(A550,1,IF(VALUE(MID(A550,1,3))=898,3,4))),[2]Hoja1!$A$3:$K$222,2,0),"")</f>
        <v>898 Administración del talento humano</v>
      </c>
      <c r="C550" s="2" t="s">
        <v>55</v>
      </c>
      <c r="D550" s="2" t="s">
        <v>56</v>
      </c>
      <c r="E550" s="104">
        <v>80121704</v>
      </c>
      <c r="F550" s="106" t="s">
        <v>383</v>
      </c>
      <c r="G550" s="4">
        <v>1</v>
      </c>
      <c r="H550" s="4">
        <v>1</v>
      </c>
      <c r="I550" s="2">
        <v>10.5</v>
      </c>
      <c r="J550" s="2">
        <v>1</v>
      </c>
      <c r="K550" s="2" t="s">
        <v>29</v>
      </c>
      <c r="L550" s="2" t="str">
        <f>IF(K550=[8]Hoja3!$B$2,[8]Hoja3!$A$2,IF(K550=[8]Hoja3!$B$3,[8]Hoja3!$A$3,IF(K550=[8]Hoja3!$B$4,[8]Hoja3!$A$4,IF(K550=[8]Hoja3!$B$5,[8]Hoja3!$A$5,IF(K550=[8]Hoja3!$B$6,[8]Hoja3!$A$6,IF(K550=[8]Hoja3!$B$7,[8]Hoja3!$A$7,IF(K550=[8]Hoja3!$B$8,[8]Hoja3!$A$8,IF(K550=[8]Hoja3!$B$9,[8]Hoja3!$A$9,IF(K550=[8]Hoja3!$B$10,[8]Hoja3!$A$10,IF(K550=[8]Hoja3!$B$11,[8]Hoja3!$A$11,IF(K550=[8]Hoja3!$B$12,[8]Hoja3!$A$12,IF(K550=[8]Hoja3!$B$13,[8]Hoja3!$A$13,IF(K550=[8]Hoja3!$B$14,[8]Hoja3!$A$14,"")))))))))))))</f>
        <v>CCE-05</v>
      </c>
      <c r="M550" s="2" t="s">
        <v>58</v>
      </c>
      <c r="N550" s="2">
        <v>0</v>
      </c>
      <c r="O550" s="5">
        <v>85176000</v>
      </c>
      <c r="P550" s="29">
        <v>85176000</v>
      </c>
      <c r="Q550" s="1">
        <v>0</v>
      </c>
      <c r="R550" s="2">
        <v>0</v>
      </c>
      <c r="S550" s="2" t="s">
        <v>31</v>
      </c>
      <c r="T550" s="2" t="s">
        <v>32</v>
      </c>
      <c r="U550" s="2" t="s">
        <v>33</v>
      </c>
      <c r="V550" s="2" t="s">
        <v>34</v>
      </c>
      <c r="W550" s="2" t="s">
        <v>35</v>
      </c>
      <c r="X550" s="2">
        <v>3241000</v>
      </c>
      <c r="Y550" s="3" t="s">
        <v>36</v>
      </c>
    </row>
    <row r="551" spans="1:25" ht="180" x14ac:dyDescent="0.25">
      <c r="A551" s="2" t="s">
        <v>836</v>
      </c>
      <c r="B551" s="2" t="str">
        <f>IFERROR(VLOOKUP(VALUE(MID(A551,1,IF(VALUE(MID(A551,1,3))=898,3,4))),[2]Hoja1!$A$3:$K$222,2,0),"")</f>
        <v>898 Administración del talento humano</v>
      </c>
      <c r="C551" s="2" t="s">
        <v>55</v>
      </c>
      <c r="D551" s="2" t="s">
        <v>56</v>
      </c>
      <c r="E551" s="104">
        <v>80111501</v>
      </c>
      <c r="F551" s="106" t="s">
        <v>837</v>
      </c>
      <c r="G551" s="4">
        <v>1</v>
      </c>
      <c r="H551" s="4">
        <v>1</v>
      </c>
      <c r="I551" s="2">
        <v>10</v>
      </c>
      <c r="J551" s="2">
        <v>1</v>
      </c>
      <c r="K551" s="2" t="s">
        <v>29</v>
      </c>
      <c r="L551" s="2" t="str">
        <f>IF(K551=[14]Hoja3!$B$2,[14]Hoja3!$A$2,IF(K551=[14]Hoja3!$B$3,[14]Hoja3!$A$3,IF(K551=[14]Hoja3!$B$4,[14]Hoja3!$A$4,IF(K551=[14]Hoja3!$B$5,[14]Hoja3!$A$5,IF(K551=[14]Hoja3!$B$6,[14]Hoja3!$A$6,IF(K551=[14]Hoja3!$B$7,[14]Hoja3!$A$7,IF(K551=[14]Hoja3!$B$8,[14]Hoja3!$A$8,IF(K551=[14]Hoja3!$B$9,[14]Hoja3!$A$9,IF(K551=[14]Hoja3!$B$10,[14]Hoja3!$A$10,IF(K551=[14]Hoja3!$B$11,[14]Hoja3!$A$11,IF(K551=[14]Hoja3!$B$12,[14]Hoja3!$A$12,IF(K551=[14]Hoja3!$B$13,[14]Hoja3!$A$13,IF(K551=[14]Hoja3!$B$14,[14]Hoja3!$A$14,"")))))))))))))</f>
        <v>CCE-05</v>
      </c>
      <c r="M551" s="2" t="s">
        <v>58</v>
      </c>
      <c r="N551" s="2">
        <v>0</v>
      </c>
      <c r="O551" s="5">
        <v>80276960</v>
      </c>
      <c r="P551" s="5">
        <v>80276960</v>
      </c>
      <c r="Q551" s="1">
        <v>0</v>
      </c>
      <c r="R551" s="2">
        <v>0</v>
      </c>
      <c r="S551" s="2" t="s">
        <v>31</v>
      </c>
      <c r="T551" s="2" t="s">
        <v>32</v>
      </c>
      <c r="U551" s="2" t="s">
        <v>33</v>
      </c>
      <c r="V551" s="2" t="s">
        <v>34</v>
      </c>
      <c r="W551" s="2" t="s">
        <v>35</v>
      </c>
      <c r="X551" s="2">
        <v>3241000</v>
      </c>
      <c r="Y551" s="3" t="s">
        <v>36</v>
      </c>
    </row>
    <row r="552" spans="1:25" ht="105" x14ac:dyDescent="0.25">
      <c r="A552" s="2" t="s">
        <v>838</v>
      </c>
      <c r="B552" s="2" t="str">
        <f>IFERROR(VLOOKUP(VALUE(MID(A552,1,IF(VALUE(MID(A552,1,3))=898,3,4))),[17]Hoja1!$A$3:$K$222,2,0),"")</f>
        <v>1005 Fortalecimiento curricular para el desarrollo de aprendizajes a lo largo de la vida</v>
      </c>
      <c r="C552" s="2" t="s">
        <v>839</v>
      </c>
      <c r="D552" s="2" t="s">
        <v>840</v>
      </c>
      <c r="E552" s="2">
        <v>86141501</v>
      </c>
      <c r="F552" s="2" t="s">
        <v>841</v>
      </c>
      <c r="G552" s="4">
        <v>1</v>
      </c>
      <c r="H552" s="4">
        <v>1</v>
      </c>
      <c r="I552" s="2">
        <v>345</v>
      </c>
      <c r="J552" s="2">
        <v>0</v>
      </c>
      <c r="K552" s="2" t="s">
        <v>29</v>
      </c>
      <c r="L552" s="2" t="str">
        <f>IF(K552=[17]Hoja3!$B$2,[17]Hoja3!$A$2,IF(K552=[17]Hoja3!$B$3,[17]Hoja3!$A$3,IF(K552=[17]Hoja3!$B$4,[17]Hoja3!$A$4,IF(K552=[17]Hoja3!$B$5,[17]Hoja3!$A$5,IF(K552=[17]Hoja3!$B$6,[17]Hoja3!$A$6,IF(K552=[17]Hoja3!$B$7,[17]Hoja3!$A$7,IF(K552=[17]Hoja3!$B$8,[17]Hoja3!$A$8,IF(K552=[17]Hoja3!$B$9,[17]Hoja3!$A$9,IF(K552=[17]Hoja3!$B$10,[17]Hoja3!$A$10,IF(K552=[17]Hoja3!$B$11,[17]Hoja3!$A$11,IF(K552=[17]Hoja3!$B$12,[17]Hoja3!$A$12,IF(K552=[17]Hoja3!$B$13,[17]Hoja3!$A$13,IF(K552=[17]Hoja3!$B$14,[17]Hoja3!$A$14,"")))))))))))))</f>
        <v>CCE-05</v>
      </c>
      <c r="M552" s="2" t="s">
        <v>58</v>
      </c>
      <c r="N552" s="2">
        <v>0</v>
      </c>
      <c r="O552" s="7">
        <v>68411200</v>
      </c>
      <c r="P552" s="8">
        <f t="shared" ref="P552:P568" si="12">+O552</f>
        <v>68411200</v>
      </c>
      <c r="Q552" s="1">
        <v>0</v>
      </c>
      <c r="R552" s="2">
        <v>0</v>
      </c>
      <c r="S552" s="2" t="s">
        <v>842</v>
      </c>
      <c r="T552" s="2" t="s">
        <v>843</v>
      </c>
      <c r="U552" s="2" t="s">
        <v>844</v>
      </c>
      <c r="V552" s="2" t="s">
        <v>845</v>
      </c>
      <c r="W552" s="2" t="s">
        <v>846</v>
      </c>
      <c r="X552" s="2" t="s">
        <v>847</v>
      </c>
      <c r="Y552" s="3" t="s">
        <v>848</v>
      </c>
    </row>
    <row r="553" spans="1:25" ht="105" x14ac:dyDescent="0.25">
      <c r="A553" s="2" t="s">
        <v>849</v>
      </c>
      <c r="B553" s="2" t="str">
        <f>IFERROR(VLOOKUP(VALUE(MID(A553,1,IF(VALUE(MID(A553,1,3))=898,3,4))),[17]Hoja1!$A$3:$K$222,2,0),"")</f>
        <v>1005 Fortalecimiento curricular para el desarrollo de aprendizajes a lo largo de la vida</v>
      </c>
      <c r="C553" s="2" t="s">
        <v>839</v>
      </c>
      <c r="D553" s="2" t="s">
        <v>840</v>
      </c>
      <c r="E553" s="2">
        <v>86141501</v>
      </c>
      <c r="F553" s="2" t="s">
        <v>850</v>
      </c>
      <c r="G553" s="4">
        <v>1</v>
      </c>
      <c r="H553" s="4">
        <v>1</v>
      </c>
      <c r="I553" s="2">
        <v>345</v>
      </c>
      <c r="J553" s="2">
        <v>0</v>
      </c>
      <c r="K553" s="2" t="s">
        <v>29</v>
      </c>
      <c r="L553" s="2" t="str">
        <f>IF(K553=[17]Hoja3!$B$2,[17]Hoja3!$A$2,IF(K553=[17]Hoja3!$B$3,[17]Hoja3!$A$3,IF(K553=[17]Hoja3!$B$4,[17]Hoja3!$A$4,IF(K553=[17]Hoja3!$B$5,[17]Hoja3!$A$5,IF(K553=[17]Hoja3!$B$6,[17]Hoja3!$A$6,IF(K553=[17]Hoja3!$B$7,[17]Hoja3!$A$7,IF(K553=[17]Hoja3!$B$8,[17]Hoja3!$A$8,IF(K553=[17]Hoja3!$B$9,[17]Hoja3!$A$9,IF(K553=[17]Hoja3!$B$10,[17]Hoja3!$A$10,IF(K553=[17]Hoja3!$B$11,[17]Hoja3!$A$11,IF(K553=[17]Hoja3!$B$12,[17]Hoja3!$A$12,IF(K553=[17]Hoja3!$B$13,[17]Hoja3!$A$13,IF(K553=[17]Hoja3!$B$14,[17]Hoja3!$A$14,"")))))))))))))</f>
        <v>CCE-05</v>
      </c>
      <c r="M553" s="2" t="s">
        <v>58</v>
      </c>
      <c r="N553" s="2">
        <v>0</v>
      </c>
      <c r="O553" s="7">
        <v>69000000</v>
      </c>
      <c r="P553" s="8">
        <f t="shared" si="12"/>
        <v>69000000</v>
      </c>
      <c r="Q553" s="1">
        <v>0</v>
      </c>
      <c r="R553" s="2">
        <v>0</v>
      </c>
      <c r="S553" s="2" t="s">
        <v>842</v>
      </c>
      <c r="T553" s="2" t="s">
        <v>843</v>
      </c>
      <c r="U553" s="2" t="s">
        <v>844</v>
      </c>
      <c r="V553" s="2" t="s">
        <v>845</v>
      </c>
      <c r="W553" s="2" t="s">
        <v>846</v>
      </c>
      <c r="X553" s="2" t="s">
        <v>847</v>
      </c>
      <c r="Y553" s="3" t="s">
        <v>848</v>
      </c>
    </row>
    <row r="554" spans="1:25" ht="150" x14ac:dyDescent="0.25">
      <c r="A554" s="2" t="s">
        <v>851</v>
      </c>
      <c r="B554" s="2" t="str">
        <f>IFERROR(VLOOKUP(VALUE(MID(A554,1,IF(VALUE(MID(A554,1,3))=898,3,4))),[17]Hoja1!$A$3:$K$222,2,0),"")</f>
        <v>1005 Fortalecimiento curricular para el desarrollo de aprendizajes a lo largo de la vida</v>
      </c>
      <c r="C554" s="2" t="s">
        <v>839</v>
      </c>
      <c r="D554" s="2" t="s">
        <v>840</v>
      </c>
      <c r="E554" s="2">
        <v>80101604</v>
      </c>
      <c r="F554" s="2" t="s">
        <v>852</v>
      </c>
      <c r="G554" s="4">
        <v>1</v>
      </c>
      <c r="H554" s="4">
        <v>1</v>
      </c>
      <c r="I554" s="2">
        <v>330</v>
      </c>
      <c r="J554" s="2">
        <v>0</v>
      </c>
      <c r="K554" s="2" t="s">
        <v>29</v>
      </c>
      <c r="L554" s="2" t="str">
        <f>IF(K554=[17]Hoja3!$B$2,[17]Hoja3!$A$2,IF(K554=[17]Hoja3!$B$3,[17]Hoja3!$A$3,IF(K554=[17]Hoja3!$B$4,[17]Hoja3!$A$4,IF(K554=[17]Hoja3!$B$5,[17]Hoja3!$A$5,IF(K554=[17]Hoja3!$B$6,[17]Hoja3!$A$6,IF(K554=[17]Hoja3!$B$7,[17]Hoja3!$A$7,IF(K554=[17]Hoja3!$B$8,[17]Hoja3!$A$8,IF(K554=[17]Hoja3!$B$9,[17]Hoja3!$A$9,IF(K554=[17]Hoja3!$B$10,[17]Hoja3!$A$10,IF(K554=[17]Hoja3!$B$11,[17]Hoja3!$A$11,IF(K554=[17]Hoja3!$B$12,[17]Hoja3!$A$12,IF(K554=[17]Hoja3!$B$13,[17]Hoja3!$A$13,IF(K554=[17]Hoja3!$B$14,[17]Hoja3!$A$14,"")))))))))))))</f>
        <v>CCE-05</v>
      </c>
      <c r="M554" s="2" t="s">
        <v>58</v>
      </c>
      <c r="N554" s="2">
        <v>0</v>
      </c>
      <c r="O554" s="7">
        <v>55000000</v>
      </c>
      <c r="P554" s="8">
        <f t="shared" si="12"/>
        <v>55000000</v>
      </c>
      <c r="Q554" s="1">
        <v>0</v>
      </c>
      <c r="R554" s="2">
        <v>0</v>
      </c>
      <c r="S554" s="2" t="s">
        <v>842</v>
      </c>
      <c r="T554" s="2" t="s">
        <v>843</v>
      </c>
      <c r="U554" s="2" t="s">
        <v>844</v>
      </c>
      <c r="V554" s="2" t="s">
        <v>845</v>
      </c>
      <c r="W554" s="2" t="s">
        <v>846</v>
      </c>
      <c r="X554" s="2" t="s">
        <v>847</v>
      </c>
      <c r="Y554" s="3" t="s">
        <v>848</v>
      </c>
    </row>
    <row r="555" spans="1:25" ht="150" x14ac:dyDescent="0.25">
      <c r="A555" s="2" t="s">
        <v>853</v>
      </c>
      <c r="B555" s="2" t="str">
        <f>IFERROR(VLOOKUP(VALUE(MID(A555,1,IF(VALUE(MID(A555,1,3))=898,3,4))),[17]Hoja1!$A$3:$K$222,2,0),"")</f>
        <v>1005 Fortalecimiento curricular para el desarrollo de aprendizajes a lo largo de la vida</v>
      </c>
      <c r="C555" s="2" t="s">
        <v>839</v>
      </c>
      <c r="D555" s="2" t="s">
        <v>840</v>
      </c>
      <c r="E555" s="2">
        <v>80101604</v>
      </c>
      <c r="F555" s="2" t="s">
        <v>852</v>
      </c>
      <c r="G555" s="4">
        <v>1</v>
      </c>
      <c r="H555" s="4">
        <v>1</v>
      </c>
      <c r="I555" s="2">
        <v>330</v>
      </c>
      <c r="J555" s="2">
        <v>0</v>
      </c>
      <c r="K555" s="2" t="s">
        <v>29</v>
      </c>
      <c r="L555" s="2" t="str">
        <f>IF(K555=[17]Hoja3!$B$2,[17]Hoja3!$A$2,IF(K555=[17]Hoja3!$B$3,[17]Hoja3!$A$3,IF(K555=[17]Hoja3!$B$4,[17]Hoja3!$A$4,IF(K555=[17]Hoja3!$B$5,[17]Hoja3!$A$5,IF(K555=[17]Hoja3!$B$6,[17]Hoja3!$A$6,IF(K555=[17]Hoja3!$B$7,[17]Hoja3!$A$7,IF(K555=[17]Hoja3!$B$8,[17]Hoja3!$A$8,IF(K555=[17]Hoja3!$B$9,[17]Hoja3!$A$9,IF(K555=[17]Hoja3!$B$10,[17]Hoja3!$A$10,IF(K555=[17]Hoja3!$B$11,[17]Hoja3!$A$11,IF(K555=[17]Hoja3!$B$12,[17]Hoja3!$A$12,IF(K555=[17]Hoja3!$B$13,[17]Hoja3!$A$13,IF(K555=[17]Hoja3!$B$14,[17]Hoja3!$A$14,"")))))))))))))</f>
        <v>CCE-05</v>
      </c>
      <c r="M555" s="2" t="s">
        <v>58</v>
      </c>
      <c r="N555" s="2">
        <v>0</v>
      </c>
      <c r="O555" s="7">
        <v>55000000</v>
      </c>
      <c r="P555" s="8">
        <f t="shared" si="12"/>
        <v>55000000</v>
      </c>
      <c r="Q555" s="1">
        <v>0</v>
      </c>
      <c r="R555" s="2">
        <v>0</v>
      </c>
      <c r="S555" s="2" t="s">
        <v>842</v>
      </c>
      <c r="T555" s="2" t="s">
        <v>843</v>
      </c>
      <c r="U555" s="2" t="s">
        <v>844</v>
      </c>
      <c r="V555" s="2" t="s">
        <v>845</v>
      </c>
      <c r="W555" s="2" t="s">
        <v>846</v>
      </c>
      <c r="X555" s="2" t="s">
        <v>847</v>
      </c>
      <c r="Y555" s="3" t="s">
        <v>848</v>
      </c>
    </row>
    <row r="556" spans="1:25" ht="150" x14ac:dyDescent="0.25">
      <c r="A556" s="2" t="s">
        <v>854</v>
      </c>
      <c r="B556" s="2" t="str">
        <f>IFERROR(VLOOKUP(VALUE(MID(A556,1,IF(VALUE(MID(A556,1,3))=898,3,4))),[18]Hoja1!$A$3:$K$222,2,0),"")</f>
        <v>1005 Fortalecimiento curricular para el desarrollo de aprendizajes a lo largo de la vida</v>
      </c>
      <c r="C556" s="2" t="s">
        <v>839</v>
      </c>
      <c r="D556" s="2" t="s">
        <v>840</v>
      </c>
      <c r="E556" s="2">
        <v>80101604</v>
      </c>
      <c r="F556" s="2" t="s">
        <v>855</v>
      </c>
      <c r="G556" s="4">
        <v>1</v>
      </c>
      <c r="H556" s="4">
        <v>1</v>
      </c>
      <c r="I556" s="2">
        <v>330</v>
      </c>
      <c r="J556" s="2">
        <v>0</v>
      </c>
      <c r="K556" s="2" t="s">
        <v>29</v>
      </c>
      <c r="L556" s="2" t="str">
        <f>IF(K556=[18]Hoja3!$B$2,[18]Hoja3!$A$2,IF(K556=[18]Hoja3!$B$3,[18]Hoja3!$A$3,IF(K556=[18]Hoja3!$B$4,[18]Hoja3!$A$4,IF(K556=[18]Hoja3!$B$5,[18]Hoja3!$A$5,IF(K556=[18]Hoja3!$B$6,[18]Hoja3!$A$6,IF(K556=[18]Hoja3!$B$7,[18]Hoja3!$A$7,IF(K556=[18]Hoja3!$B$8,[18]Hoja3!$A$8,IF(K556=[18]Hoja3!$B$9,[18]Hoja3!$A$9,IF(K556=[18]Hoja3!$B$10,[18]Hoja3!$A$10,IF(K556=[18]Hoja3!$B$11,[18]Hoja3!$A$11,IF(K556=[18]Hoja3!$B$12,[18]Hoja3!$A$12,IF(K556=[18]Hoja3!$B$13,[18]Hoja3!$A$13,IF(K556=[18]Hoja3!$B$14,[18]Hoja3!$A$14,"")))))))))))))</f>
        <v>CCE-05</v>
      </c>
      <c r="M556" s="2" t="s">
        <v>58</v>
      </c>
      <c r="N556" s="2">
        <v>0</v>
      </c>
      <c r="O556" s="7">
        <v>41641600</v>
      </c>
      <c r="P556" s="8">
        <f t="shared" si="12"/>
        <v>41641600</v>
      </c>
      <c r="Q556" s="1">
        <v>0</v>
      </c>
      <c r="R556" s="2">
        <v>0</v>
      </c>
      <c r="S556" s="2" t="s">
        <v>842</v>
      </c>
      <c r="T556" s="2" t="s">
        <v>843</v>
      </c>
      <c r="U556" s="2" t="s">
        <v>844</v>
      </c>
      <c r="V556" s="2" t="s">
        <v>845</v>
      </c>
      <c r="W556" s="2" t="s">
        <v>846</v>
      </c>
      <c r="X556" s="2" t="s">
        <v>847</v>
      </c>
      <c r="Y556" s="3" t="s">
        <v>848</v>
      </c>
    </row>
    <row r="557" spans="1:25" ht="135" x14ac:dyDescent="0.25">
      <c r="A557" s="2" t="s">
        <v>856</v>
      </c>
      <c r="B557" s="2" t="str">
        <f>IFERROR(VLOOKUP(VALUE(MID(A557,1,IF(VALUE(MID(A557,1,3))=898,3,4))),[17]Hoja1!$A$3:$K$222,2,0),"")</f>
        <v>1005 Fortalecimiento curricular para el desarrollo de aprendizajes a lo largo de la vida</v>
      </c>
      <c r="C557" s="2" t="s">
        <v>839</v>
      </c>
      <c r="D557" s="2" t="s">
        <v>840</v>
      </c>
      <c r="E557" s="2">
        <v>86141501</v>
      </c>
      <c r="F557" s="2" t="s">
        <v>857</v>
      </c>
      <c r="G557" s="4">
        <v>1</v>
      </c>
      <c r="H557" s="4">
        <v>1</v>
      </c>
      <c r="I557" s="2">
        <v>345</v>
      </c>
      <c r="J557" s="2">
        <v>0</v>
      </c>
      <c r="K557" s="2" t="s">
        <v>29</v>
      </c>
      <c r="L557" s="2" t="str">
        <f>IF(K557=[17]Hoja3!$B$2,[17]Hoja3!$A$2,IF(K557=[17]Hoja3!$B$3,[17]Hoja3!$A$3,IF(K557=[17]Hoja3!$B$4,[17]Hoja3!$A$4,IF(K557=[17]Hoja3!$B$5,[17]Hoja3!$A$5,IF(K557=[17]Hoja3!$B$6,[17]Hoja3!$A$6,IF(K557=[17]Hoja3!$B$7,[17]Hoja3!$A$7,IF(K557=[17]Hoja3!$B$8,[17]Hoja3!$A$8,IF(K557=[17]Hoja3!$B$9,[17]Hoja3!$A$9,IF(K557=[17]Hoja3!$B$10,[17]Hoja3!$A$10,IF(K557=[17]Hoja3!$B$11,[17]Hoja3!$A$11,IF(K557=[17]Hoja3!$B$12,[17]Hoja3!$A$12,IF(K557=[17]Hoja3!$B$13,[17]Hoja3!$A$13,IF(K557=[17]Hoja3!$B$14,[17]Hoja3!$A$14,"")))))))))))))</f>
        <v>CCE-05</v>
      </c>
      <c r="M557" s="2" t="s">
        <v>58</v>
      </c>
      <c r="N557" s="2">
        <v>0</v>
      </c>
      <c r="O557" s="7">
        <v>103500000</v>
      </c>
      <c r="P557" s="8">
        <f t="shared" si="12"/>
        <v>103500000</v>
      </c>
      <c r="Q557" s="1">
        <v>0</v>
      </c>
      <c r="R557" s="2">
        <v>0</v>
      </c>
      <c r="S557" s="2" t="s">
        <v>842</v>
      </c>
      <c r="T557" s="2" t="s">
        <v>843</v>
      </c>
      <c r="U557" s="2" t="s">
        <v>844</v>
      </c>
      <c r="V557" s="2" t="s">
        <v>845</v>
      </c>
      <c r="W557" s="2" t="s">
        <v>846</v>
      </c>
      <c r="X557" s="2" t="s">
        <v>847</v>
      </c>
      <c r="Y557" s="3" t="s">
        <v>848</v>
      </c>
    </row>
    <row r="558" spans="1:25" ht="105" x14ac:dyDescent="0.25">
      <c r="A558" s="2" t="s">
        <v>858</v>
      </c>
      <c r="B558" s="2" t="str">
        <f>IFERROR(VLOOKUP(VALUE(MID(A558,1,IF(VALUE(MID(A558,1,3))=898,3,4))),[17]Hoja1!$A$3:$K$222,2,0),"")</f>
        <v>1005 Fortalecimiento curricular para el desarrollo de aprendizajes a lo largo de la vida</v>
      </c>
      <c r="C558" s="2" t="s">
        <v>839</v>
      </c>
      <c r="D558" s="2" t="s">
        <v>840</v>
      </c>
      <c r="E558" s="2">
        <v>80101604</v>
      </c>
      <c r="F558" s="2" t="s">
        <v>859</v>
      </c>
      <c r="G558" s="4">
        <v>1</v>
      </c>
      <c r="H558" s="4">
        <v>1</v>
      </c>
      <c r="I558" s="2">
        <v>345</v>
      </c>
      <c r="J558" s="2">
        <v>0</v>
      </c>
      <c r="K558" s="2" t="s">
        <v>29</v>
      </c>
      <c r="L558" s="2" t="str">
        <f>IF(K558=[17]Hoja3!$B$2,[17]Hoja3!$A$2,IF(K558=[17]Hoja3!$B$3,[17]Hoja3!$A$3,IF(K558=[17]Hoja3!$B$4,[17]Hoja3!$A$4,IF(K558=[17]Hoja3!$B$5,[17]Hoja3!$A$5,IF(K558=[17]Hoja3!$B$6,[17]Hoja3!$A$6,IF(K558=[17]Hoja3!$B$7,[17]Hoja3!$A$7,IF(K558=[17]Hoja3!$B$8,[17]Hoja3!$A$8,IF(K558=[17]Hoja3!$B$9,[17]Hoja3!$A$9,IF(K558=[17]Hoja3!$B$10,[17]Hoja3!$A$10,IF(K558=[17]Hoja3!$B$11,[17]Hoja3!$A$11,IF(K558=[17]Hoja3!$B$12,[17]Hoja3!$A$12,IF(K558=[17]Hoja3!$B$13,[17]Hoja3!$A$13,IF(K558=[17]Hoja3!$B$14,[17]Hoja3!$A$14,"")))))))))))))</f>
        <v>CCE-05</v>
      </c>
      <c r="M558" s="2" t="s">
        <v>58</v>
      </c>
      <c r="N558" s="2">
        <v>0</v>
      </c>
      <c r="O558" s="7">
        <v>36800000</v>
      </c>
      <c r="P558" s="8">
        <f t="shared" si="12"/>
        <v>36800000</v>
      </c>
      <c r="Q558" s="1">
        <v>0</v>
      </c>
      <c r="R558" s="2">
        <v>0</v>
      </c>
      <c r="S558" s="2" t="s">
        <v>842</v>
      </c>
      <c r="T558" s="2" t="s">
        <v>843</v>
      </c>
      <c r="U558" s="2" t="s">
        <v>844</v>
      </c>
      <c r="V558" s="2" t="s">
        <v>845</v>
      </c>
      <c r="W558" s="2" t="s">
        <v>846</v>
      </c>
      <c r="X558" s="2" t="s">
        <v>847</v>
      </c>
      <c r="Y558" s="3" t="s">
        <v>848</v>
      </c>
    </row>
    <row r="559" spans="1:25" ht="105" x14ac:dyDescent="0.25">
      <c r="A559" s="2" t="s">
        <v>860</v>
      </c>
      <c r="B559" s="2" t="str">
        <f>IFERROR(VLOOKUP(VALUE(MID(A559,1,IF(VALUE(MID(A559,1,3))=898,3,4))),[17]Hoja1!$A$3:$K$222,2,0),"")</f>
        <v>1005 Fortalecimiento curricular para el desarrollo de aprendizajes a lo largo de la vida</v>
      </c>
      <c r="C559" s="2" t="s">
        <v>839</v>
      </c>
      <c r="D559" s="2" t="s">
        <v>840</v>
      </c>
      <c r="E559" s="2">
        <v>86141501</v>
      </c>
      <c r="F559" s="2" t="s">
        <v>861</v>
      </c>
      <c r="G559" s="4">
        <v>1</v>
      </c>
      <c r="H559" s="4">
        <v>1</v>
      </c>
      <c r="I559" s="2">
        <v>345</v>
      </c>
      <c r="J559" s="2">
        <v>0</v>
      </c>
      <c r="K559" s="2" t="s">
        <v>29</v>
      </c>
      <c r="L559" s="2" t="str">
        <f>IF(K559=[17]Hoja3!$B$2,[17]Hoja3!$A$2,IF(K559=[17]Hoja3!$B$3,[17]Hoja3!$A$3,IF(K559=[17]Hoja3!$B$4,[17]Hoja3!$A$4,IF(K559=[17]Hoja3!$B$5,[17]Hoja3!$A$5,IF(K559=[17]Hoja3!$B$6,[17]Hoja3!$A$6,IF(K559=[17]Hoja3!$B$7,[17]Hoja3!$A$7,IF(K559=[17]Hoja3!$B$8,[17]Hoja3!$A$8,IF(K559=[17]Hoja3!$B$9,[17]Hoja3!$A$9,IF(K559=[17]Hoja3!$B$10,[17]Hoja3!$A$10,IF(K559=[17]Hoja3!$B$11,[17]Hoja3!$A$11,IF(K559=[17]Hoja3!$B$12,[17]Hoja3!$A$12,IF(K559=[17]Hoja3!$B$13,[17]Hoja3!$A$13,IF(K559=[17]Hoja3!$B$14,[17]Hoja3!$A$14,"")))))))))))))</f>
        <v>CCE-05</v>
      </c>
      <c r="M559" s="2" t="s">
        <v>58</v>
      </c>
      <c r="N559" s="2">
        <v>0</v>
      </c>
      <c r="O559" s="7">
        <v>74750000</v>
      </c>
      <c r="P559" s="8">
        <f t="shared" si="12"/>
        <v>74750000</v>
      </c>
      <c r="Q559" s="1">
        <v>0</v>
      </c>
      <c r="R559" s="2">
        <v>0</v>
      </c>
      <c r="S559" s="2" t="s">
        <v>842</v>
      </c>
      <c r="T559" s="2" t="s">
        <v>843</v>
      </c>
      <c r="U559" s="2" t="s">
        <v>844</v>
      </c>
      <c r="V559" s="2" t="s">
        <v>845</v>
      </c>
      <c r="W559" s="2" t="s">
        <v>846</v>
      </c>
      <c r="X559" s="2" t="s">
        <v>847</v>
      </c>
      <c r="Y559" s="3" t="s">
        <v>848</v>
      </c>
    </row>
    <row r="560" spans="1:25" ht="120" x14ac:dyDescent="0.25">
      <c r="A560" s="2" t="s">
        <v>862</v>
      </c>
      <c r="B560" s="2" t="str">
        <f>IFERROR(VLOOKUP(VALUE(MID(A560,1,IF(VALUE(MID(A560,1,3))=898,3,4))),[17]Hoja1!$A$3:$K$222,2,0),"")</f>
        <v>1005 Fortalecimiento curricular para el desarrollo de aprendizajes a lo largo de la vida</v>
      </c>
      <c r="C560" s="2" t="s">
        <v>839</v>
      </c>
      <c r="D560" s="2" t="s">
        <v>840</v>
      </c>
      <c r="E560" s="2">
        <v>86141501</v>
      </c>
      <c r="F560" s="2" t="s">
        <v>863</v>
      </c>
      <c r="G560" s="4">
        <v>1</v>
      </c>
      <c r="H560" s="4">
        <v>1</v>
      </c>
      <c r="I560" s="2">
        <v>345</v>
      </c>
      <c r="J560" s="2">
        <v>0</v>
      </c>
      <c r="K560" s="2" t="s">
        <v>29</v>
      </c>
      <c r="L560" s="2" t="str">
        <f>IF(K560=[17]Hoja3!$B$2,[17]Hoja3!$A$2,IF(K560=[17]Hoja3!$B$3,[17]Hoja3!$A$3,IF(K560=[17]Hoja3!$B$4,[17]Hoja3!$A$4,IF(K560=[17]Hoja3!$B$5,[17]Hoja3!$A$5,IF(K560=[17]Hoja3!$B$6,[17]Hoja3!$A$6,IF(K560=[17]Hoja3!$B$7,[17]Hoja3!$A$7,IF(K560=[17]Hoja3!$B$8,[17]Hoja3!$A$8,IF(K560=[17]Hoja3!$B$9,[17]Hoja3!$A$9,IF(K560=[17]Hoja3!$B$10,[17]Hoja3!$A$10,IF(K560=[17]Hoja3!$B$11,[17]Hoja3!$A$11,IF(K560=[17]Hoja3!$B$12,[17]Hoja3!$A$12,IF(K560=[17]Hoja3!$B$13,[17]Hoja3!$A$13,IF(K560=[17]Hoja3!$B$14,[17]Hoja3!$A$14,"")))))))))))))</f>
        <v>CCE-05</v>
      </c>
      <c r="M560" s="2" t="s">
        <v>58</v>
      </c>
      <c r="N560" s="2">
        <v>0</v>
      </c>
      <c r="O560" s="7">
        <v>60701129</v>
      </c>
      <c r="P560" s="8">
        <f t="shared" si="12"/>
        <v>60701129</v>
      </c>
      <c r="Q560" s="1">
        <v>0</v>
      </c>
      <c r="R560" s="2">
        <v>0</v>
      </c>
      <c r="S560" s="2" t="s">
        <v>842</v>
      </c>
      <c r="T560" s="2" t="s">
        <v>843</v>
      </c>
      <c r="U560" s="2" t="s">
        <v>844</v>
      </c>
      <c r="V560" s="2" t="s">
        <v>845</v>
      </c>
      <c r="W560" s="2" t="s">
        <v>846</v>
      </c>
      <c r="X560" s="2" t="s">
        <v>847</v>
      </c>
      <c r="Y560" s="3" t="s">
        <v>848</v>
      </c>
    </row>
    <row r="561" spans="1:25" ht="120" x14ac:dyDescent="0.25">
      <c r="A561" s="2" t="s">
        <v>864</v>
      </c>
      <c r="B561" s="2" t="str">
        <f>IFERROR(VLOOKUP(VALUE(MID(A561,1,IF(VALUE(MID(A561,1,3))=898,3,4))),[17]Hoja1!$A$3:$K$222,2,0),"")</f>
        <v>1005 Fortalecimiento curricular para el desarrollo de aprendizajes a lo largo de la vida</v>
      </c>
      <c r="C561" s="2" t="s">
        <v>839</v>
      </c>
      <c r="D561" s="2" t="s">
        <v>840</v>
      </c>
      <c r="E561" s="2">
        <v>86141501</v>
      </c>
      <c r="F561" s="2" t="s">
        <v>863</v>
      </c>
      <c r="G561" s="4">
        <v>1</v>
      </c>
      <c r="H561" s="4">
        <v>1</v>
      </c>
      <c r="I561" s="2">
        <v>330</v>
      </c>
      <c r="J561" s="2">
        <v>0</v>
      </c>
      <c r="K561" s="2" t="s">
        <v>29</v>
      </c>
      <c r="L561" s="2" t="str">
        <f>IF(K561=[17]Hoja3!$B$2,[17]Hoja3!$A$2,IF(K561=[17]Hoja3!$B$3,[17]Hoja3!$A$3,IF(K561=[17]Hoja3!$B$4,[17]Hoja3!$A$4,IF(K561=[17]Hoja3!$B$5,[17]Hoja3!$A$5,IF(K561=[17]Hoja3!$B$6,[17]Hoja3!$A$6,IF(K561=[17]Hoja3!$B$7,[17]Hoja3!$A$7,IF(K561=[17]Hoja3!$B$8,[17]Hoja3!$A$8,IF(K561=[17]Hoja3!$B$9,[17]Hoja3!$A$9,IF(K561=[17]Hoja3!$B$10,[17]Hoja3!$A$10,IF(K561=[17]Hoja3!$B$11,[17]Hoja3!$A$11,IF(K561=[17]Hoja3!$B$12,[17]Hoja3!$A$12,IF(K561=[17]Hoja3!$B$13,[17]Hoja3!$A$13,IF(K561=[17]Hoja3!$B$14,[17]Hoja3!$A$14,"")))))))))))))</f>
        <v>CCE-05</v>
      </c>
      <c r="M561" s="2" t="s">
        <v>58</v>
      </c>
      <c r="N561" s="2">
        <v>0</v>
      </c>
      <c r="O561" s="7">
        <v>58061949</v>
      </c>
      <c r="P561" s="8">
        <f t="shared" si="12"/>
        <v>58061949</v>
      </c>
      <c r="Q561" s="1">
        <v>0</v>
      </c>
      <c r="R561" s="2">
        <v>0</v>
      </c>
      <c r="S561" s="2" t="s">
        <v>842</v>
      </c>
      <c r="T561" s="2" t="s">
        <v>843</v>
      </c>
      <c r="U561" s="2" t="s">
        <v>844</v>
      </c>
      <c r="V561" s="2" t="s">
        <v>845</v>
      </c>
      <c r="W561" s="2" t="s">
        <v>846</v>
      </c>
      <c r="X561" s="2" t="s">
        <v>847</v>
      </c>
      <c r="Y561" s="3" t="s">
        <v>848</v>
      </c>
    </row>
    <row r="562" spans="1:25" ht="120" x14ac:dyDescent="0.25">
      <c r="A562" s="2" t="s">
        <v>865</v>
      </c>
      <c r="B562" s="2" t="str">
        <f>IFERROR(VLOOKUP(VALUE(MID(A562,1,IF(VALUE(MID(A562,1,3))=898,3,4))),[17]Hoja1!$A$3:$K$222,2,0),"")</f>
        <v>1005 Fortalecimiento curricular para el desarrollo de aprendizajes a lo largo de la vida</v>
      </c>
      <c r="C562" s="2" t="s">
        <v>839</v>
      </c>
      <c r="D562" s="2" t="s">
        <v>840</v>
      </c>
      <c r="E562" s="2">
        <v>80101604</v>
      </c>
      <c r="F562" s="2" t="s">
        <v>866</v>
      </c>
      <c r="G562" s="4">
        <v>1</v>
      </c>
      <c r="H562" s="4">
        <v>1</v>
      </c>
      <c r="I562" s="2">
        <v>345</v>
      </c>
      <c r="J562" s="2">
        <v>0</v>
      </c>
      <c r="K562" s="2" t="s">
        <v>29</v>
      </c>
      <c r="L562" s="2" t="str">
        <f>IF(K562=[17]Hoja3!$B$2,[17]Hoja3!$A$2,IF(K562=[17]Hoja3!$B$3,[17]Hoja3!$A$3,IF(K562=[17]Hoja3!$B$4,[17]Hoja3!$A$4,IF(K562=[17]Hoja3!$B$5,[17]Hoja3!$A$5,IF(K562=[17]Hoja3!$B$6,[17]Hoja3!$A$6,IF(K562=[17]Hoja3!$B$7,[17]Hoja3!$A$7,IF(K562=[17]Hoja3!$B$8,[17]Hoja3!$A$8,IF(K562=[17]Hoja3!$B$9,[17]Hoja3!$A$9,IF(K562=[17]Hoja3!$B$10,[17]Hoja3!$A$10,IF(K562=[17]Hoja3!$B$11,[17]Hoja3!$A$11,IF(K562=[17]Hoja3!$B$12,[17]Hoja3!$A$12,IF(K562=[17]Hoja3!$B$13,[17]Hoja3!$A$13,IF(K562=[17]Hoja3!$B$14,[17]Hoja3!$A$14,"")))))))))))))</f>
        <v>CCE-05</v>
      </c>
      <c r="M562" s="2" t="s">
        <v>58</v>
      </c>
      <c r="N562" s="2">
        <v>0</v>
      </c>
      <c r="O562" s="7">
        <v>69000000</v>
      </c>
      <c r="P562" s="8">
        <f t="shared" si="12"/>
        <v>69000000</v>
      </c>
      <c r="Q562" s="1">
        <v>0</v>
      </c>
      <c r="R562" s="2">
        <v>0</v>
      </c>
      <c r="S562" s="2" t="s">
        <v>842</v>
      </c>
      <c r="T562" s="2" t="s">
        <v>843</v>
      </c>
      <c r="U562" s="2" t="s">
        <v>844</v>
      </c>
      <c r="V562" s="2" t="s">
        <v>845</v>
      </c>
      <c r="W562" s="2" t="s">
        <v>846</v>
      </c>
      <c r="X562" s="2" t="s">
        <v>847</v>
      </c>
      <c r="Y562" s="3" t="s">
        <v>848</v>
      </c>
    </row>
    <row r="563" spans="1:25" ht="105" x14ac:dyDescent="0.25">
      <c r="A563" s="2" t="s">
        <v>867</v>
      </c>
      <c r="B563" s="2" t="str">
        <f>IFERROR(VLOOKUP(VALUE(MID(A563,1,IF(VALUE(MID(A563,1,3))=898,3,4))),[17]Hoja1!$A$3:$K$222,2,0),"")</f>
        <v>1005 Fortalecimiento curricular para el desarrollo de aprendizajes a lo largo de la vida</v>
      </c>
      <c r="C563" s="2" t="s">
        <v>839</v>
      </c>
      <c r="D563" s="2" t="s">
        <v>840</v>
      </c>
      <c r="E563" s="2">
        <v>86141501</v>
      </c>
      <c r="F563" s="2" t="s">
        <v>868</v>
      </c>
      <c r="G563" s="4">
        <v>1</v>
      </c>
      <c r="H563" s="4">
        <v>1</v>
      </c>
      <c r="I563" s="2">
        <v>330</v>
      </c>
      <c r="J563" s="2">
        <v>0</v>
      </c>
      <c r="K563" s="2" t="s">
        <v>29</v>
      </c>
      <c r="L563" s="2" t="str">
        <f>IF(K563=[17]Hoja3!$B$2,[17]Hoja3!$A$2,IF(K563=[17]Hoja3!$B$3,[17]Hoja3!$A$3,IF(K563=[17]Hoja3!$B$4,[17]Hoja3!$A$4,IF(K563=[17]Hoja3!$B$5,[17]Hoja3!$A$5,IF(K563=[17]Hoja3!$B$6,[17]Hoja3!$A$6,IF(K563=[17]Hoja3!$B$7,[17]Hoja3!$A$7,IF(K563=[17]Hoja3!$B$8,[17]Hoja3!$A$8,IF(K563=[17]Hoja3!$B$9,[17]Hoja3!$A$9,IF(K563=[17]Hoja3!$B$10,[17]Hoja3!$A$10,IF(K563=[17]Hoja3!$B$11,[17]Hoja3!$A$11,IF(K563=[17]Hoja3!$B$12,[17]Hoja3!$A$12,IF(K563=[17]Hoja3!$B$13,[17]Hoja3!$A$13,IF(K563=[17]Hoja3!$B$14,[17]Hoja3!$A$14,"")))))))))))))</f>
        <v>CCE-05</v>
      </c>
      <c r="M563" s="2" t="s">
        <v>58</v>
      </c>
      <c r="N563" s="2">
        <v>0</v>
      </c>
      <c r="O563" s="7">
        <v>61434582</v>
      </c>
      <c r="P563" s="8">
        <f t="shared" si="12"/>
        <v>61434582</v>
      </c>
      <c r="Q563" s="1">
        <v>0</v>
      </c>
      <c r="R563" s="2">
        <v>0</v>
      </c>
      <c r="S563" s="2" t="s">
        <v>842</v>
      </c>
      <c r="T563" s="2" t="s">
        <v>843</v>
      </c>
      <c r="U563" s="2" t="s">
        <v>844</v>
      </c>
      <c r="V563" s="2" t="s">
        <v>845</v>
      </c>
      <c r="W563" s="2" t="s">
        <v>846</v>
      </c>
      <c r="X563" s="2" t="s">
        <v>847</v>
      </c>
      <c r="Y563" s="3" t="s">
        <v>848</v>
      </c>
    </row>
    <row r="564" spans="1:25" ht="150" x14ac:dyDescent="0.25">
      <c r="A564" s="2" t="s">
        <v>869</v>
      </c>
      <c r="B564" s="2" t="str">
        <f>IFERROR(VLOOKUP(VALUE(MID(A564,1,IF(VALUE(MID(A564,1,3))=898,3,4))),[17]Hoja1!$A$3:$K$222,2,0),"")</f>
        <v>1005 Fortalecimiento curricular para el desarrollo de aprendizajes a lo largo de la vida</v>
      </c>
      <c r="C564" s="2" t="s">
        <v>839</v>
      </c>
      <c r="D564" s="2" t="s">
        <v>840</v>
      </c>
      <c r="E564" s="2">
        <v>80111601</v>
      </c>
      <c r="F564" s="2" t="s">
        <v>870</v>
      </c>
      <c r="G564" s="4">
        <v>1</v>
      </c>
      <c r="H564" s="4">
        <v>1</v>
      </c>
      <c r="I564" s="2">
        <v>345</v>
      </c>
      <c r="J564" s="2">
        <v>0</v>
      </c>
      <c r="K564" s="2" t="s">
        <v>29</v>
      </c>
      <c r="L564" s="2" t="str">
        <f>IF(K564=[17]Hoja3!$B$2,[17]Hoja3!$A$2,IF(K564=[17]Hoja3!$B$3,[17]Hoja3!$A$3,IF(K564=[17]Hoja3!$B$4,[17]Hoja3!$A$4,IF(K564=[17]Hoja3!$B$5,[17]Hoja3!$A$5,IF(K564=[17]Hoja3!$B$6,[17]Hoja3!$A$6,IF(K564=[17]Hoja3!$B$7,[17]Hoja3!$A$7,IF(K564=[17]Hoja3!$B$8,[17]Hoja3!$A$8,IF(K564=[17]Hoja3!$B$9,[17]Hoja3!$A$9,IF(K564=[17]Hoja3!$B$10,[17]Hoja3!$A$10,IF(K564=[17]Hoja3!$B$11,[17]Hoja3!$A$11,IF(K564=[17]Hoja3!$B$12,[17]Hoja3!$A$12,IF(K564=[17]Hoja3!$B$13,[17]Hoja3!$A$13,IF(K564=[17]Hoja3!$B$14,[17]Hoja3!$A$14,"")))))))))))))</f>
        <v>CCE-05</v>
      </c>
      <c r="M564" s="2" t="s">
        <v>58</v>
      </c>
      <c r="N564" s="2">
        <v>0</v>
      </c>
      <c r="O564" s="7">
        <v>63250000</v>
      </c>
      <c r="P564" s="8">
        <f t="shared" si="12"/>
        <v>63250000</v>
      </c>
      <c r="Q564" s="1">
        <v>0</v>
      </c>
      <c r="R564" s="2">
        <v>0</v>
      </c>
      <c r="S564" s="2" t="s">
        <v>842</v>
      </c>
      <c r="T564" s="2" t="s">
        <v>843</v>
      </c>
      <c r="U564" s="2" t="s">
        <v>844</v>
      </c>
      <c r="V564" s="2" t="s">
        <v>845</v>
      </c>
      <c r="W564" s="2" t="s">
        <v>846</v>
      </c>
      <c r="X564" s="2" t="s">
        <v>847</v>
      </c>
      <c r="Y564" s="3" t="s">
        <v>848</v>
      </c>
    </row>
    <row r="565" spans="1:25" ht="135" x14ac:dyDescent="0.25">
      <c r="A565" s="2" t="s">
        <v>871</v>
      </c>
      <c r="B565" s="2" t="str">
        <f>IFERROR(VLOOKUP(VALUE(MID(A565,1,IF(VALUE(MID(A565,1,3))=898,3,4))),[17]Hoja1!$A$3:$K$222,2,0),"")</f>
        <v>1005 Fortalecimiento curricular para el desarrollo de aprendizajes a lo largo de la vida</v>
      </c>
      <c r="C565" s="2" t="s">
        <v>839</v>
      </c>
      <c r="D565" s="2" t="s">
        <v>840</v>
      </c>
      <c r="E565" s="2">
        <v>86141501</v>
      </c>
      <c r="F565" s="2" t="s">
        <v>872</v>
      </c>
      <c r="G565" s="4">
        <v>1</v>
      </c>
      <c r="H565" s="4">
        <v>1</v>
      </c>
      <c r="I565" s="2">
        <v>300</v>
      </c>
      <c r="J565" s="2">
        <v>0</v>
      </c>
      <c r="K565" s="2" t="s">
        <v>29</v>
      </c>
      <c r="L565" s="2" t="str">
        <f>IF(K565=[17]Hoja3!$B$2,[17]Hoja3!$A$2,IF(K565=[17]Hoja3!$B$3,[17]Hoja3!$A$3,IF(K565=[17]Hoja3!$B$4,[17]Hoja3!$A$4,IF(K565=[17]Hoja3!$B$5,[17]Hoja3!$A$5,IF(K565=[17]Hoja3!$B$6,[17]Hoja3!$A$6,IF(K565=[17]Hoja3!$B$7,[17]Hoja3!$A$7,IF(K565=[17]Hoja3!$B$8,[17]Hoja3!$A$8,IF(K565=[17]Hoja3!$B$9,[17]Hoja3!$A$9,IF(K565=[17]Hoja3!$B$10,[17]Hoja3!$A$10,IF(K565=[17]Hoja3!$B$11,[17]Hoja3!$A$11,IF(K565=[17]Hoja3!$B$12,[17]Hoja3!$A$12,IF(K565=[17]Hoja3!$B$13,[17]Hoja3!$A$13,IF(K565=[17]Hoja3!$B$14,[17]Hoja3!$A$14,"")))))))))))))</f>
        <v>CCE-05</v>
      </c>
      <c r="M565" s="2" t="s">
        <v>58</v>
      </c>
      <c r="N565" s="2">
        <v>0</v>
      </c>
      <c r="O565" s="7">
        <v>80000000</v>
      </c>
      <c r="P565" s="8">
        <f t="shared" si="12"/>
        <v>80000000</v>
      </c>
      <c r="Q565" s="1">
        <v>0</v>
      </c>
      <c r="R565" s="2">
        <v>0</v>
      </c>
      <c r="S565" s="2" t="s">
        <v>842</v>
      </c>
      <c r="T565" s="2" t="s">
        <v>843</v>
      </c>
      <c r="U565" s="2" t="s">
        <v>844</v>
      </c>
      <c r="V565" s="2" t="s">
        <v>845</v>
      </c>
      <c r="W565" s="2" t="s">
        <v>846</v>
      </c>
      <c r="X565" s="2" t="s">
        <v>847</v>
      </c>
      <c r="Y565" s="3" t="s">
        <v>848</v>
      </c>
    </row>
    <row r="566" spans="1:25" ht="120" x14ac:dyDescent="0.25">
      <c r="A566" s="2" t="s">
        <v>873</v>
      </c>
      <c r="B566" s="2" t="str">
        <f>IFERROR(VLOOKUP(VALUE(MID(A566,1,IF(VALUE(MID(A566,1,3))=898,3,4))),[17]Hoja1!$A$3:$K$222,2,0),"")</f>
        <v>1005 Fortalecimiento curricular para el desarrollo de aprendizajes a lo largo de la vida</v>
      </c>
      <c r="C566" s="2" t="s">
        <v>839</v>
      </c>
      <c r="D566" s="2" t="s">
        <v>840</v>
      </c>
      <c r="E566" s="2">
        <v>86141501</v>
      </c>
      <c r="F566" s="2" t="s">
        <v>874</v>
      </c>
      <c r="G566" s="4">
        <v>1</v>
      </c>
      <c r="H566" s="4">
        <v>1</v>
      </c>
      <c r="I566" s="2">
        <v>300</v>
      </c>
      <c r="J566" s="2">
        <v>0</v>
      </c>
      <c r="K566" s="2" t="s">
        <v>29</v>
      </c>
      <c r="L566" s="2" t="str">
        <f>IF(K566=[17]Hoja3!$B$2,[17]Hoja3!$A$2,IF(K566=[17]Hoja3!$B$3,[17]Hoja3!$A$3,IF(K566=[17]Hoja3!$B$4,[17]Hoja3!$A$4,IF(K566=[17]Hoja3!$B$5,[17]Hoja3!$A$5,IF(K566=[17]Hoja3!$B$6,[17]Hoja3!$A$6,IF(K566=[17]Hoja3!$B$7,[17]Hoja3!$A$7,IF(K566=[17]Hoja3!$B$8,[17]Hoja3!$A$8,IF(K566=[17]Hoja3!$B$9,[17]Hoja3!$A$9,IF(K566=[17]Hoja3!$B$10,[17]Hoja3!$A$10,IF(K566=[17]Hoja3!$B$11,[17]Hoja3!$A$11,IF(K566=[17]Hoja3!$B$12,[17]Hoja3!$A$12,IF(K566=[17]Hoja3!$B$13,[17]Hoja3!$A$13,IF(K566=[17]Hoja3!$B$14,[17]Hoja3!$A$14,"")))))))))))))</f>
        <v>CCE-05</v>
      </c>
      <c r="M566" s="2" t="s">
        <v>58</v>
      </c>
      <c r="N566" s="2">
        <v>0</v>
      </c>
      <c r="O566" s="7">
        <v>80000000</v>
      </c>
      <c r="P566" s="8">
        <f t="shared" si="12"/>
        <v>80000000</v>
      </c>
      <c r="Q566" s="1">
        <v>0</v>
      </c>
      <c r="R566" s="2">
        <v>0</v>
      </c>
      <c r="S566" s="2" t="s">
        <v>842</v>
      </c>
      <c r="T566" s="2" t="s">
        <v>843</v>
      </c>
      <c r="U566" s="2" t="s">
        <v>844</v>
      </c>
      <c r="V566" s="2" t="s">
        <v>845</v>
      </c>
      <c r="W566" s="2" t="s">
        <v>846</v>
      </c>
      <c r="X566" s="2" t="s">
        <v>847</v>
      </c>
      <c r="Y566" s="3" t="s">
        <v>848</v>
      </c>
    </row>
    <row r="567" spans="1:25" ht="135" x14ac:dyDescent="0.25">
      <c r="A567" s="2" t="s">
        <v>875</v>
      </c>
      <c r="B567" s="2" t="str">
        <f>IFERROR(VLOOKUP(VALUE(MID(A567,1,IF(VALUE(MID(A567,1,3))=898,3,4))),[17]Hoja1!$A$3:$K$222,2,0),"")</f>
        <v>1005 Fortalecimiento curricular para el desarrollo de aprendizajes a lo largo de la vida</v>
      </c>
      <c r="C567" s="2" t="s">
        <v>839</v>
      </c>
      <c r="D567" s="2" t="s">
        <v>840</v>
      </c>
      <c r="E567" s="2">
        <v>86141501</v>
      </c>
      <c r="F567" s="2" t="s">
        <v>876</v>
      </c>
      <c r="G567" s="4">
        <v>1</v>
      </c>
      <c r="H567" s="4">
        <v>1</v>
      </c>
      <c r="I567" s="2">
        <v>330</v>
      </c>
      <c r="J567" s="2">
        <v>0</v>
      </c>
      <c r="K567" s="2" t="s">
        <v>29</v>
      </c>
      <c r="L567" s="2" t="str">
        <f>IF(K567=[17]Hoja3!$B$2,[17]Hoja3!$A$2,IF(K567=[17]Hoja3!$B$3,[17]Hoja3!$A$3,IF(K567=[17]Hoja3!$B$4,[17]Hoja3!$A$4,IF(K567=[17]Hoja3!$B$5,[17]Hoja3!$A$5,IF(K567=[17]Hoja3!$B$6,[17]Hoja3!$A$6,IF(K567=[17]Hoja3!$B$7,[17]Hoja3!$A$7,IF(K567=[17]Hoja3!$B$8,[17]Hoja3!$A$8,IF(K567=[17]Hoja3!$B$9,[17]Hoja3!$A$9,IF(K567=[17]Hoja3!$B$10,[17]Hoja3!$A$10,IF(K567=[17]Hoja3!$B$11,[17]Hoja3!$A$11,IF(K567=[17]Hoja3!$B$12,[17]Hoja3!$A$12,IF(K567=[17]Hoja3!$B$13,[17]Hoja3!$A$13,IF(K567=[17]Hoja3!$B$14,[17]Hoja3!$A$14,"")))))))))))))</f>
        <v>CCE-05</v>
      </c>
      <c r="M567" s="2" t="s">
        <v>58</v>
      </c>
      <c r="N567" s="2">
        <v>0</v>
      </c>
      <c r="O567" s="7">
        <v>61431953</v>
      </c>
      <c r="P567" s="8">
        <f t="shared" si="12"/>
        <v>61431953</v>
      </c>
      <c r="Q567" s="1">
        <v>0</v>
      </c>
      <c r="R567" s="2">
        <v>0</v>
      </c>
      <c r="S567" s="2" t="s">
        <v>842</v>
      </c>
      <c r="T567" s="2" t="s">
        <v>843</v>
      </c>
      <c r="U567" s="2" t="s">
        <v>844</v>
      </c>
      <c r="V567" s="2" t="s">
        <v>845</v>
      </c>
      <c r="W567" s="2" t="s">
        <v>846</v>
      </c>
      <c r="X567" s="2" t="s">
        <v>847</v>
      </c>
      <c r="Y567" s="3" t="s">
        <v>848</v>
      </c>
    </row>
    <row r="568" spans="1:25" ht="135" x14ac:dyDescent="0.25">
      <c r="A568" s="2" t="s">
        <v>877</v>
      </c>
      <c r="B568" s="2" t="str">
        <f>IFERROR(VLOOKUP(VALUE(MID(A568,1,IF(VALUE(MID(A568,1,3))=898,3,4))),[17]Hoja1!$A$3:$K$222,2,0),"")</f>
        <v>1005 Fortalecimiento curricular para el desarrollo de aprendizajes a lo largo de la vida</v>
      </c>
      <c r="C568" s="2" t="s">
        <v>839</v>
      </c>
      <c r="D568" s="2" t="s">
        <v>840</v>
      </c>
      <c r="E568" s="2">
        <v>86141501</v>
      </c>
      <c r="F568" s="2" t="s">
        <v>876</v>
      </c>
      <c r="G568" s="4">
        <v>1</v>
      </c>
      <c r="H568" s="4">
        <v>1</v>
      </c>
      <c r="I568" s="2">
        <v>330</v>
      </c>
      <c r="J568" s="2">
        <v>0</v>
      </c>
      <c r="K568" s="2" t="s">
        <v>29</v>
      </c>
      <c r="L568" s="2" t="str">
        <f>IF(K568=[17]Hoja3!$B$2,[17]Hoja3!$A$2,IF(K568=[17]Hoja3!$B$3,[17]Hoja3!$A$3,IF(K568=[17]Hoja3!$B$4,[17]Hoja3!$A$4,IF(K568=[17]Hoja3!$B$5,[17]Hoja3!$A$5,IF(K568=[17]Hoja3!$B$6,[17]Hoja3!$A$6,IF(K568=[17]Hoja3!$B$7,[17]Hoja3!$A$7,IF(K568=[17]Hoja3!$B$8,[17]Hoja3!$A$8,IF(K568=[17]Hoja3!$B$9,[17]Hoja3!$A$9,IF(K568=[17]Hoja3!$B$10,[17]Hoja3!$A$10,IF(K568=[17]Hoja3!$B$11,[17]Hoja3!$A$11,IF(K568=[17]Hoja3!$B$12,[17]Hoja3!$A$12,IF(K568=[17]Hoja3!$B$13,[17]Hoja3!$A$13,IF(K568=[17]Hoja3!$B$14,[17]Hoja3!$A$14,"")))))))))))))</f>
        <v>CCE-05</v>
      </c>
      <c r="M568" s="2" t="s">
        <v>58</v>
      </c>
      <c r="N568" s="2">
        <v>0</v>
      </c>
      <c r="O568" s="7">
        <v>61431953</v>
      </c>
      <c r="P568" s="8">
        <f t="shared" si="12"/>
        <v>61431953</v>
      </c>
      <c r="Q568" s="1">
        <v>0</v>
      </c>
      <c r="R568" s="2">
        <v>0</v>
      </c>
      <c r="S568" s="2" t="s">
        <v>842</v>
      </c>
      <c r="T568" s="2" t="s">
        <v>843</v>
      </c>
      <c r="U568" s="2" t="s">
        <v>844</v>
      </c>
      <c r="V568" s="2" t="s">
        <v>845</v>
      </c>
      <c r="W568" s="2" t="s">
        <v>846</v>
      </c>
      <c r="X568" s="2" t="s">
        <v>847</v>
      </c>
      <c r="Y568" s="3" t="s">
        <v>848</v>
      </c>
    </row>
    <row r="569" spans="1:25" ht="135" x14ac:dyDescent="0.25">
      <c r="A569" s="2" t="s">
        <v>878</v>
      </c>
      <c r="B569" s="2" t="str">
        <f>IFERROR(VLOOKUP(VALUE(MID(A569,1,IF(VALUE(MID(A569,1,3))=898,3,4))),[17]Hoja1!$A$3:$K$222,2,0),"")</f>
        <v>1005 Fortalecimiento curricular para el desarrollo de aprendizajes a lo largo de la vida</v>
      </c>
      <c r="C569" s="2" t="s">
        <v>839</v>
      </c>
      <c r="D569" s="2" t="s">
        <v>840</v>
      </c>
      <c r="E569" s="2">
        <v>80121704</v>
      </c>
      <c r="F569" s="2" t="s">
        <v>879</v>
      </c>
      <c r="G569" s="4">
        <v>1</v>
      </c>
      <c r="H569" s="4">
        <v>1</v>
      </c>
      <c r="I569" s="2">
        <v>345</v>
      </c>
      <c r="J569" s="2">
        <v>0</v>
      </c>
      <c r="K569" s="2" t="s">
        <v>29</v>
      </c>
      <c r="L569" s="2" t="str">
        <f>IF(K569=[19]Hoja3!$B$2,[19]Hoja3!$A$2,IF(K569=[19]Hoja3!$B$3,[19]Hoja3!$A$3,IF(K569=[19]Hoja3!$B$4,[19]Hoja3!$A$4,IF(K569=[19]Hoja3!$B$5,[19]Hoja3!$A$5,IF(K569=[19]Hoja3!$B$6,[19]Hoja3!$A$6,IF(K569=[19]Hoja3!$B$7,[19]Hoja3!$A$7,IF(K569=[19]Hoja3!$B$8,[19]Hoja3!$A$8,IF(K569=[19]Hoja3!$B$9,[19]Hoja3!$A$9,IF(K569=[19]Hoja3!$B$10,[19]Hoja3!$A$10,IF(K569=[19]Hoja3!$B$11,[19]Hoja3!$A$11,IF(K569=[19]Hoja3!$B$12,[19]Hoja3!$A$12,IF(K569=[19]Hoja3!$B$13,[19]Hoja3!$A$13,IF(K569=[19]Hoja3!$B$14,[19]Hoja3!$A$14,"")))))))))))))</f>
        <v>CCE-05</v>
      </c>
      <c r="M569" s="2" t="s">
        <v>58</v>
      </c>
      <c r="N569" s="2">
        <v>0</v>
      </c>
      <c r="O569" s="7">
        <v>103500000</v>
      </c>
      <c r="P569" s="8">
        <f>+O569</f>
        <v>103500000</v>
      </c>
      <c r="Q569" s="1">
        <v>0</v>
      </c>
      <c r="R569" s="2">
        <v>0</v>
      </c>
      <c r="S569" s="2" t="s">
        <v>880</v>
      </c>
      <c r="T569" s="2" t="s">
        <v>881</v>
      </c>
      <c r="U569" s="2">
        <v>6</v>
      </c>
      <c r="V569" s="2" t="s">
        <v>882</v>
      </c>
      <c r="W569" s="2" t="s">
        <v>883</v>
      </c>
      <c r="X569" s="2" t="s">
        <v>884</v>
      </c>
      <c r="Y569" s="3" t="s">
        <v>885</v>
      </c>
    </row>
    <row r="570" spans="1:25" ht="165" x14ac:dyDescent="0.25">
      <c r="A570" s="2" t="s">
        <v>886</v>
      </c>
      <c r="B570" s="2" t="str">
        <f>IFERROR(VLOOKUP(VALUE(MID(A570,1,IF(VALUE(MID(A570,1,3))=898,3,4))),[17]Hoja1!$A$3:$K$222,2,0),"")</f>
        <v>1005 Fortalecimiento curricular para el desarrollo de aprendizajes a lo largo de la vida</v>
      </c>
      <c r="C570" s="2" t="s">
        <v>839</v>
      </c>
      <c r="D570" s="2" t="s">
        <v>887</v>
      </c>
      <c r="E570" s="2">
        <v>86121700</v>
      </c>
      <c r="F570" s="2" t="s">
        <v>888</v>
      </c>
      <c r="G570" s="4">
        <v>3</v>
      </c>
      <c r="H570" s="4">
        <v>1</v>
      </c>
      <c r="I570" s="2">
        <v>300</v>
      </c>
      <c r="J570" s="2">
        <v>0</v>
      </c>
      <c r="K570" s="2" t="s">
        <v>889</v>
      </c>
      <c r="L570" s="2" t="str">
        <f>IF(K570=[17]Hoja3!$B$2,[17]Hoja3!$A$2,IF(K570=[17]Hoja3!$B$3,[17]Hoja3!$A$3,IF(K570=[17]Hoja3!$B$4,[17]Hoja3!$A$4,IF(K570=[17]Hoja3!$B$5,[17]Hoja3!$A$5,IF(K570=[17]Hoja3!$B$6,[17]Hoja3!$A$6,IF(K570=[17]Hoja3!$B$7,[17]Hoja3!$A$7,IF(K570=[17]Hoja3!$B$8,[17]Hoja3!$A$8,IF(K570=[17]Hoja3!$B$9,[17]Hoja3!$A$9,IF(K570=[17]Hoja3!$B$10,[17]Hoja3!$A$10,IF(K570=[17]Hoja3!$B$11,[17]Hoja3!$A$11,IF(K570=[17]Hoja3!$B$12,[17]Hoja3!$A$12,IF(K570=[17]Hoja3!$B$13,[17]Hoja3!$A$13,IF(K570=[17]Hoja3!$B$14,[17]Hoja3!$A$14,"")))))))))))))</f>
        <v>CCE-04</v>
      </c>
      <c r="M570" s="2" t="s">
        <v>890</v>
      </c>
      <c r="N570" s="2">
        <v>0</v>
      </c>
      <c r="O570" s="7">
        <v>300000000</v>
      </c>
      <c r="P570" s="8">
        <f>+O570</f>
        <v>300000000</v>
      </c>
      <c r="Q570" s="1">
        <v>0</v>
      </c>
      <c r="R570" s="2">
        <v>0</v>
      </c>
      <c r="S570" s="2" t="s">
        <v>842</v>
      </c>
      <c r="T570" s="2" t="s">
        <v>843</v>
      </c>
      <c r="U570" s="2" t="s">
        <v>844</v>
      </c>
      <c r="V570" s="2" t="s">
        <v>845</v>
      </c>
      <c r="W570" s="2" t="s">
        <v>846</v>
      </c>
      <c r="X570" s="2" t="s">
        <v>847</v>
      </c>
      <c r="Y570" s="3" t="s">
        <v>848</v>
      </c>
    </row>
    <row r="571" spans="1:25" ht="165" x14ac:dyDescent="0.25">
      <c r="A571" s="2" t="s">
        <v>891</v>
      </c>
      <c r="B571" s="2" t="str">
        <f>IFERROR(VLOOKUP(VALUE(MID(A571,1,IF(VALUE(MID(A571,1,3))=898,3,4))),[17]Hoja1!$A$3:$K$222,2,0),"")</f>
        <v>1005 Fortalecimiento curricular para el desarrollo de aprendizajes a lo largo de la vida</v>
      </c>
      <c r="C571" s="2" t="s">
        <v>839</v>
      </c>
      <c r="D571" s="2" t="s">
        <v>887</v>
      </c>
      <c r="E571" s="2">
        <v>86121700</v>
      </c>
      <c r="F571" s="2" t="s">
        <v>892</v>
      </c>
      <c r="G571" s="4">
        <v>3</v>
      </c>
      <c r="H571" s="4">
        <v>1</v>
      </c>
      <c r="I571" s="2">
        <v>300</v>
      </c>
      <c r="J571" s="2">
        <v>0</v>
      </c>
      <c r="K571" s="2" t="s">
        <v>53</v>
      </c>
      <c r="L571" s="2" t="str">
        <f>IF(K571=[17]Hoja3!$B$2,[17]Hoja3!$A$2,IF(K571=[17]Hoja3!$B$3,[17]Hoja3!$A$3,IF(K571=[17]Hoja3!$B$4,[17]Hoja3!$A$4,IF(K571=[17]Hoja3!$B$5,[17]Hoja3!$A$5,IF(K571=[17]Hoja3!$B$6,[17]Hoja3!$A$6,IF(K571=[17]Hoja3!$B$7,[17]Hoja3!$A$7,IF(K571=[17]Hoja3!$B$8,[17]Hoja3!$A$8,IF(K571=[17]Hoja3!$B$9,[17]Hoja3!$A$9,IF(K571=[17]Hoja3!$B$10,[17]Hoja3!$A$10,IF(K571=[17]Hoja3!$B$11,[17]Hoja3!$A$11,IF(K571=[17]Hoja3!$B$12,[17]Hoja3!$A$12,IF(K571=[17]Hoja3!$B$13,[17]Hoja3!$A$13,IF(K571=[17]Hoja3!$B$14,[17]Hoja3!$A$14,"")))))))))))))</f>
        <v>CCE-02</v>
      </c>
      <c r="M571" s="2" t="s">
        <v>893</v>
      </c>
      <c r="N571" s="2">
        <v>0</v>
      </c>
      <c r="O571" s="7">
        <v>1944148000</v>
      </c>
      <c r="P571" s="8">
        <f>+O571</f>
        <v>1944148000</v>
      </c>
      <c r="Q571" s="1">
        <v>0</v>
      </c>
      <c r="R571" s="2">
        <v>0</v>
      </c>
      <c r="S571" s="2" t="s">
        <v>842</v>
      </c>
      <c r="T571" s="2" t="s">
        <v>843</v>
      </c>
      <c r="U571" s="2" t="s">
        <v>844</v>
      </c>
      <c r="V571" s="2" t="s">
        <v>845</v>
      </c>
      <c r="W571" s="2" t="s">
        <v>846</v>
      </c>
      <c r="X571" s="2" t="s">
        <v>847</v>
      </c>
      <c r="Y571" s="3" t="s">
        <v>848</v>
      </c>
    </row>
    <row r="572" spans="1:25" ht="150" x14ac:dyDescent="0.25">
      <c r="A572" s="2" t="s">
        <v>894</v>
      </c>
      <c r="B572" s="2" t="str">
        <f>IFERROR(VLOOKUP(VALUE(MID(A572,1,IF(VALUE(MID(A572,1,3))=898,3,4))),[20]Hoja1!$A$3:$K$222,2,0),"")</f>
        <v>1040 Bogotá reconoce a sus maestros, maestras y directivos docentes líderes de la transformación educativa</v>
      </c>
      <c r="C572" s="2" t="s">
        <v>895</v>
      </c>
      <c r="D572" s="2" t="s">
        <v>896</v>
      </c>
      <c r="E572" s="2">
        <v>80111504</v>
      </c>
      <c r="F572" s="2" t="s">
        <v>897</v>
      </c>
      <c r="G572" s="4">
        <v>1</v>
      </c>
      <c r="H572" s="4">
        <v>1</v>
      </c>
      <c r="I572" s="2">
        <v>6</v>
      </c>
      <c r="J572" s="2">
        <v>1</v>
      </c>
      <c r="K572" s="2" t="s">
        <v>29</v>
      </c>
      <c r="L572" s="2" t="str">
        <f>IF(K572=[20]Hoja3!$B$2,[20]Hoja3!$A$2,IF(K572=[20]Hoja3!$B$3,[20]Hoja3!$A$3,IF(K572=[20]Hoja3!$B$4,[20]Hoja3!$A$4,IF(K572=[20]Hoja3!$B$5,[20]Hoja3!$A$5,IF(K572=[20]Hoja3!$B$6,[20]Hoja3!$A$6,IF(K572=[20]Hoja3!$B$7,[20]Hoja3!$A$7,IF(K572=[20]Hoja3!$B$8,[20]Hoja3!$A$8,IF(K572=[20]Hoja3!$B$9,[20]Hoja3!$A$9,IF(K572=[20]Hoja3!$B$10,[20]Hoja3!$A$10,IF(K572=[20]Hoja3!$B$11,[20]Hoja3!$A$11,IF(K572=[20]Hoja3!$B$12,[20]Hoja3!$A$12,IF(K572=[20]Hoja3!$B$13,[20]Hoja3!$A$13,IF(K572=[20]Hoja3!$B$14,[20]Hoja3!$A$14,"")))))))))))))</f>
        <v>CCE-05</v>
      </c>
      <c r="M572" s="2" t="s">
        <v>58</v>
      </c>
      <c r="N572" s="2">
        <v>0</v>
      </c>
      <c r="O572" s="1">
        <v>22713600</v>
      </c>
      <c r="P572" s="8">
        <v>22713600</v>
      </c>
      <c r="Q572" s="1">
        <v>0</v>
      </c>
      <c r="R572" s="2">
        <v>0</v>
      </c>
      <c r="S572" s="2" t="s">
        <v>842</v>
      </c>
      <c r="T572" s="2" t="s">
        <v>843</v>
      </c>
      <c r="U572" s="2" t="s">
        <v>898</v>
      </c>
      <c r="V572" s="2" t="s">
        <v>899</v>
      </c>
      <c r="W572" s="2" t="s">
        <v>900</v>
      </c>
      <c r="X572" s="2" t="s">
        <v>901</v>
      </c>
      <c r="Y572" s="3" t="s">
        <v>902</v>
      </c>
    </row>
    <row r="573" spans="1:25" ht="150" x14ac:dyDescent="0.25">
      <c r="A573" s="2" t="s">
        <v>903</v>
      </c>
      <c r="B573" s="2" t="str">
        <f>IFERROR(VLOOKUP(VALUE(MID(A573,1,IF(VALUE(MID(A573,1,3))=898,3,4))),[20]Hoja1!$A$3:$K$222,2,0),"")</f>
        <v>1040 Bogotá reconoce a sus maestros, maestras y directivos docentes líderes de la transformación educativa</v>
      </c>
      <c r="C573" s="2" t="s">
        <v>904</v>
      </c>
      <c r="D573" s="2" t="s">
        <v>905</v>
      </c>
      <c r="E573" s="2">
        <v>80111504</v>
      </c>
      <c r="F573" s="2" t="s">
        <v>906</v>
      </c>
      <c r="G573" s="4">
        <v>1</v>
      </c>
      <c r="H573" s="4">
        <v>1</v>
      </c>
      <c r="I573" s="2">
        <v>6</v>
      </c>
      <c r="J573" s="2">
        <v>1</v>
      </c>
      <c r="K573" s="2" t="s">
        <v>29</v>
      </c>
      <c r="L573" s="2" t="str">
        <f>IF(K573=[20]Hoja3!$B$2,[20]Hoja3!$A$2,IF(K573=[20]Hoja3!$B$3,[20]Hoja3!$A$3,IF(K573=[20]Hoja3!$B$4,[20]Hoja3!$A$4,IF(K573=[20]Hoja3!$B$5,[20]Hoja3!$A$5,IF(K573=[20]Hoja3!$B$6,[20]Hoja3!$A$6,IF(K573=[20]Hoja3!$B$7,[20]Hoja3!$A$7,IF(K573=[20]Hoja3!$B$8,[20]Hoja3!$A$8,IF(K573=[20]Hoja3!$B$9,[20]Hoja3!$A$9,IF(K573=[20]Hoja3!$B$10,[20]Hoja3!$A$10,IF(K573=[20]Hoja3!$B$11,[20]Hoja3!$A$11,IF(K573=[20]Hoja3!$B$12,[20]Hoja3!$A$12,IF(K573=[20]Hoja3!$B$13,[20]Hoja3!$A$13,IF(K573=[20]Hoja3!$B$14,[20]Hoja3!$A$14,"")))))))))))))</f>
        <v>CCE-05</v>
      </c>
      <c r="M573" s="2" t="s">
        <v>58</v>
      </c>
      <c r="N573" s="2">
        <v>0</v>
      </c>
      <c r="O573" s="1">
        <v>37440000</v>
      </c>
      <c r="P573" s="8">
        <v>37440000</v>
      </c>
      <c r="Q573" s="1">
        <v>0</v>
      </c>
      <c r="R573" s="2">
        <v>0</v>
      </c>
      <c r="S573" s="2" t="s">
        <v>842</v>
      </c>
      <c r="T573" s="2" t="s">
        <v>843</v>
      </c>
      <c r="U573" s="2" t="s">
        <v>898</v>
      </c>
      <c r="V573" s="2" t="s">
        <v>899</v>
      </c>
      <c r="W573" s="2" t="s">
        <v>900</v>
      </c>
      <c r="X573" s="2" t="s">
        <v>901</v>
      </c>
      <c r="Y573" s="3" t="s">
        <v>902</v>
      </c>
    </row>
    <row r="574" spans="1:25" ht="150" x14ac:dyDescent="0.25">
      <c r="A574" s="2" t="s">
        <v>907</v>
      </c>
      <c r="B574" s="2" t="str">
        <f>IFERROR(VLOOKUP(VALUE(MID(A574,1,IF(VALUE(MID(A574,1,3))=898,3,4))),[20]Hoja1!$A$3:$K$222,2,0),"")</f>
        <v>1040 Bogotá reconoce a sus maestros, maestras y directivos docentes líderes de la transformación educativa</v>
      </c>
      <c r="C574" s="2" t="s">
        <v>904</v>
      </c>
      <c r="D574" s="2" t="s">
        <v>905</v>
      </c>
      <c r="E574" s="2">
        <v>80111504</v>
      </c>
      <c r="F574" s="2" t="s">
        <v>908</v>
      </c>
      <c r="G574" s="4">
        <v>1</v>
      </c>
      <c r="H574" s="4">
        <v>1</v>
      </c>
      <c r="I574" s="2">
        <v>6</v>
      </c>
      <c r="J574" s="2">
        <v>1</v>
      </c>
      <c r="K574" s="2" t="s">
        <v>29</v>
      </c>
      <c r="L574" s="2" t="str">
        <f>IF(K574=[20]Hoja3!$B$2,[20]Hoja3!$A$2,IF(K574=[20]Hoja3!$B$3,[20]Hoja3!$A$3,IF(K574=[20]Hoja3!$B$4,[20]Hoja3!$A$4,IF(K574=[20]Hoja3!$B$5,[20]Hoja3!$A$5,IF(K574=[20]Hoja3!$B$6,[20]Hoja3!$A$6,IF(K574=[20]Hoja3!$B$7,[20]Hoja3!$A$7,IF(K574=[20]Hoja3!$B$8,[20]Hoja3!$A$8,IF(K574=[20]Hoja3!$B$9,[20]Hoja3!$A$9,IF(K574=[20]Hoja3!$B$10,[20]Hoja3!$A$10,IF(K574=[20]Hoja3!$B$11,[20]Hoja3!$A$11,IF(K574=[20]Hoja3!$B$12,[20]Hoja3!$A$12,IF(K574=[20]Hoja3!$B$13,[20]Hoja3!$A$13,IF(K574=[20]Hoja3!$B$14,[20]Hoja3!$A$14,"")))))))))))))</f>
        <v>CCE-05</v>
      </c>
      <c r="M574" s="2" t="s">
        <v>58</v>
      </c>
      <c r="N574" s="2">
        <v>0</v>
      </c>
      <c r="O574" s="1">
        <v>58406400</v>
      </c>
      <c r="P574" s="8">
        <v>58406400</v>
      </c>
      <c r="Q574" s="1">
        <v>0</v>
      </c>
      <c r="R574" s="2">
        <v>0</v>
      </c>
      <c r="S574" s="2" t="s">
        <v>842</v>
      </c>
      <c r="T574" s="2" t="s">
        <v>843</v>
      </c>
      <c r="U574" s="2" t="s">
        <v>898</v>
      </c>
      <c r="V574" s="2" t="s">
        <v>899</v>
      </c>
      <c r="W574" s="2" t="s">
        <v>900</v>
      </c>
      <c r="X574" s="2" t="s">
        <v>901</v>
      </c>
      <c r="Y574" s="3" t="s">
        <v>902</v>
      </c>
    </row>
    <row r="575" spans="1:25" ht="150" x14ac:dyDescent="0.25">
      <c r="A575" s="2" t="s">
        <v>909</v>
      </c>
      <c r="B575" s="2" t="str">
        <f>IFERROR(VLOOKUP(VALUE(MID(A575,1,IF(VALUE(MID(A575,1,3))=898,3,4))),[20]Hoja1!$A$3:$K$222,2,0),"")</f>
        <v>1040 Bogotá reconoce a sus maestros, maestras y directivos docentes líderes de la transformación educativa</v>
      </c>
      <c r="C575" s="2" t="s">
        <v>904</v>
      </c>
      <c r="D575" s="2" t="s">
        <v>905</v>
      </c>
      <c r="E575" s="2">
        <v>80111504</v>
      </c>
      <c r="F575" s="2" t="s">
        <v>910</v>
      </c>
      <c r="G575" s="4">
        <v>1</v>
      </c>
      <c r="H575" s="4">
        <v>1</v>
      </c>
      <c r="I575" s="2">
        <v>6</v>
      </c>
      <c r="J575" s="2">
        <v>1</v>
      </c>
      <c r="K575" s="2" t="s">
        <v>29</v>
      </c>
      <c r="L575" s="2" t="str">
        <f>IF(K575=[20]Hoja3!$B$2,[20]Hoja3!$A$2,IF(K575=[20]Hoja3!$B$3,[20]Hoja3!$A$3,IF(K575=[20]Hoja3!$B$4,[20]Hoja3!$A$4,IF(K575=[20]Hoja3!$B$5,[20]Hoja3!$A$5,IF(K575=[20]Hoja3!$B$6,[20]Hoja3!$A$6,IF(K575=[20]Hoja3!$B$7,[20]Hoja3!$A$7,IF(K575=[20]Hoja3!$B$8,[20]Hoja3!$A$8,IF(K575=[20]Hoja3!$B$9,[20]Hoja3!$A$9,IF(K575=[20]Hoja3!$B$10,[20]Hoja3!$A$10,IF(K575=[20]Hoja3!$B$11,[20]Hoja3!$A$11,IF(K575=[20]Hoja3!$B$12,[20]Hoja3!$A$12,IF(K575=[20]Hoja3!$B$13,[20]Hoja3!$A$13,IF(K575=[20]Hoja3!$B$14,[20]Hoja3!$A$14,"")))))))))))))</f>
        <v>CCE-05</v>
      </c>
      <c r="M575" s="2" t="s">
        <v>58</v>
      </c>
      <c r="N575" s="2">
        <v>0</v>
      </c>
      <c r="O575" s="1">
        <v>27000000</v>
      </c>
      <c r="P575" s="8">
        <v>27000000</v>
      </c>
      <c r="Q575" s="1">
        <v>0</v>
      </c>
      <c r="R575" s="2">
        <v>0</v>
      </c>
      <c r="S575" s="2" t="s">
        <v>842</v>
      </c>
      <c r="T575" s="2" t="s">
        <v>843</v>
      </c>
      <c r="U575" s="2" t="s">
        <v>898</v>
      </c>
      <c r="V575" s="2" t="s">
        <v>899</v>
      </c>
      <c r="W575" s="2" t="s">
        <v>900</v>
      </c>
      <c r="X575" s="2" t="s">
        <v>901</v>
      </c>
      <c r="Y575" s="3" t="s">
        <v>902</v>
      </c>
    </row>
    <row r="576" spans="1:25" ht="150" x14ac:dyDescent="0.25">
      <c r="A576" s="2" t="s">
        <v>911</v>
      </c>
      <c r="B576" s="2" t="str">
        <f>IFERROR(VLOOKUP(VALUE(MID(A576,1,IF(VALUE(MID(A576,1,3))=898,3,4))),[20]Hoja1!$A$3:$K$222,2,0),"")</f>
        <v>1040 Bogotá reconoce a sus maestros, maestras y directivos docentes líderes de la transformación educativa</v>
      </c>
      <c r="C576" s="2" t="s">
        <v>904</v>
      </c>
      <c r="D576" s="2" t="s">
        <v>912</v>
      </c>
      <c r="E576" s="2">
        <v>811315</v>
      </c>
      <c r="F576" s="2" t="s">
        <v>913</v>
      </c>
      <c r="G576" s="4">
        <v>3</v>
      </c>
      <c r="H576" s="4">
        <v>3</v>
      </c>
      <c r="I576" s="2">
        <v>7</v>
      </c>
      <c r="J576" s="2">
        <v>1</v>
      </c>
      <c r="K576" s="2" t="s">
        <v>889</v>
      </c>
      <c r="L576" s="2" t="str">
        <f>IF(K576=[20]Hoja3!$B$2,[20]Hoja3!$A$2,IF(K576=[20]Hoja3!$B$3,[20]Hoja3!$A$3,IF(K576=[20]Hoja3!$B$4,[20]Hoja3!$A$4,IF(K576=[20]Hoja3!$B$5,[20]Hoja3!$A$5,IF(K576=[20]Hoja3!$B$6,[20]Hoja3!$A$6,IF(K576=[20]Hoja3!$B$7,[20]Hoja3!$A$7,IF(K576=[20]Hoja3!$B$8,[20]Hoja3!$A$8,IF(K576=[20]Hoja3!$B$9,[20]Hoja3!$A$9,IF(K576=[20]Hoja3!$B$10,[20]Hoja3!$A$10,IF(K576=[20]Hoja3!$B$11,[20]Hoja3!$A$11,IF(K576=[20]Hoja3!$B$12,[20]Hoja3!$A$12,IF(K576=[20]Hoja3!$B$13,[20]Hoja3!$A$13,IF(K576=[20]Hoja3!$B$14,[20]Hoja3!$A$14,"")))))))))))))</f>
        <v>CCE-04</v>
      </c>
      <c r="M576" s="2" t="s">
        <v>890</v>
      </c>
      <c r="N576" s="2">
        <v>0</v>
      </c>
      <c r="O576" s="1">
        <v>200000000</v>
      </c>
      <c r="P576" s="8">
        <v>200000000</v>
      </c>
      <c r="Q576" s="1">
        <v>0</v>
      </c>
      <c r="R576" s="2">
        <v>0</v>
      </c>
      <c r="S576" s="2" t="s">
        <v>842</v>
      </c>
      <c r="T576" s="2" t="s">
        <v>843</v>
      </c>
      <c r="U576" s="2" t="s">
        <v>898</v>
      </c>
      <c r="V576" s="2" t="s">
        <v>899</v>
      </c>
      <c r="W576" s="2" t="s">
        <v>900</v>
      </c>
      <c r="X576" s="2" t="s">
        <v>901</v>
      </c>
      <c r="Y576" s="3" t="s">
        <v>902</v>
      </c>
    </row>
    <row r="577" spans="1:25" ht="150" x14ac:dyDescent="0.25">
      <c r="A577" s="2" t="s">
        <v>914</v>
      </c>
      <c r="B577" s="2" t="str">
        <f>IFERROR(VLOOKUP(VALUE(MID(A577,1,IF(VALUE(MID(A577,1,3))=898,3,4))),[20]Hoja1!$A$3:$K$222,2,0),"")</f>
        <v>1040 Bogotá reconoce a sus maestros, maestras y directivos docentes líderes de la transformación educativa</v>
      </c>
      <c r="C577" s="2" t="s">
        <v>915</v>
      </c>
      <c r="D577" s="2" t="s">
        <v>916</v>
      </c>
      <c r="E577" s="2">
        <v>80111504</v>
      </c>
      <c r="F577" s="2" t="s">
        <v>917</v>
      </c>
      <c r="G577" s="4">
        <v>1</v>
      </c>
      <c r="H577" s="4">
        <v>1</v>
      </c>
      <c r="I577" s="2">
        <v>6</v>
      </c>
      <c r="J577" s="2">
        <v>1</v>
      </c>
      <c r="K577" s="2" t="s">
        <v>29</v>
      </c>
      <c r="L577" s="2" t="str">
        <f>IF(K577=[20]Hoja3!$B$2,[20]Hoja3!$A$2,IF(K577=[20]Hoja3!$B$3,[20]Hoja3!$A$3,IF(K577=[20]Hoja3!$B$4,[20]Hoja3!$A$4,IF(K577=[20]Hoja3!$B$5,[20]Hoja3!$A$5,IF(K577=[20]Hoja3!$B$6,[20]Hoja3!$A$6,IF(K577=[20]Hoja3!$B$7,[20]Hoja3!$A$7,IF(K577=[20]Hoja3!$B$8,[20]Hoja3!$A$8,IF(K577=[20]Hoja3!$B$9,[20]Hoja3!$A$9,IF(K577=[20]Hoja3!$B$10,[20]Hoja3!$A$10,IF(K577=[20]Hoja3!$B$11,[20]Hoja3!$A$11,IF(K577=[20]Hoja3!$B$12,[20]Hoja3!$A$12,IF(K577=[20]Hoja3!$B$13,[20]Hoja3!$A$13,IF(K577=[20]Hoja3!$B$14,[20]Hoja3!$A$14,"")))))))))))))</f>
        <v>CCE-05</v>
      </c>
      <c r="M577" s="2" t="s">
        <v>58</v>
      </c>
      <c r="N577" s="2">
        <v>0</v>
      </c>
      <c r="O577" s="1">
        <v>34424082</v>
      </c>
      <c r="P577" s="8">
        <v>34424082</v>
      </c>
      <c r="Q577" s="1">
        <v>0</v>
      </c>
      <c r="R577" s="2">
        <v>0</v>
      </c>
      <c r="S577" s="2" t="s">
        <v>842</v>
      </c>
      <c r="T577" s="2" t="s">
        <v>843</v>
      </c>
      <c r="U577" s="2" t="s">
        <v>898</v>
      </c>
      <c r="V577" s="2" t="s">
        <v>899</v>
      </c>
      <c r="W577" s="2" t="s">
        <v>900</v>
      </c>
      <c r="X577" s="2" t="s">
        <v>901</v>
      </c>
      <c r="Y577" s="3" t="s">
        <v>902</v>
      </c>
    </row>
    <row r="578" spans="1:25" ht="150" x14ac:dyDescent="0.25">
      <c r="A578" s="2" t="s">
        <v>918</v>
      </c>
      <c r="B578" s="2" t="str">
        <f>IFERROR(VLOOKUP(VALUE(MID(A578,1,IF(VALUE(MID(A578,1,3))=898,3,4))),[20]Hoja1!$A$3:$K$222,2,0),"")</f>
        <v>1040 Bogotá reconoce a sus maestros, maestras y directivos docentes líderes de la transformación educativa</v>
      </c>
      <c r="C578" s="2" t="s">
        <v>915</v>
      </c>
      <c r="D578" s="2" t="s">
        <v>916</v>
      </c>
      <c r="E578" s="2">
        <v>80111504</v>
      </c>
      <c r="F578" s="2" t="s">
        <v>919</v>
      </c>
      <c r="G578" s="4">
        <v>1</v>
      </c>
      <c r="H578" s="4">
        <v>1</v>
      </c>
      <c r="I578" s="2">
        <v>6</v>
      </c>
      <c r="J578" s="2">
        <v>1</v>
      </c>
      <c r="K578" s="2" t="s">
        <v>29</v>
      </c>
      <c r="L578" s="2" t="str">
        <f>IF(K578=[20]Hoja3!$B$2,[20]Hoja3!$A$2,IF(K578=[20]Hoja3!$B$3,[20]Hoja3!$A$3,IF(K578=[20]Hoja3!$B$4,[20]Hoja3!$A$4,IF(K578=[20]Hoja3!$B$5,[20]Hoja3!$A$5,IF(K578=[20]Hoja3!$B$6,[20]Hoja3!$A$6,IF(K578=[20]Hoja3!$B$7,[20]Hoja3!$A$7,IF(K578=[20]Hoja3!$B$8,[20]Hoja3!$A$8,IF(K578=[20]Hoja3!$B$9,[20]Hoja3!$A$9,IF(K578=[20]Hoja3!$B$10,[20]Hoja3!$A$10,IF(K578=[20]Hoja3!$B$11,[20]Hoja3!$A$11,IF(K578=[20]Hoja3!$B$12,[20]Hoja3!$A$12,IF(K578=[20]Hoja3!$B$13,[20]Hoja3!$A$13,IF(K578=[20]Hoja3!$B$14,[20]Hoja3!$A$14,"")))))))))))))</f>
        <v>CCE-05</v>
      </c>
      <c r="M578" s="2" t="s">
        <v>58</v>
      </c>
      <c r="N578" s="2">
        <v>0</v>
      </c>
      <c r="O578" s="1">
        <v>56160000</v>
      </c>
      <c r="P578" s="8">
        <v>56160000</v>
      </c>
      <c r="Q578" s="1">
        <v>0</v>
      </c>
      <c r="R578" s="2">
        <v>0</v>
      </c>
      <c r="S578" s="2" t="s">
        <v>842</v>
      </c>
      <c r="T578" s="2" t="s">
        <v>843</v>
      </c>
      <c r="U578" s="2" t="s">
        <v>898</v>
      </c>
      <c r="V578" s="2" t="s">
        <v>899</v>
      </c>
      <c r="W578" s="2" t="s">
        <v>900</v>
      </c>
      <c r="X578" s="2" t="s">
        <v>901</v>
      </c>
      <c r="Y578" s="3" t="s">
        <v>902</v>
      </c>
    </row>
    <row r="579" spans="1:25" ht="150" x14ac:dyDescent="0.25">
      <c r="A579" s="2" t="s">
        <v>920</v>
      </c>
      <c r="B579" s="2" t="str">
        <f>IFERROR(VLOOKUP(VALUE(MID(A579,1,IF(VALUE(MID(A579,1,3))=898,3,4))),[20]Hoja1!$A$3:$K$222,2,0),"")</f>
        <v>1040 Bogotá reconoce a sus maestros, maestras y directivos docentes líderes de la transformación educativa</v>
      </c>
      <c r="C579" s="2" t="s">
        <v>915</v>
      </c>
      <c r="D579" s="2" t="s">
        <v>916</v>
      </c>
      <c r="E579" s="2">
        <v>80111504</v>
      </c>
      <c r="F579" s="2" t="s">
        <v>921</v>
      </c>
      <c r="G579" s="4">
        <v>1</v>
      </c>
      <c r="H579" s="4">
        <v>1</v>
      </c>
      <c r="I579" s="2">
        <v>6</v>
      </c>
      <c r="J579" s="2">
        <v>1</v>
      </c>
      <c r="K579" s="2" t="s">
        <v>29</v>
      </c>
      <c r="L579" s="2" t="str">
        <f>IF(K579=[20]Hoja3!$B$2,[20]Hoja3!$A$2,IF(K579=[20]Hoja3!$B$3,[20]Hoja3!$A$3,IF(K579=[20]Hoja3!$B$4,[20]Hoja3!$A$4,IF(K579=[20]Hoja3!$B$5,[20]Hoja3!$A$5,IF(K579=[20]Hoja3!$B$6,[20]Hoja3!$A$6,IF(K579=[20]Hoja3!$B$7,[20]Hoja3!$A$7,IF(K579=[20]Hoja3!$B$8,[20]Hoja3!$A$8,IF(K579=[20]Hoja3!$B$9,[20]Hoja3!$A$9,IF(K579=[20]Hoja3!$B$10,[20]Hoja3!$A$10,IF(K579=[20]Hoja3!$B$11,[20]Hoja3!$A$11,IF(K579=[20]Hoja3!$B$12,[20]Hoja3!$A$12,IF(K579=[20]Hoja3!$B$13,[20]Hoja3!$A$13,IF(K579=[20]Hoja3!$B$14,[20]Hoja3!$A$14,"")))))))))))))</f>
        <v>CCE-05</v>
      </c>
      <c r="M579" s="2" t="s">
        <v>58</v>
      </c>
      <c r="N579" s="2">
        <v>0</v>
      </c>
      <c r="O579" s="1">
        <v>49200000</v>
      </c>
      <c r="P579" s="8">
        <v>49200000</v>
      </c>
      <c r="Q579" s="1">
        <v>0</v>
      </c>
      <c r="R579" s="2">
        <v>0</v>
      </c>
      <c r="S579" s="2" t="s">
        <v>842</v>
      </c>
      <c r="T579" s="2" t="s">
        <v>843</v>
      </c>
      <c r="U579" s="2" t="s">
        <v>898</v>
      </c>
      <c r="V579" s="2" t="s">
        <v>899</v>
      </c>
      <c r="W579" s="2" t="s">
        <v>900</v>
      </c>
      <c r="X579" s="2" t="s">
        <v>901</v>
      </c>
      <c r="Y579" s="3" t="s">
        <v>902</v>
      </c>
    </row>
    <row r="580" spans="1:25" ht="165" x14ac:dyDescent="0.25">
      <c r="A580" s="2" t="s">
        <v>922</v>
      </c>
      <c r="B580" s="2" t="str">
        <f>IFERROR(VLOOKUP(VALUE(MID(A580,1,IF(VALUE(MID(A580,1,3))=898,3,4))),[20]Hoja1!$A$3:$K$222,2,0),"")</f>
        <v>1040 Bogotá reconoce a sus maestros, maestras y directivos docentes líderes de la transformación educativa</v>
      </c>
      <c r="C580" s="2" t="s">
        <v>923</v>
      </c>
      <c r="D580" s="2" t="s">
        <v>924</v>
      </c>
      <c r="E580" s="2">
        <v>86141501</v>
      </c>
      <c r="F580" s="2" t="s">
        <v>925</v>
      </c>
      <c r="G580" s="4">
        <v>7</v>
      </c>
      <c r="H580" s="4">
        <v>7</v>
      </c>
      <c r="I580" s="2">
        <v>6</v>
      </c>
      <c r="J580" s="2">
        <v>1</v>
      </c>
      <c r="K580" s="2" t="s">
        <v>29</v>
      </c>
      <c r="L580" s="2" t="str">
        <f>IF(K580=[20]Hoja3!$B$2,[20]Hoja3!$A$2,IF(K580=[20]Hoja3!$B$3,[20]Hoja3!$A$3,IF(K580=[20]Hoja3!$B$4,[20]Hoja3!$A$4,IF(K580=[20]Hoja3!$B$5,[20]Hoja3!$A$5,IF(K580=[20]Hoja3!$B$6,[20]Hoja3!$A$6,IF(K580=[20]Hoja3!$B$7,[20]Hoja3!$A$7,IF(K580=[20]Hoja3!$B$8,[20]Hoja3!$A$8,IF(K580=[20]Hoja3!$B$9,[20]Hoja3!$A$9,IF(K580=[20]Hoja3!$B$10,[20]Hoja3!$A$10,IF(K580=[20]Hoja3!$B$11,[20]Hoja3!$A$11,IF(K580=[20]Hoja3!$B$12,[20]Hoja3!$A$12,IF(K580=[20]Hoja3!$B$13,[20]Hoja3!$A$13,IF(K580=[20]Hoja3!$B$14,[20]Hoja3!$A$14,"")))))))))))))</f>
        <v>CCE-05</v>
      </c>
      <c r="M580" s="2" t="s">
        <v>926</v>
      </c>
      <c r="N580" s="2">
        <v>0</v>
      </c>
      <c r="O580" s="1">
        <v>406665000</v>
      </c>
      <c r="P580" s="8">
        <v>406665000</v>
      </c>
      <c r="Q580" s="1">
        <v>0</v>
      </c>
      <c r="R580" s="2">
        <v>0</v>
      </c>
      <c r="S580" s="2" t="s">
        <v>842</v>
      </c>
      <c r="T580" s="2" t="s">
        <v>843</v>
      </c>
      <c r="U580" s="2" t="s">
        <v>898</v>
      </c>
      <c r="V580" s="2" t="s">
        <v>899</v>
      </c>
      <c r="W580" s="2" t="s">
        <v>900</v>
      </c>
      <c r="X580" s="2" t="s">
        <v>901</v>
      </c>
      <c r="Y580" s="3" t="s">
        <v>902</v>
      </c>
    </row>
    <row r="581" spans="1:25" ht="150" x14ac:dyDescent="0.25">
      <c r="A581" s="2" t="s">
        <v>922</v>
      </c>
      <c r="B581" s="2" t="str">
        <f>IFERROR(VLOOKUP(VALUE(MID(A581,1,IF(VALUE(MID(A581,1,3))=898,3,4))),[20]Hoja1!$A$3:$K$222,2,0),"")</f>
        <v>1040 Bogotá reconoce a sus maestros, maestras y directivos docentes líderes de la transformación educativa</v>
      </c>
      <c r="C581" s="2" t="s">
        <v>927</v>
      </c>
      <c r="D581" s="2" t="s">
        <v>928</v>
      </c>
      <c r="E581" s="2">
        <v>86141507</v>
      </c>
      <c r="F581" s="2" t="s">
        <v>929</v>
      </c>
      <c r="G581" s="4">
        <v>7</v>
      </c>
      <c r="H581" s="4">
        <v>7</v>
      </c>
      <c r="I581" s="2">
        <v>6</v>
      </c>
      <c r="J581" s="2">
        <v>1</v>
      </c>
      <c r="K581" s="2" t="s">
        <v>29</v>
      </c>
      <c r="L581" s="2" t="str">
        <f>IF(K581=[20]Hoja3!$B$2,[20]Hoja3!$A$2,IF(K581=[20]Hoja3!$B$3,[20]Hoja3!$A$3,IF(K581=[20]Hoja3!$B$4,[20]Hoja3!$A$4,IF(K581=[20]Hoja3!$B$5,[20]Hoja3!$A$5,IF(K581=[20]Hoja3!$B$6,[20]Hoja3!$A$6,IF(K581=[20]Hoja3!$B$7,[20]Hoja3!$A$7,IF(K581=[20]Hoja3!$B$8,[20]Hoja3!$A$8,IF(K581=[20]Hoja3!$B$9,[20]Hoja3!$A$9,IF(K581=[20]Hoja3!$B$10,[20]Hoja3!$A$10,IF(K581=[20]Hoja3!$B$11,[20]Hoja3!$A$11,IF(K581=[20]Hoja3!$B$12,[20]Hoja3!$A$12,IF(K581=[20]Hoja3!$B$13,[20]Hoja3!$A$13,IF(K581=[20]Hoja3!$B$14,[20]Hoja3!$A$14,"")))))))))))))</f>
        <v>CCE-05</v>
      </c>
      <c r="M581" s="2" t="s">
        <v>926</v>
      </c>
      <c r="N581" s="2">
        <v>0</v>
      </c>
      <c r="O581" s="1">
        <v>352202072</v>
      </c>
      <c r="P581" s="8">
        <v>352202072</v>
      </c>
      <c r="Q581" s="1">
        <v>0</v>
      </c>
      <c r="R581" s="2">
        <v>0</v>
      </c>
      <c r="S581" s="2" t="s">
        <v>842</v>
      </c>
      <c r="T581" s="2" t="s">
        <v>843</v>
      </c>
      <c r="U581" s="2" t="s">
        <v>898</v>
      </c>
      <c r="V581" s="2" t="s">
        <v>899</v>
      </c>
      <c r="W581" s="2" t="s">
        <v>900</v>
      </c>
      <c r="X581" s="2" t="s">
        <v>901</v>
      </c>
      <c r="Y581" s="3" t="s">
        <v>902</v>
      </c>
    </row>
    <row r="582" spans="1:25" ht="150" x14ac:dyDescent="0.25">
      <c r="A582" s="2" t="s">
        <v>922</v>
      </c>
      <c r="B582" s="2" t="str">
        <f>IFERROR(VLOOKUP(VALUE(MID(A582,1,IF(VALUE(MID(A582,1,3))=898,3,4))),[20]Hoja1!$A$3:$K$222,2,0),"")</f>
        <v>1040 Bogotá reconoce a sus maestros, maestras y directivos docentes líderes de la transformación educativa</v>
      </c>
      <c r="C582" s="2" t="s">
        <v>927</v>
      </c>
      <c r="D582" s="2" t="s">
        <v>930</v>
      </c>
      <c r="E582" s="2">
        <v>86141501</v>
      </c>
      <c r="F582" s="2" t="s">
        <v>929</v>
      </c>
      <c r="G582" s="4">
        <v>7</v>
      </c>
      <c r="H582" s="4">
        <v>7</v>
      </c>
      <c r="I582" s="2">
        <v>6</v>
      </c>
      <c r="J582" s="2">
        <v>1</v>
      </c>
      <c r="K582" s="2" t="s">
        <v>29</v>
      </c>
      <c r="L582" s="2" t="str">
        <f>IF(K582=[20]Hoja3!$B$2,[20]Hoja3!$A$2,IF(K582=[20]Hoja3!$B$3,[20]Hoja3!$A$3,IF(K582=[20]Hoja3!$B$4,[20]Hoja3!$A$4,IF(K582=[20]Hoja3!$B$5,[20]Hoja3!$A$5,IF(K582=[20]Hoja3!$B$6,[20]Hoja3!$A$6,IF(K582=[20]Hoja3!$B$7,[20]Hoja3!$A$7,IF(K582=[20]Hoja3!$B$8,[20]Hoja3!$A$8,IF(K582=[20]Hoja3!$B$9,[20]Hoja3!$A$9,IF(K582=[20]Hoja3!$B$10,[20]Hoja3!$A$10,IF(K582=[20]Hoja3!$B$11,[20]Hoja3!$A$11,IF(K582=[20]Hoja3!$B$12,[20]Hoja3!$A$12,IF(K582=[20]Hoja3!$B$13,[20]Hoja3!$A$13,IF(K582=[20]Hoja3!$B$14,[20]Hoja3!$A$14,"")))))))))))))</f>
        <v>CCE-05</v>
      </c>
      <c r="M582" s="2" t="s">
        <v>926</v>
      </c>
      <c r="N582" s="2">
        <v>0</v>
      </c>
      <c r="O582" s="1">
        <v>136801000</v>
      </c>
      <c r="P582" s="8">
        <v>136801000</v>
      </c>
      <c r="Q582" s="1">
        <v>0</v>
      </c>
      <c r="R582" s="2">
        <v>0</v>
      </c>
      <c r="S582" s="2" t="s">
        <v>842</v>
      </c>
      <c r="T582" s="2" t="s">
        <v>843</v>
      </c>
      <c r="U582" s="2" t="s">
        <v>898</v>
      </c>
      <c r="V582" s="2" t="s">
        <v>899</v>
      </c>
      <c r="W582" s="2" t="s">
        <v>900</v>
      </c>
      <c r="X582" s="2" t="s">
        <v>901</v>
      </c>
      <c r="Y582" s="3" t="s">
        <v>902</v>
      </c>
    </row>
    <row r="583" spans="1:25" ht="150" x14ac:dyDescent="0.25">
      <c r="A583" s="2" t="s">
        <v>922</v>
      </c>
      <c r="B583" s="2" t="str">
        <f>IFERROR(VLOOKUP(VALUE(MID(A583,1,IF(VALUE(MID(A583,1,3))=898,3,4))),[20]Hoja1!$A$3:$K$222,2,0),"")</f>
        <v>1040 Bogotá reconoce a sus maestros, maestras y directivos docentes líderes de la transformación educativa</v>
      </c>
      <c r="C583" s="2" t="s">
        <v>904</v>
      </c>
      <c r="D583" s="2" t="s">
        <v>931</v>
      </c>
      <c r="E583" s="2">
        <v>86141501</v>
      </c>
      <c r="F583" s="2" t="s">
        <v>932</v>
      </c>
      <c r="G583" s="4">
        <v>7</v>
      </c>
      <c r="H583" s="4">
        <v>7</v>
      </c>
      <c r="I583" s="2">
        <v>6</v>
      </c>
      <c r="J583" s="2">
        <v>1</v>
      </c>
      <c r="K583" s="2" t="s">
        <v>29</v>
      </c>
      <c r="L583" s="2" t="str">
        <f>IF(K583=[20]Hoja3!$B$2,[20]Hoja3!$A$2,IF(K583=[20]Hoja3!$B$3,[20]Hoja3!$A$3,IF(K583=[20]Hoja3!$B$4,[20]Hoja3!$A$4,IF(K583=[20]Hoja3!$B$5,[20]Hoja3!$A$5,IF(K583=[20]Hoja3!$B$6,[20]Hoja3!$A$6,IF(K583=[20]Hoja3!$B$7,[20]Hoja3!$A$7,IF(K583=[20]Hoja3!$B$8,[20]Hoja3!$A$8,IF(K583=[20]Hoja3!$B$9,[20]Hoja3!$A$9,IF(K583=[20]Hoja3!$B$10,[20]Hoja3!$A$10,IF(K583=[20]Hoja3!$B$11,[20]Hoja3!$A$11,IF(K583=[20]Hoja3!$B$12,[20]Hoja3!$A$12,IF(K583=[20]Hoja3!$B$13,[20]Hoja3!$A$13,IF(K583=[20]Hoja3!$B$14,[20]Hoja3!$A$14,"")))))))))))))</f>
        <v>CCE-05</v>
      </c>
      <c r="M583" s="2" t="s">
        <v>926</v>
      </c>
      <c r="N583" s="2">
        <v>0</v>
      </c>
      <c r="O583" s="1">
        <v>180000000</v>
      </c>
      <c r="P583" s="8">
        <v>180000000</v>
      </c>
      <c r="Q583" s="1">
        <v>0</v>
      </c>
      <c r="R583" s="2">
        <v>0</v>
      </c>
      <c r="S583" s="2" t="s">
        <v>842</v>
      </c>
      <c r="T583" s="2" t="s">
        <v>843</v>
      </c>
      <c r="U583" s="2" t="s">
        <v>898</v>
      </c>
      <c r="V583" s="2" t="s">
        <v>899</v>
      </c>
      <c r="W583" s="2" t="s">
        <v>900</v>
      </c>
      <c r="X583" s="2" t="s">
        <v>901</v>
      </c>
      <c r="Y583" s="3" t="s">
        <v>902</v>
      </c>
    </row>
    <row r="584" spans="1:25" ht="165" x14ac:dyDescent="0.25">
      <c r="A584" s="2" t="s">
        <v>933</v>
      </c>
      <c r="B584" s="2" t="str">
        <f>IFERROR(VLOOKUP(VALUE(MID(A584,1,IF(VALUE(MID(A584,1,3))=898,3,4))),[20]Hoja1!$A$3:$K$222,2,0),"")</f>
        <v>1040 Bogotá reconoce a sus maestros, maestras y directivos docentes líderes de la transformación educativa</v>
      </c>
      <c r="C584" s="2" t="s">
        <v>923</v>
      </c>
      <c r="D584" s="2" t="s">
        <v>924</v>
      </c>
      <c r="E584" s="2">
        <v>86101710</v>
      </c>
      <c r="F584" s="2" t="s">
        <v>934</v>
      </c>
      <c r="G584" s="4">
        <v>1</v>
      </c>
      <c r="H584" s="4">
        <v>1</v>
      </c>
      <c r="I584" s="2">
        <v>11</v>
      </c>
      <c r="J584" s="2">
        <v>1</v>
      </c>
      <c r="K584" s="2" t="s">
        <v>29</v>
      </c>
      <c r="L584" s="2" t="str">
        <f>IF(K584=[20]Hoja3!$B$2,[20]Hoja3!$A$2,IF(K584=[20]Hoja3!$B$3,[20]Hoja3!$A$3,IF(K584=[20]Hoja3!$B$4,[20]Hoja3!$A$4,IF(K584=[20]Hoja3!$B$5,[20]Hoja3!$A$5,IF(K584=[20]Hoja3!$B$6,[20]Hoja3!$A$6,IF(K584=[20]Hoja3!$B$7,[20]Hoja3!$A$7,IF(K584=[20]Hoja3!$B$8,[20]Hoja3!$A$8,IF(K584=[20]Hoja3!$B$9,[20]Hoja3!$A$9,IF(K584=[20]Hoja3!$B$10,[20]Hoja3!$A$10,IF(K584=[20]Hoja3!$B$11,[20]Hoja3!$A$11,IF(K584=[20]Hoja3!$B$12,[20]Hoja3!$A$12,IF(K584=[20]Hoja3!$B$13,[20]Hoja3!$A$13,IF(K584=[20]Hoja3!$B$14,[20]Hoja3!$A$14,"")))))))))))))</f>
        <v>CCE-05</v>
      </c>
      <c r="M584" s="2" t="s">
        <v>935</v>
      </c>
      <c r="N584" s="2">
        <v>0</v>
      </c>
      <c r="O584" s="1">
        <v>500000000</v>
      </c>
      <c r="P584" s="8">
        <v>500000000</v>
      </c>
      <c r="Q584" s="1">
        <v>0</v>
      </c>
      <c r="R584" s="2">
        <v>0</v>
      </c>
      <c r="S584" s="2" t="s">
        <v>842</v>
      </c>
      <c r="T584" s="2" t="s">
        <v>843</v>
      </c>
      <c r="U584" s="2" t="s">
        <v>898</v>
      </c>
      <c r="V584" s="2" t="s">
        <v>899</v>
      </c>
      <c r="W584" s="2" t="s">
        <v>900</v>
      </c>
      <c r="X584" s="2" t="s">
        <v>901</v>
      </c>
      <c r="Y584" s="3" t="s">
        <v>902</v>
      </c>
    </row>
    <row r="585" spans="1:25" ht="150" x14ac:dyDescent="0.25">
      <c r="A585" s="2" t="s">
        <v>936</v>
      </c>
      <c r="B585" s="2" t="str">
        <f>IFERROR(VLOOKUP(VALUE(MID(A585,1,IF(VALUE(MID(A585,1,3))=898,3,4))),[20]Hoja1!$A$3:$K$222,2,0),"")</f>
        <v>1040 Bogotá reconoce a sus maestros, maestras y directivos docentes líderes de la transformación educativa</v>
      </c>
      <c r="C585" s="2" t="s">
        <v>923</v>
      </c>
      <c r="D585" s="2" t="s">
        <v>937</v>
      </c>
      <c r="E585" s="2">
        <v>80111504</v>
      </c>
      <c r="F585" s="2" t="s">
        <v>938</v>
      </c>
      <c r="G585" s="4">
        <v>1</v>
      </c>
      <c r="H585" s="4">
        <v>1</v>
      </c>
      <c r="I585" s="2">
        <v>6</v>
      </c>
      <c r="J585" s="2">
        <v>1</v>
      </c>
      <c r="K585" s="2" t="s">
        <v>29</v>
      </c>
      <c r="L585" s="2" t="str">
        <f>IF(K585=[20]Hoja3!$B$2,[20]Hoja3!$A$2,IF(K585=[20]Hoja3!$B$3,[20]Hoja3!$A$3,IF(K585=[20]Hoja3!$B$4,[20]Hoja3!$A$4,IF(K585=[20]Hoja3!$B$5,[20]Hoja3!$A$5,IF(K585=[20]Hoja3!$B$6,[20]Hoja3!$A$6,IF(K585=[20]Hoja3!$B$7,[20]Hoja3!$A$7,IF(K585=[20]Hoja3!$B$8,[20]Hoja3!$A$8,IF(K585=[20]Hoja3!$B$9,[20]Hoja3!$A$9,IF(K585=[20]Hoja3!$B$10,[20]Hoja3!$A$10,IF(K585=[20]Hoja3!$B$11,[20]Hoja3!$A$11,IF(K585=[20]Hoja3!$B$12,[20]Hoja3!$A$12,IF(K585=[20]Hoja3!$B$13,[20]Hoja3!$A$13,IF(K585=[20]Hoja3!$B$14,[20]Hoja3!$A$14,"")))))))))))))</f>
        <v>CCE-05</v>
      </c>
      <c r="M585" s="2" t="s">
        <v>58</v>
      </c>
      <c r="N585" s="2">
        <v>0</v>
      </c>
      <c r="O585" s="1">
        <v>43800000</v>
      </c>
      <c r="P585" s="8">
        <v>43800000</v>
      </c>
      <c r="Q585" s="1">
        <v>0</v>
      </c>
      <c r="R585" s="2">
        <v>0</v>
      </c>
      <c r="S585" s="2" t="s">
        <v>842</v>
      </c>
      <c r="T585" s="2" t="s">
        <v>843</v>
      </c>
      <c r="U585" s="2" t="s">
        <v>898</v>
      </c>
      <c r="V585" s="2" t="s">
        <v>899</v>
      </c>
      <c r="W585" s="2" t="s">
        <v>900</v>
      </c>
      <c r="X585" s="2" t="s">
        <v>901</v>
      </c>
      <c r="Y585" s="3" t="s">
        <v>902</v>
      </c>
    </row>
    <row r="586" spans="1:25" ht="150" x14ac:dyDescent="0.25">
      <c r="A586" s="2" t="s">
        <v>939</v>
      </c>
      <c r="B586" s="2" t="str">
        <f>IFERROR(VLOOKUP(VALUE(MID(A586,1,IF(VALUE(MID(A586,1,3))=898,3,4))),[20]Hoja1!$A$3:$K$222,2,0),"")</f>
        <v>1040 Bogotá reconoce a sus maestros, maestras y directivos docentes líderes de la transformación educativa</v>
      </c>
      <c r="C586" s="2" t="s">
        <v>923</v>
      </c>
      <c r="D586" s="2" t="s">
        <v>937</v>
      </c>
      <c r="E586" s="2">
        <v>80111504</v>
      </c>
      <c r="F586" s="2" t="s">
        <v>940</v>
      </c>
      <c r="G586" s="4">
        <v>1</v>
      </c>
      <c r="H586" s="4">
        <v>1</v>
      </c>
      <c r="I586" s="2">
        <v>6</v>
      </c>
      <c r="J586" s="2">
        <v>1</v>
      </c>
      <c r="K586" s="2" t="s">
        <v>29</v>
      </c>
      <c r="L586" s="2" t="str">
        <f>IF(K586=[20]Hoja3!$B$2,[20]Hoja3!$A$2,IF(K586=[20]Hoja3!$B$3,[20]Hoja3!$A$3,IF(K586=[20]Hoja3!$B$4,[20]Hoja3!$A$4,IF(K586=[20]Hoja3!$B$5,[20]Hoja3!$A$5,IF(K586=[20]Hoja3!$B$6,[20]Hoja3!$A$6,IF(K586=[20]Hoja3!$B$7,[20]Hoja3!$A$7,IF(K586=[20]Hoja3!$B$8,[20]Hoja3!$A$8,IF(K586=[20]Hoja3!$B$9,[20]Hoja3!$A$9,IF(K586=[20]Hoja3!$B$10,[20]Hoja3!$A$10,IF(K586=[20]Hoja3!$B$11,[20]Hoja3!$A$11,IF(K586=[20]Hoja3!$B$12,[20]Hoja3!$A$12,IF(K586=[20]Hoja3!$B$13,[20]Hoja3!$A$13,IF(K586=[20]Hoja3!$B$14,[20]Hoja3!$A$14,"")))))))))))))</f>
        <v>CCE-05</v>
      </c>
      <c r="M586" s="2" t="s">
        <v>58</v>
      </c>
      <c r="N586" s="2">
        <v>0</v>
      </c>
      <c r="O586" s="1">
        <v>39000000</v>
      </c>
      <c r="P586" s="8">
        <v>39000000</v>
      </c>
      <c r="Q586" s="1">
        <v>0</v>
      </c>
      <c r="R586" s="2">
        <v>0</v>
      </c>
      <c r="S586" s="2" t="s">
        <v>842</v>
      </c>
      <c r="T586" s="2" t="s">
        <v>843</v>
      </c>
      <c r="U586" s="2" t="s">
        <v>898</v>
      </c>
      <c r="V586" s="2" t="s">
        <v>899</v>
      </c>
      <c r="W586" s="2" t="s">
        <v>900</v>
      </c>
      <c r="X586" s="2" t="s">
        <v>901</v>
      </c>
      <c r="Y586" s="3" t="s">
        <v>902</v>
      </c>
    </row>
    <row r="587" spans="1:25" ht="150" x14ac:dyDescent="0.25">
      <c r="A587" s="2" t="s">
        <v>941</v>
      </c>
      <c r="B587" s="2" t="str">
        <f>IFERROR(VLOOKUP(VALUE(MID(A587,1,IF(VALUE(MID(A587,1,3))=898,3,4))),[20]Hoja1!$A$3:$K$222,2,0),"")</f>
        <v>1040 Bogotá reconoce a sus maestros, maestras y directivos docentes líderes de la transformación educativa</v>
      </c>
      <c r="C587" s="2" t="s">
        <v>923</v>
      </c>
      <c r="D587" s="2" t="s">
        <v>937</v>
      </c>
      <c r="E587" s="2">
        <v>80111504</v>
      </c>
      <c r="F587" s="2" t="s">
        <v>942</v>
      </c>
      <c r="G587" s="4">
        <v>1</v>
      </c>
      <c r="H587" s="4">
        <v>1</v>
      </c>
      <c r="I587" s="2">
        <v>6</v>
      </c>
      <c r="J587" s="2">
        <v>1</v>
      </c>
      <c r="K587" s="2" t="s">
        <v>29</v>
      </c>
      <c r="L587" s="2" t="str">
        <f>IF(K587=[20]Hoja3!$B$2,[20]Hoja3!$A$2,IF(K587=[20]Hoja3!$B$3,[20]Hoja3!$A$3,IF(K587=[20]Hoja3!$B$4,[20]Hoja3!$A$4,IF(K587=[20]Hoja3!$B$5,[20]Hoja3!$A$5,IF(K587=[20]Hoja3!$B$6,[20]Hoja3!$A$6,IF(K587=[20]Hoja3!$B$7,[20]Hoja3!$A$7,IF(K587=[20]Hoja3!$B$8,[20]Hoja3!$A$8,IF(K587=[20]Hoja3!$B$9,[20]Hoja3!$A$9,IF(K587=[20]Hoja3!$B$10,[20]Hoja3!$A$10,IF(K587=[20]Hoja3!$B$11,[20]Hoja3!$A$11,IF(K587=[20]Hoja3!$B$12,[20]Hoja3!$A$12,IF(K587=[20]Hoja3!$B$13,[20]Hoja3!$A$13,IF(K587=[20]Hoja3!$B$14,[20]Hoja3!$A$14,"")))))))))))))</f>
        <v>CCE-05</v>
      </c>
      <c r="M587" s="2" t="s">
        <v>58</v>
      </c>
      <c r="N587" s="2">
        <v>0</v>
      </c>
      <c r="O587" s="1">
        <v>21840000</v>
      </c>
      <c r="P587" s="8">
        <v>21840000</v>
      </c>
      <c r="Q587" s="1">
        <v>0</v>
      </c>
      <c r="R587" s="2">
        <v>0</v>
      </c>
      <c r="S587" s="2" t="s">
        <v>842</v>
      </c>
      <c r="T587" s="2" t="s">
        <v>843</v>
      </c>
      <c r="U587" s="2" t="s">
        <v>898</v>
      </c>
      <c r="V587" s="2" t="s">
        <v>899</v>
      </c>
      <c r="W587" s="2" t="s">
        <v>900</v>
      </c>
      <c r="X587" s="2" t="s">
        <v>901</v>
      </c>
      <c r="Y587" s="3" t="s">
        <v>902</v>
      </c>
    </row>
    <row r="588" spans="1:25" ht="150" x14ac:dyDescent="0.25">
      <c r="A588" s="2" t="s">
        <v>943</v>
      </c>
      <c r="B588" s="2" t="str">
        <f>IFERROR(VLOOKUP(VALUE(MID(A588,1,IF(VALUE(MID(A588,1,3))=898,3,4))),[20]Hoja1!$A$3:$K$222,2,0),"")</f>
        <v>1040 Bogotá reconoce a sus maestros, maestras y directivos docentes líderes de la transformación educativa</v>
      </c>
      <c r="C588" s="2" t="s">
        <v>923</v>
      </c>
      <c r="D588" s="2" t="s">
        <v>937</v>
      </c>
      <c r="E588" s="2">
        <v>80111504</v>
      </c>
      <c r="F588" s="2" t="s">
        <v>944</v>
      </c>
      <c r="G588" s="4">
        <v>1</v>
      </c>
      <c r="H588" s="4">
        <v>1</v>
      </c>
      <c r="I588" s="2">
        <v>6</v>
      </c>
      <c r="J588" s="2">
        <v>1</v>
      </c>
      <c r="K588" s="2" t="s">
        <v>29</v>
      </c>
      <c r="L588" s="2" t="str">
        <f>IF(K588=[20]Hoja3!$B$2,[20]Hoja3!$A$2,IF(K588=[20]Hoja3!$B$3,[20]Hoja3!$A$3,IF(K588=[20]Hoja3!$B$4,[20]Hoja3!$A$4,IF(K588=[20]Hoja3!$B$5,[20]Hoja3!$A$5,IF(K588=[20]Hoja3!$B$6,[20]Hoja3!$A$6,IF(K588=[20]Hoja3!$B$7,[20]Hoja3!$A$7,IF(K588=[20]Hoja3!$B$8,[20]Hoja3!$A$8,IF(K588=[20]Hoja3!$B$9,[20]Hoja3!$A$9,IF(K588=[20]Hoja3!$B$10,[20]Hoja3!$A$10,IF(K588=[20]Hoja3!$B$11,[20]Hoja3!$A$11,IF(K588=[20]Hoja3!$B$12,[20]Hoja3!$A$12,IF(K588=[20]Hoja3!$B$13,[20]Hoja3!$A$13,IF(K588=[20]Hoja3!$B$14,[20]Hoja3!$A$14,"")))))))))))))</f>
        <v>CCE-05</v>
      </c>
      <c r="M588" s="2" t="s">
        <v>58</v>
      </c>
      <c r="N588" s="2">
        <v>0</v>
      </c>
      <c r="O588" s="1">
        <v>38688000</v>
      </c>
      <c r="P588" s="8">
        <v>38688000</v>
      </c>
      <c r="Q588" s="1">
        <v>0</v>
      </c>
      <c r="R588" s="2">
        <v>0</v>
      </c>
      <c r="S588" s="2" t="s">
        <v>842</v>
      </c>
      <c r="T588" s="2" t="s">
        <v>843</v>
      </c>
      <c r="U588" s="2" t="s">
        <v>898</v>
      </c>
      <c r="V588" s="2" t="s">
        <v>899</v>
      </c>
      <c r="W588" s="2" t="s">
        <v>900</v>
      </c>
      <c r="X588" s="2" t="s">
        <v>901</v>
      </c>
      <c r="Y588" s="3" t="s">
        <v>902</v>
      </c>
    </row>
    <row r="589" spans="1:25" ht="150" x14ac:dyDescent="0.25">
      <c r="A589" s="2" t="s">
        <v>945</v>
      </c>
      <c r="B589" s="2" t="str">
        <f>IFERROR(VLOOKUP(VALUE(MID(A589,1,IF(VALUE(MID(A589,1,3))=898,3,4))),[20]Hoja1!$A$3:$K$222,2,0),"")</f>
        <v>1040 Bogotá reconoce a sus maestros, maestras y directivos docentes líderes de la transformación educativa</v>
      </c>
      <c r="C589" s="2" t="s">
        <v>923</v>
      </c>
      <c r="D589" s="2" t="s">
        <v>937</v>
      </c>
      <c r="E589" s="2">
        <v>80111504</v>
      </c>
      <c r="F589" s="2" t="s">
        <v>946</v>
      </c>
      <c r="G589" s="4">
        <v>1</v>
      </c>
      <c r="H589" s="4">
        <v>1</v>
      </c>
      <c r="I589" s="2">
        <v>6</v>
      </c>
      <c r="J589" s="2">
        <v>1</v>
      </c>
      <c r="K589" s="2" t="s">
        <v>29</v>
      </c>
      <c r="L589" s="2" t="str">
        <f>IF(K589=[20]Hoja3!$B$2,[20]Hoja3!$A$2,IF(K589=[20]Hoja3!$B$3,[20]Hoja3!$A$3,IF(K589=[20]Hoja3!$B$4,[20]Hoja3!$A$4,IF(K589=[20]Hoja3!$B$5,[20]Hoja3!$A$5,IF(K589=[20]Hoja3!$B$6,[20]Hoja3!$A$6,IF(K589=[20]Hoja3!$B$7,[20]Hoja3!$A$7,IF(K589=[20]Hoja3!$B$8,[20]Hoja3!$A$8,IF(K589=[20]Hoja3!$B$9,[20]Hoja3!$A$9,IF(K589=[20]Hoja3!$B$10,[20]Hoja3!$A$10,IF(K589=[20]Hoja3!$B$11,[20]Hoja3!$A$11,IF(K589=[20]Hoja3!$B$12,[20]Hoja3!$A$12,IF(K589=[20]Hoja3!$B$13,[20]Hoja3!$A$13,IF(K589=[20]Hoja3!$B$14,[20]Hoja3!$A$14,"")))))))))))))</f>
        <v>CCE-05</v>
      </c>
      <c r="M589" s="2" t="s">
        <v>58</v>
      </c>
      <c r="N589" s="2">
        <v>0</v>
      </c>
      <c r="O589" s="1">
        <v>28800000</v>
      </c>
      <c r="P589" s="8">
        <v>28800000</v>
      </c>
      <c r="Q589" s="1">
        <v>0</v>
      </c>
      <c r="R589" s="2">
        <v>0</v>
      </c>
      <c r="S589" s="2" t="s">
        <v>842</v>
      </c>
      <c r="T589" s="2" t="s">
        <v>843</v>
      </c>
      <c r="U589" s="2" t="s">
        <v>898</v>
      </c>
      <c r="V589" s="2" t="s">
        <v>899</v>
      </c>
      <c r="W589" s="2" t="s">
        <v>900</v>
      </c>
      <c r="X589" s="2" t="s">
        <v>901</v>
      </c>
      <c r="Y589" s="3" t="s">
        <v>902</v>
      </c>
    </row>
    <row r="590" spans="1:25" ht="150" x14ac:dyDescent="0.25">
      <c r="A590" s="2" t="s">
        <v>947</v>
      </c>
      <c r="B590" s="2" t="str">
        <f>IFERROR(VLOOKUP(VALUE(MID(A590,1,IF(VALUE(MID(A590,1,3))=898,3,4))),[20]Hoja1!$A$3:$K$222,2,0),"")</f>
        <v>1040 Bogotá reconoce a sus maestros, maestras y directivos docentes líderes de la transformación educativa</v>
      </c>
      <c r="C590" s="2" t="s">
        <v>923</v>
      </c>
      <c r="D590" s="2" t="s">
        <v>937</v>
      </c>
      <c r="E590" s="2">
        <v>80111504</v>
      </c>
      <c r="F590" s="2" t="s">
        <v>948</v>
      </c>
      <c r="G590" s="4">
        <v>1</v>
      </c>
      <c r="H590" s="4">
        <v>1</v>
      </c>
      <c r="I590" s="2">
        <v>6</v>
      </c>
      <c r="J590" s="2">
        <v>1</v>
      </c>
      <c r="K590" s="2" t="s">
        <v>29</v>
      </c>
      <c r="L590" s="2" t="str">
        <f>IF(K590=[20]Hoja3!$B$2,[20]Hoja3!$A$2,IF(K590=[20]Hoja3!$B$3,[20]Hoja3!$A$3,IF(K590=[20]Hoja3!$B$4,[20]Hoja3!$A$4,IF(K590=[20]Hoja3!$B$5,[20]Hoja3!$A$5,IF(K590=[20]Hoja3!$B$6,[20]Hoja3!$A$6,IF(K590=[20]Hoja3!$B$7,[20]Hoja3!$A$7,IF(K590=[20]Hoja3!$B$8,[20]Hoja3!$A$8,IF(K590=[20]Hoja3!$B$9,[20]Hoja3!$A$9,IF(K590=[20]Hoja3!$B$10,[20]Hoja3!$A$10,IF(K590=[20]Hoja3!$B$11,[20]Hoja3!$A$11,IF(K590=[20]Hoja3!$B$12,[20]Hoja3!$A$12,IF(K590=[20]Hoja3!$B$13,[20]Hoja3!$A$13,IF(K590=[20]Hoja3!$B$14,[20]Hoja3!$A$14,"")))))))))))))</f>
        <v>CCE-05</v>
      </c>
      <c r="M590" s="2" t="s">
        <v>58</v>
      </c>
      <c r="N590" s="2">
        <v>0</v>
      </c>
      <c r="O590" s="1">
        <v>36000000</v>
      </c>
      <c r="P590" s="8">
        <v>36000000</v>
      </c>
      <c r="Q590" s="1">
        <v>0</v>
      </c>
      <c r="R590" s="2">
        <v>0</v>
      </c>
      <c r="S590" s="2" t="s">
        <v>842</v>
      </c>
      <c r="T590" s="2" t="s">
        <v>843</v>
      </c>
      <c r="U590" s="2" t="s">
        <v>898</v>
      </c>
      <c r="V590" s="2" t="s">
        <v>899</v>
      </c>
      <c r="W590" s="2" t="s">
        <v>900</v>
      </c>
      <c r="X590" s="2" t="s">
        <v>901</v>
      </c>
      <c r="Y590" s="3" t="s">
        <v>902</v>
      </c>
    </row>
    <row r="591" spans="1:25" ht="150" x14ac:dyDescent="0.25">
      <c r="A591" s="2" t="s">
        <v>949</v>
      </c>
      <c r="B591" s="2" t="str">
        <f>IFERROR(VLOOKUP(VALUE(MID(A591,1,IF(VALUE(MID(A591,1,3))=898,3,4))),[20]Hoja1!$A$3:$K$222,2,0),"")</f>
        <v>1040 Bogotá reconoce a sus maestros, maestras y directivos docentes líderes de la transformación educativa</v>
      </c>
      <c r="C591" s="2" t="s">
        <v>923</v>
      </c>
      <c r="D591" s="2" t="s">
        <v>937</v>
      </c>
      <c r="E591" s="2">
        <v>80111504</v>
      </c>
      <c r="F591" s="2" t="s">
        <v>950</v>
      </c>
      <c r="G591" s="4">
        <v>1</v>
      </c>
      <c r="H591" s="4">
        <v>1</v>
      </c>
      <c r="I591" s="2">
        <v>6</v>
      </c>
      <c r="J591" s="2">
        <v>1</v>
      </c>
      <c r="K591" s="2" t="s">
        <v>29</v>
      </c>
      <c r="L591" s="2" t="str">
        <f>IF(K591=[20]Hoja3!$B$2,[20]Hoja3!$A$2,IF(K591=[20]Hoja3!$B$3,[20]Hoja3!$A$3,IF(K591=[20]Hoja3!$B$4,[20]Hoja3!$A$4,IF(K591=[20]Hoja3!$B$5,[20]Hoja3!$A$5,IF(K591=[20]Hoja3!$B$6,[20]Hoja3!$A$6,IF(K591=[20]Hoja3!$B$7,[20]Hoja3!$A$7,IF(K591=[20]Hoja3!$B$8,[20]Hoja3!$A$8,IF(K591=[20]Hoja3!$B$9,[20]Hoja3!$A$9,IF(K591=[20]Hoja3!$B$10,[20]Hoja3!$A$10,IF(K591=[20]Hoja3!$B$11,[20]Hoja3!$A$11,IF(K591=[20]Hoja3!$B$12,[20]Hoja3!$A$12,IF(K591=[20]Hoja3!$B$13,[20]Hoja3!$A$13,IF(K591=[20]Hoja3!$B$14,[20]Hoja3!$A$14,"")))))))))))))</f>
        <v>CCE-05</v>
      </c>
      <c r="M591" s="2" t="s">
        <v>58</v>
      </c>
      <c r="N591" s="2">
        <v>0</v>
      </c>
      <c r="O591" s="1">
        <v>33600000</v>
      </c>
      <c r="P591" s="8">
        <v>33600000</v>
      </c>
      <c r="Q591" s="1">
        <v>0</v>
      </c>
      <c r="R591" s="2">
        <v>0</v>
      </c>
      <c r="S591" s="2" t="s">
        <v>842</v>
      </c>
      <c r="T591" s="2" t="s">
        <v>843</v>
      </c>
      <c r="U591" s="2" t="s">
        <v>898</v>
      </c>
      <c r="V591" s="2" t="s">
        <v>899</v>
      </c>
      <c r="W591" s="2" t="s">
        <v>900</v>
      </c>
      <c r="X591" s="2" t="s">
        <v>901</v>
      </c>
      <c r="Y591" s="3" t="s">
        <v>902</v>
      </c>
    </row>
    <row r="592" spans="1:25" ht="150" x14ac:dyDescent="0.25">
      <c r="A592" s="2" t="s">
        <v>951</v>
      </c>
      <c r="B592" s="2" t="str">
        <f>IFERROR(VLOOKUP(VALUE(MID(A592,1,IF(VALUE(MID(A592,1,3))=898,3,4))),[20]Hoja1!$A$3:$K$222,2,0),"")</f>
        <v>1040 Bogotá reconoce a sus maestros, maestras y directivos docentes líderes de la transformación educativa</v>
      </c>
      <c r="C592" s="2" t="s">
        <v>923</v>
      </c>
      <c r="D592" s="2" t="s">
        <v>937</v>
      </c>
      <c r="E592" s="2">
        <v>80111504</v>
      </c>
      <c r="F592" s="2" t="s">
        <v>952</v>
      </c>
      <c r="G592" s="4">
        <v>1</v>
      </c>
      <c r="H592" s="4">
        <v>1</v>
      </c>
      <c r="I592" s="2">
        <v>6</v>
      </c>
      <c r="J592" s="2">
        <v>1</v>
      </c>
      <c r="K592" s="2" t="s">
        <v>29</v>
      </c>
      <c r="L592" s="2" t="str">
        <f>IF(K592=[20]Hoja3!$B$2,[20]Hoja3!$A$2,IF(K592=[20]Hoja3!$B$3,[20]Hoja3!$A$3,IF(K592=[20]Hoja3!$B$4,[20]Hoja3!$A$4,IF(K592=[20]Hoja3!$B$5,[20]Hoja3!$A$5,IF(K592=[20]Hoja3!$B$6,[20]Hoja3!$A$6,IF(K592=[20]Hoja3!$B$7,[20]Hoja3!$A$7,IF(K592=[20]Hoja3!$B$8,[20]Hoja3!$A$8,IF(K592=[20]Hoja3!$B$9,[20]Hoja3!$A$9,IF(K592=[20]Hoja3!$B$10,[20]Hoja3!$A$10,IF(K592=[20]Hoja3!$B$11,[20]Hoja3!$A$11,IF(K592=[20]Hoja3!$B$12,[20]Hoja3!$A$12,IF(K592=[20]Hoja3!$B$13,[20]Hoja3!$A$13,IF(K592=[20]Hoja3!$B$14,[20]Hoja3!$A$14,"")))))))))))))</f>
        <v>CCE-05</v>
      </c>
      <c r="M592" s="2" t="s">
        <v>58</v>
      </c>
      <c r="N592" s="2">
        <v>0</v>
      </c>
      <c r="O592" s="1">
        <v>40800000</v>
      </c>
      <c r="P592" s="8">
        <v>40800000</v>
      </c>
      <c r="Q592" s="1">
        <v>0</v>
      </c>
      <c r="R592" s="2">
        <v>0</v>
      </c>
      <c r="S592" s="2" t="s">
        <v>842</v>
      </c>
      <c r="T592" s="2" t="s">
        <v>843</v>
      </c>
      <c r="U592" s="2" t="s">
        <v>898</v>
      </c>
      <c r="V592" s="2" t="s">
        <v>899</v>
      </c>
      <c r="W592" s="2" t="s">
        <v>900</v>
      </c>
      <c r="X592" s="2" t="s">
        <v>901</v>
      </c>
      <c r="Y592" s="3" t="s">
        <v>902</v>
      </c>
    </row>
    <row r="593" spans="1:25" ht="165" x14ac:dyDescent="0.25">
      <c r="A593" s="2" t="s">
        <v>953</v>
      </c>
      <c r="B593" s="2" t="str">
        <f>IFERROR(VLOOKUP(VALUE(MID(A593,1,IF(VALUE(MID(A593,1,3))=898,3,4))),[20]Hoja1!$A$3:$K$222,2,0),"")</f>
        <v>1040 Bogotá reconoce a sus maestros, maestras y directivos docentes líderes de la transformación educativa</v>
      </c>
      <c r="C593" s="2" t="s">
        <v>923</v>
      </c>
      <c r="D593" s="2" t="s">
        <v>954</v>
      </c>
      <c r="E593" s="2" t="s">
        <v>955</v>
      </c>
      <c r="F593" s="2" t="s">
        <v>956</v>
      </c>
      <c r="G593" s="4">
        <v>3</v>
      </c>
      <c r="H593" s="4">
        <v>3</v>
      </c>
      <c r="I593" s="2">
        <v>6</v>
      </c>
      <c r="J593" s="2">
        <v>1</v>
      </c>
      <c r="K593" s="2" t="s">
        <v>889</v>
      </c>
      <c r="L593" s="2" t="str">
        <f>IF(K593=[20]Hoja3!$B$2,[20]Hoja3!$A$2,IF(K593=[20]Hoja3!$B$3,[20]Hoja3!$A$3,IF(K593=[20]Hoja3!$B$4,[20]Hoja3!$A$4,IF(K593=[20]Hoja3!$B$5,[20]Hoja3!$A$5,IF(K593=[20]Hoja3!$B$6,[20]Hoja3!$A$6,IF(K593=[20]Hoja3!$B$7,[20]Hoja3!$A$7,IF(K593=[20]Hoja3!$B$8,[20]Hoja3!$A$8,IF(K593=[20]Hoja3!$B$9,[20]Hoja3!$A$9,IF(K593=[20]Hoja3!$B$10,[20]Hoja3!$A$10,IF(K593=[20]Hoja3!$B$11,[20]Hoja3!$A$11,IF(K593=[20]Hoja3!$B$12,[20]Hoja3!$A$12,IF(K593=[20]Hoja3!$B$13,[20]Hoja3!$A$13,IF(K593=[20]Hoja3!$B$14,[20]Hoja3!$A$14,"")))))))))))))</f>
        <v>CCE-04</v>
      </c>
      <c r="M593" s="2" t="s">
        <v>890</v>
      </c>
      <c r="N593" s="2">
        <v>0</v>
      </c>
      <c r="O593" s="1">
        <v>457634935</v>
      </c>
      <c r="P593" s="8">
        <v>457634935</v>
      </c>
      <c r="Q593" s="1">
        <v>0</v>
      </c>
      <c r="R593" s="2">
        <v>0</v>
      </c>
      <c r="S593" s="2" t="s">
        <v>842</v>
      </c>
      <c r="T593" s="2" t="s">
        <v>843</v>
      </c>
      <c r="U593" s="2" t="s">
        <v>898</v>
      </c>
      <c r="V593" s="2" t="s">
        <v>899</v>
      </c>
      <c r="W593" s="2" t="s">
        <v>900</v>
      </c>
      <c r="X593" s="2" t="s">
        <v>901</v>
      </c>
      <c r="Y593" s="3" t="s">
        <v>902</v>
      </c>
    </row>
    <row r="594" spans="1:25" ht="150" x14ac:dyDescent="0.25">
      <c r="A594" s="2" t="s">
        <v>957</v>
      </c>
      <c r="B594" s="2" t="str">
        <f>IFERROR(VLOOKUP(VALUE(MID(A594,1,IF(VALUE(MID(A594,1,3))=898,3,4))),[20]Hoja1!$A$3:$K$222,2,0),"")</f>
        <v>1040 Bogotá reconoce a sus maestros, maestras y directivos docentes líderes de la transformación educativa</v>
      </c>
      <c r="C594" s="2" t="s">
        <v>927</v>
      </c>
      <c r="D594" s="2" t="s">
        <v>958</v>
      </c>
      <c r="E594" s="2">
        <v>80111504</v>
      </c>
      <c r="F594" s="2" t="s">
        <v>959</v>
      </c>
      <c r="G594" s="4">
        <v>1</v>
      </c>
      <c r="H594" s="4">
        <v>1</v>
      </c>
      <c r="I594" s="2">
        <v>6</v>
      </c>
      <c r="J594" s="2">
        <v>1</v>
      </c>
      <c r="K594" s="2" t="s">
        <v>29</v>
      </c>
      <c r="L594" s="2" t="str">
        <f>IF(K594=[20]Hoja3!$B$2,[20]Hoja3!$A$2,IF(K594=[20]Hoja3!$B$3,[20]Hoja3!$A$3,IF(K594=[20]Hoja3!$B$4,[20]Hoja3!$A$4,IF(K594=[20]Hoja3!$B$5,[20]Hoja3!$A$5,IF(K594=[20]Hoja3!$B$6,[20]Hoja3!$A$6,IF(K594=[20]Hoja3!$B$7,[20]Hoja3!$A$7,IF(K594=[20]Hoja3!$B$8,[20]Hoja3!$A$8,IF(K594=[20]Hoja3!$B$9,[20]Hoja3!$A$9,IF(K594=[20]Hoja3!$B$10,[20]Hoja3!$A$10,IF(K594=[20]Hoja3!$B$11,[20]Hoja3!$A$11,IF(K594=[20]Hoja3!$B$12,[20]Hoja3!$A$12,IF(K594=[20]Hoja3!$B$13,[20]Hoja3!$A$13,IF(K594=[20]Hoja3!$B$14,[20]Hoja3!$A$14,"")))))))))))))</f>
        <v>CCE-05</v>
      </c>
      <c r="M594" s="2" t="s">
        <v>58</v>
      </c>
      <c r="N594" s="2">
        <v>0</v>
      </c>
      <c r="O594" s="1">
        <v>42000000</v>
      </c>
      <c r="P594" s="8">
        <v>42000000</v>
      </c>
      <c r="Q594" s="1">
        <v>0</v>
      </c>
      <c r="R594" s="2">
        <v>0</v>
      </c>
      <c r="S594" s="2" t="s">
        <v>842</v>
      </c>
      <c r="T594" s="2" t="s">
        <v>843</v>
      </c>
      <c r="U594" s="2" t="s">
        <v>898</v>
      </c>
      <c r="V594" s="2" t="s">
        <v>899</v>
      </c>
      <c r="W594" s="2" t="s">
        <v>900</v>
      </c>
      <c r="X594" s="2" t="s">
        <v>901</v>
      </c>
      <c r="Y594" s="3" t="s">
        <v>902</v>
      </c>
    </row>
    <row r="595" spans="1:25" ht="165" x14ac:dyDescent="0.25">
      <c r="A595" s="2" t="s">
        <v>960</v>
      </c>
      <c r="B595" s="2" t="str">
        <f>IFERROR(VLOOKUP(VALUE(MID(A595,1,IF(VALUE(MID(A595,1,3))=898,3,4))),[20]Hoja1!$A$3:$K$222,2,0),"")</f>
        <v>1040 Bogotá reconoce a sus maestros, maestras y directivos docentes líderes de la transformación educativa</v>
      </c>
      <c r="C595" s="2" t="s">
        <v>923</v>
      </c>
      <c r="D595" s="2" t="s">
        <v>954</v>
      </c>
      <c r="E595" s="2">
        <v>86101710</v>
      </c>
      <c r="F595" s="2" t="s">
        <v>961</v>
      </c>
      <c r="G595" s="4">
        <v>3</v>
      </c>
      <c r="H595" s="4">
        <v>3</v>
      </c>
      <c r="I595" s="2">
        <v>6</v>
      </c>
      <c r="J595" s="2">
        <v>1</v>
      </c>
      <c r="K595" s="2" t="s">
        <v>889</v>
      </c>
      <c r="L595" s="2" t="str">
        <f>IF(K595=[20]Hoja3!$B$2,[20]Hoja3!$A$2,IF(K595=[20]Hoja3!$B$3,[20]Hoja3!$A$3,IF(K595=[20]Hoja3!$B$4,[20]Hoja3!$A$4,IF(K595=[20]Hoja3!$B$5,[20]Hoja3!$A$5,IF(K595=[20]Hoja3!$B$6,[20]Hoja3!$A$6,IF(K595=[20]Hoja3!$B$7,[20]Hoja3!$A$7,IF(K595=[20]Hoja3!$B$8,[20]Hoja3!$A$8,IF(K595=[20]Hoja3!$B$9,[20]Hoja3!$A$9,IF(K595=[20]Hoja3!$B$10,[20]Hoja3!$A$10,IF(K595=[20]Hoja3!$B$11,[20]Hoja3!$A$11,IF(K595=[20]Hoja3!$B$12,[20]Hoja3!$A$12,IF(K595=[20]Hoja3!$B$13,[20]Hoja3!$A$13,IF(K595=[20]Hoja3!$B$14,[20]Hoja3!$A$14,"")))))))))))))</f>
        <v>CCE-04</v>
      </c>
      <c r="M595" s="2" t="s">
        <v>890</v>
      </c>
      <c r="N595" s="2">
        <v>0</v>
      </c>
      <c r="O595" s="1">
        <v>360045000</v>
      </c>
      <c r="P595" s="8">
        <v>360045000</v>
      </c>
      <c r="Q595" s="1">
        <v>0</v>
      </c>
      <c r="R595" s="2">
        <v>0</v>
      </c>
      <c r="S595" s="2" t="s">
        <v>842</v>
      </c>
      <c r="T595" s="2" t="s">
        <v>843</v>
      </c>
      <c r="U595" s="2" t="s">
        <v>898</v>
      </c>
      <c r="V595" s="2" t="s">
        <v>899</v>
      </c>
      <c r="W595" s="2" t="s">
        <v>900</v>
      </c>
      <c r="X595" s="2" t="s">
        <v>901</v>
      </c>
      <c r="Y595" s="3" t="s">
        <v>902</v>
      </c>
    </row>
    <row r="596" spans="1:25" ht="120" x14ac:dyDescent="0.25">
      <c r="A596" s="2" t="s">
        <v>962</v>
      </c>
      <c r="B596" s="2" t="str">
        <f>IFERROR(VLOOKUP(VALUE(MID(A596,1,IF(VALUE(MID(A596,1,3))=898,3,4))),[21]Hoja1!$A$3:$K$222,2,0),"")</f>
        <v xml:space="preserve">1043 Sistemas de información al servicio de la gestión educativa </v>
      </c>
      <c r="C596" s="2" t="s">
        <v>963</v>
      </c>
      <c r="D596" s="2" t="s">
        <v>964</v>
      </c>
      <c r="E596" s="2">
        <v>81111500</v>
      </c>
      <c r="F596" s="2" t="s">
        <v>965</v>
      </c>
      <c r="G596" s="4">
        <v>1</v>
      </c>
      <c r="H596" s="4">
        <v>1</v>
      </c>
      <c r="I596" s="2">
        <v>9</v>
      </c>
      <c r="J596" s="2">
        <v>1</v>
      </c>
      <c r="K596" s="2" t="s">
        <v>29</v>
      </c>
      <c r="L596" s="2" t="str">
        <f>IF(K596=[21]Hoja3!$B$2,[21]Hoja3!$A$2,IF(K596=[21]Hoja3!$B$3,[21]Hoja3!$A$3,IF(K596=[21]Hoja3!$B$4,[21]Hoja3!$A$4,IF(K596=[21]Hoja3!$B$5,[21]Hoja3!$A$5,IF(K596=[21]Hoja3!$B$6,[21]Hoja3!$A$6,IF(K596=[21]Hoja3!$B$7,[21]Hoja3!$A$7,IF(K596=[21]Hoja3!$B$8,[21]Hoja3!$A$8,IF(K596=[21]Hoja3!$B$9,[21]Hoja3!$A$9,IF(K596=[21]Hoja3!$B$10,[21]Hoja3!$A$10,IF(K596=[21]Hoja3!$B$11,[21]Hoja3!$A$11,IF(K596=[21]Hoja3!$B$12,[21]Hoja3!$A$12,IF(K596=[21]Hoja3!$B$13,[21]Hoja3!$A$13,IF(K596=[21]Hoja3!$B$14,[21]Hoja3!$A$14,"")))))))))))))</f>
        <v>CCE-05</v>
      </c>
      <c r="M596" s="2" t="s">
        <v>893</v>
      </c>
      <c r="N596" s="2">
        <v>0</v>
      </c>
      <c r="O596" s="1">
        <v>800000000</v>
      </c>
      <c r="P596" s="8">
        <v>800000000</v>
      </c>
      <c r="Q596" s="1">
        <v>0</v>
      </c>
      <c r="R596" s="2">
        <v>0</v>
      </c>
      <c r="S596" s="2" t="s">
        <v>966</v>
      </c>
      <c r="T596" s="2" t="s">
        <v>967</v>
      </c>
      <c r="U596" s="2" t="s">
        <v>968</v>
      </c>
      <c r="V596" s="2" t="s">
        <v>969</v>
      </c>
      <c r="W596" s="2" t="s">
        <v>970</v>
      </c>
      <c r="X596" s="2">
        <v>3241000</v>
      </c>
      <c r="Y596" s="3" t="s">
        <v>971</v>
      </c>
    </row>
    <row r="597" spans="1:25" ht="120" x14ac:dyDescent="0.25">
      <c r="A597" s="2" t="s">
        <v>972</v>
      </c>
      <c r="B597" s="2" t="str">
        <f>IFERROR(VLOOKUP(VALUE(MID(A597,1,IF(VALUE(MID(A597,1,3))=898,3,4))),[21]Hoja1!$A$3:$K$222,2,0),"")</f>
        <v xml:space="preserve">1043 Sistemas de información al servicio de la gestión educativa </v>
      </c>
      <c r="C597" s="2" t="s">
        <v>963</v>
      </c>
      <c r="D597" s="2" t="s">
        <v>964</v>
      </c>
      <c r="E597" s="2" t="s">
        <v>973</v>
      </c>
      <c r="F597" s="2" t="s">
        <v>974</v>
      </c>
      <c r="G597" s="4">
        <v>1</v>
      </c>
      <c r="H597" s="4">
        <v>2</v>
      </c>
      <c r="I597" s="2">
        <v>6</v>
      </c>
      <c r="J597" s="2">
        <v>1</v>
      </c>
      <c r="K597" s="2" t="s">
        <v>53</v>
      </c>
      <c r="L597" s="2" t="str">
        <f>IF(K597=[21]Hoja3!$B$2,[21]Hoja3!$A$2,IF(K597=[21]Hoja3!$B$3,[21]Hoja3!$A$3,IF(K597=[21]Hoja3!$B$4,[21]Hoja3!$A$4,IF(K597=[21]Hoja3!$B$5,[21]Hoja3!$A$5,IF(K597=[21]Hoja3!$B$6,[21]Hoja3!$A$6,IF(K597=[21]Hoja3!$B$7,[21]Hoja3!$A$7,IF(K597=[21]Hoja3!$B$8,[21]Hoja3!$A$8,IF(K597=[21]Hoja3!$B$9,[21]Hoja3!$A$9,IF(K597=[21]Hoja3!$B$10,[21]Hoja3!$A$10,IF(K597=[21]Hoja3!$B$11,[21]Hoja3!$A$11,IF(K597=[21]Hoja3!$B$12,[21]Hoja3!$A$12,IF(K597=[21]Hoja3!$B$13,[21]Hoja3!$A$13,IF(K597=[21]Hoja3!$B$14,[21]Hoja3!$A$14,"")))))))))))))</f>
        <v>CCE-02</v>
      </c>
      <c r="M597" s="2" t="s">
        <v>893</v>
      </c>
      <c r="N597" s="2">
        <v>0</v>
      </c>
      <c r="O597" s="1">
        <v>2800000000</v>
      </c>
      <c r="P597" s="8">
        <v>2800000000</v>
      </c>
      <c r="Q597" s="1">
        <v>0</v>
      </c>
      <c r="R597" s="2">
        <v>0</v>
      </c>
      <c r="S597" s="2" t="s">
        <v>966</v>
      </c>
      <c r="T597" s="2" t="s">
        <v>967</v>
      </c>
      <c r="U597" s="2" t="s">
        <v>968</v>
      </c>
      <c r="V597" s="2" t="s">
        <v>969</v>
      </c>
      <c r="W597" s="2" t="s">
        <v>970</v>
      </c>
      <c r="X597" s="2">
        <v>3241000</v>
      </c>
      <c r="Y597" s="2" t="s">
        <v>971</v>
      </c>
    </row>
    <row r="598" spans="1:25" ht="120" x14ac:dyDescent="0.25">
      <c r="A598" s="2" t="s">
        <v>975</v>
      </c>
      <c r="B598" s="2" t="str">
        <f>IFERROR(VLOOKUP(VALUE(MID(A598,1,IF(VALUE(MID(A598,1,3))=898,3,4))),[21]Hoja1!$A$3:$K$222,2,0),"")</f>
        <v xml:space="preserve">1043 Sistemas de información al servicio de la gestión educativa </v>
      </c>
      <c r="C598" s="2" t="s">
        <v>963</v>
      </c>
      <c r="D598" s="2" t="s">
        <v>964</v>
      </c>
      <c r="E598" s="2">
        <v>81161800</v>
      </c>
      <c r="F598" s="2" t="s">
        <v>976</v>
      </c>
      <c r="G598" s="4">
        <v>1</v>
      </c>
      <c r="H598" s="4">
        <v>2</v>
      </c>
      <c r="I598" s="2">
        <v>9</v>
      </c>
      <c r="J598" s="2">
        <v>1</v>
      </c>
      <c r="K598" s="2" t="s">
        <v>47</v>
      </c>
      <c r="L598" s="2" t="str">
        <f>IF(K598=[21]Hoja3!$B$2,[21]Hoja3!$A$2,IF(K598=[21]Hoja3!$B$3,[21]Hoja3!$A$3,IF(K598=[21]Hoja3!$B$4,[21]Hoja3!$A$4,IF(K598=[21]Hoja3!$B$5,[21]Hoja3!$A$5,IF(K598=[21]Hoja3!$B$6,[21]Hoja3!$A$6,IF(K598=[21]Hoja3!$B$7,[21]Hoja3!$A$7,IF(K598=[21]Hoja3!$B$8,[21]Hoja3!$A$8,IF(K598=[21]Hoja3!$B$9,[21]Hoja3!$A$9,IF(K598=[21]Hoja3!$B$10,[21]Hoja3!$A$10,IF(K598=[21]Hoja3!$B$11,[21]Hoja3!$A$11,IF(K598=[21]Hoja3!$B$12,[21]Hoja3!$A$12,IF(K598=[21]Hoja3!$B$13,[21]Hoja3!$A$13,IF(K598=[21]Hoja3!$B$14,[21]Hoja3!$A$14,"")))))))))))))</f>
        <v>CCE-06</v>
      </c>
      <c r="M598" s="2" t="s">
        <v>893</v>
      </c>
      <c r="N598" s="2">
        <v>0</v>
      </c>
      <c r="O598" s="1">
        <v>400000000</v>
      </c>
      <c r="P598" s="8">
        <v>400000000</v>
      </c>
      <c r="Q598" s="1">
        <v>0</v>
      </c>
      <c r="R598" s="2">
        <v>0</v>
      </c>
      <c r="S598" s="2" t="s">
        <v>966</v>
      </c>
      <c r="T598" s="2" t="s">
        <v>967</v>
      </c>
      <c r="U598" s="2" t="s">
        <v>968</v>
      </c>
      <c r="V598" s="2" t="s">
        <v>969</v>
      </c>
      <c r="W598" s="2" t="s">
        <v>970</v>
      </c>
      <c r="X598" s="2">
        <v>3241000</v>
      </c>
      <c r="Y598" s="2" t="s">
        <v>971</v>
      </c>
    </row>
    <row r="599" spans="1:25" ht="120" x14ac:dyDescent="0.25">
      <c r="A599" s="2" t="s">
        <v>977</v>
      </c>
      <c r="B599" s="2" t="str">
        <f>IFERROR(VLOOKUP(VALUE(MID(A599,1,IF(VALUE(MID(A599,1,3))=898,3,4))),[21]Hoja1!$A$3:$K$222,2,0),"")</f>
        <v xml:space="preserve">1043 Sistemas de información al servicio de la gestión educativa </v>
      </c>
      <c r="C599" s="2" t="s">
        <v>963</v>
      </c>
      <c r="D599" s="2" t="s">
        <v>964</v>
      </c>
      <c r="E599" s="2">
        <v>81161800</v>
      </c>
      <c r="F599" s="2" t="s">
        <v>978</v>
      </c>
      <c r="G599" s="4">
        <v>1</v>
      </c>
      <c r="H599" s="4">
        <v>2</v>
      </c>
      <c r="I599" s="2">
        <v>9</v>
      </c>
      <c r="J599" s="2">
        <v>1</v>
      </c>
      <c r="K599" s="2" t="s">
        <v>47</v>
      </c>
      <c r="L599" s="2" t="str">
        <f>IF(K599=[21]Hoja3!$B$2,[21]Hoja3!$A$2,IF(K599=[21]Hoja3!$B$3,[21]Hoja3!$A$3,IF(K599=[21]Hoja3!$B$4,[21]Hoja3!$A$4,IF(K599=[21]Hoja3!$B$5,[21]Hoja3!$A$5,IF(K599=[21]Hoja3!$B$6,[21]Hoja3!$A$6,IF(K599=[21]Hoja3!$B$7,[21]Hoja3!$A$7,IF(K599=[21]Hoja3!$B$8,[21]Hoja3!$A$8,IF(K599=[21]Hoja3!$B$9,[21]Hoja3!$A$9,IF(K599=[21]Hoja3!$B$10,[21]Hoja3!$A$10,IF(K599=[21]Hoja3!$B$11,[21]Hoja3!$A$11,IF(K599=[21]Hoja3!$B$12,[21]Hoja3!$A$12,IF(K599=[21]Hoja3!$B$13,[21]Hoja3!$A$13,IF(K599=[21]Hoja3!$B$14,[21]Hoja3!$A$14,"")))))))))))))</f>
        <v>CCE-06</v>
      </c>
      <c r="M599" s="2" t="s">
        <v>893</v>
      </c>
      <c r="N599" s="2">
        <v>0</v>
      </c>
      <c r="O599" s="1">
        <v>600000000</v>
      </c>
      <c r="P599" s="8">
        <v>600000000</v>
      </c>
      <c r="Q599" s="1">
        <v>0</v>
      </c>
      <c r="R599" s="2">
        <v>0</v>
      </c>
      <c r="S599" s="2" t="s">
        <v>966</v>
      </c>
      <c r="T599" s="2" t="s">
        <v>967</v>
      </c>
      <c r="U599" s="2" t="s">
        <v>968</v>
      </c>
      <c r="V599" s="2" t="s">
        <v>969</v>
      </c>
      <c r="W599" s="2" t="s">
        <v>970</v>
      </c>
      <c r="X599" s="2">
        <v>3241000</v>
      </c>
      <c r="Y599" s="2" t="s">
        <v>971</v>
      </c>
    </row>
    <row r="600" spans="1:25" ht="105" x14ac:dyDescent="0.25">
      <c r="A600" s="2" t="s">
        <v>979</v>
      </c>
      <c r="B600" s="2" t="str">
        <f>IFERROR(VLOOKUP(VALUE(MID(A600,1,IF(VALUE(MID(A600,1,3))=898,3,4))),[21]Hoja1!$A$3:$K$222,2,0),"")</f>
        <v xml:space="preserve">1043 Sistemas de información al servicio de la gestión educativa </v>
      </c>
      <c r="C600" s="2" t="s">
        <v>963</v>
      </c>
      <c r="D600" s="2" t="s">
        <v>980</v>
      </c>
      <c r="E600" s="2" t="s">
        <v>981</v>
      </c>
      <c r="F600" s="2" t="s">
        <v>982</v>
      </c>
      <c r="G600" s="4">
        <v>1</v>
      </c>
      <c r="H600" s="4">
        <v>2</v>
      </c>
      <c r="I600" s="2">
        <v>9</v>
      </c>
      <c r="J600" s="2">
        <v>1</v>
      </c>
      <c r="K600" s="2" t="s">
        <v>53</v>
      </c>
      <c r="L600" s="2" t="str">
        <f>IF(K600=[21]Hoja3!$B$2,[21]Hoja3!$A$2,IF(K600=[21]Hoja3!$B$3,[21]Hoja3!$A$3,IF(K600=[21]Hoja3!$B$4,[21]Hoja3!$A$4,IF(K600=[21]Hoja3!$B$5,[21]Hoja3!$A$5,IF(K600=[21]Hoja3!$B$6,[21]Hoja3!$A$6,IF(K600=[21]Hoja3!$B$7,[21]Hoja3!$A$7,IF(K600=[21]Hoja3!$B$8,[21]Hoja3!$A$8,IF(K600=[21]Hoja3!$B$9,[21]Hoja3!$A$9,IF(K600=[21]Hoja3!$B$10,[21]Hoja3!$A$10,IF(K600=[21]Hoja3!$B$11,[21]Hoja3!$A$11,IF(K600=[21]Hoja3!$B$12,[21]Hoja3!$A$12,IF(K600=[21]Hoja3!$B$13,[21]Hoja3!$A$13,IF(K600=[21]Hoja3!$B$14,[21]Hoja3!$A$14,"")))))))))))))</f>
        <v>CCE-02</v>
      </c>
      <c r="M600" s="2" t="s">
        <v>893</v>
      </c>
      <c r="N600" s="2">
        <v>0</v>
      </c>
      <c r="O600" s="1">
        <v>4500000000</v>
      </c>
      <c r="P600" s="1">
        <v>4500000000</v>
      </c>
      <c r="Q600" s="1">
        <v>0</v>
      </c>
      <c r="R600" s="2">
        <v>0</v>
      </c>
      <c r="S600" s="2" t="s">
        <v>966</v>
      </c>
      <c r="T600" s="2" t="s">
        <v>967</v>
      </c>
      <c r="U600" s="2" t="s">
        <v>968</v>
      </c>
      <c r="V600" s="2" t="s">
        <v>969</v>
      </c>
      <c r="W600" s="2" t="s">
        <v>970</v>
      </c>
      <c r="X600" s="2">
        <v>3241000</v>
      </c>
      <c r="Y600" s="2" t="s">
        <v>971</v>
      </c>
    </row>
    <row r="601" spans="1:25" ht="105" x14ac:dyDescent="0.25">
      <c r="A601" s="2" t="s">
        <v>983</v>
      </c>
      <c r="B601" s="2" t="str">
        <f>IFERROR(VLOOKUP(VALUE(MID(A601,1,IF(VALUE(MID(A601,1,3))=898,3,4))),[21]Hoja1!$A$3:$K$222,2,0),"")</f>
        <v xml:space="preserve">1043 Sistemas de información al servicio de la gestión educativa </v>
      </c>
      <c r="C601" s="2" t="s">
        <v>963</v>
      </c>
      <c r="D601" s="2" t="s">
        <v>984</v>
      </c>
      <c r="E601" s="2">
        <v>81111806</v>
      </c>
      <c r="F601" s="2" t="s">
        <v>985</v>
      </c>
      <c r="G601" s="4">
        <v>1</v>
      </c>
      <c r="H601" s="4">
        <v>1</v>
      </c>
      <c r="I601" s="2">
        <v>10</v>
      </c>
      <c r="J601" s="2">
        <v>1</v>
      </c>
      <c r="K601" s="2" t="s">
        <v>29</v>
      </c>
      <c r="L601" s="2" t="str">
        <f>IF(K601=[21]Hoja3!$B$2,[21]Hoja3!$A$2,IF(K601=[21]Hoja3!$B$3,[21]Hoja3!$A$3,IF(K601=[21]Hoja3!$B$4,[21]Hoja3!$A$4,IF(K601=[21]Hoja3!$B$5,[21]Hoja3!$A$5,IF(K601=[21]Hoja3!$B$6,[21]Hoja3!$A$6,IF(K601=[21]Hoja3!$B$7,[21]Hoja3!$A$7,IF(K601=[21]Hoja3!$B$8,[21]Hoja3!$A$8,IF(K601=[21]Hoja3!$B$9,[21]Hoja3!$A$9,IF(K601=[21]Hoja3!$B$10,[21]Hoja3!$A$10,IF(K601=[21]Hoja3!$B$11,[21]Hoja3!$A$11,IF(K601=[21]Hoja3!$B$12,[21]Hoja3!$A$12,IF(K601=[21]Hoja3!$B$13,[21]Hoja3!$A$13,IF(K601=[21]Hoja3!$B$14,[21]Hoja3!$A$14,"")))))))))))))</f>
        <v>CCE-05</v>
      </c>
      <c r="M601" s="2" t="s">
        <v>893</v>
      </c>
      <c r="N601" s="2">
        <v>0</v>
      </c>
      <c r="O601" s="1">
        <v>2500000000</v>
      </c>
      <c r="P601" s="1">
        <v>2500000000</v>
      </c>
      <c r="Q601" s="1">
        <v>0</v>
      </c>
      <c r="R601" s="2">
        <v>0</v>
      </c>
      <c r="S601" s="2" t="s">
        <v>966</v>
      </c>
      <c r="T601" s="2" t="s">
        <v>967</v>
      </c>
      <c r="U601" s="2" t="s">
        <v>968</v>
      </c>
      <c r="V601" s="2" t="s">
        <v>969</v>
      </c>
      <c r="W601" s="2" t="s">
        <v>970</v>
      </c>
      <c r="X601" s="2">
        <v>3241000</v>
      </c>
      <c r="Y601" s="2" t="s">
        <v>971</v>
      </c>
    </row>
    <row r="602" spans="1:25" ht="150" x14ac:dyDescent="0.25">
      <c r="A602" s="2" t="s">
        <v>986</v>
      </c>
      <c r="B602" s="2" t="str">
        <f>IFERROR(VLOOKUP(VALUE(MID(A602,1,IF(VALUE(MID(A602,1,3))=898,3,4))),[21]Hoja1!$A$3:$K$222,2,0),"")</f>
        <v xml:space="preserve">1043 Sistemas de información al servicio de la gestión educativa </v>
      </c>
      <c r="C602" s="2" t="s">
        <v>963</v>
      </c>
      <c r="D602" s="2" t="s">
        <v>987</v>
      </c>
      <c r="E602" s="2" t="s">
        <v>988</v>
      </c>
      <c r="F602" s="2" t="s">
        <v>989</v>
      </c>
      <c r="G602" s="4">
        <v>1</v>
      </c>
      <c r="H602" s="4">
        <v>2</v>
      </c>
      <c r="I602" s="2">
        <v>9</v>
      </c>
      <c r="J602" s="2">
        <v>1</v>
      </c>
      <c r="K602" s="2" t="s">
        <v>53</v>
      </c>
      <c r="L602" s="2" t="str">
        <f>IF(K602=[21]Hoja3!$B$2,[21]Hoja3!$A$2,IF(K602=[21]Hoja3!$B$3,[21]Hoja3!$A$3,IF(K602=[21]Hoja3!$B$4,[21]Hoja3!$A$4,IF(K602=[21]Hoja3!$B$5,[21]Hoja3!$A$5,IF(K602=[21]Hoja3!$B$6,[21]Hoja3!$A$6,IF(K602=[21]Hoja3!$B$7,[21]Hoja3!$A$7,IF(K602=[21]Hoja3!$B$8,[21]Hoja3!$A$8,IF(K602=[21]Hoja3!$B$9,[21]Hoja3!$A$9,IF(K602=[21]Hoja3!$B$10,[21]Hoja3!$A$10,IF(K602=[21]Hoja3!$B$11,[21]Hoja3!$A$11,IF(K602=[21]Hoja3!$B$12,[21]Hoja3!$A$12,IF(K602=[21]Hoja3!$B$13,[21]Hoja3!$A$13,IF(K602=[21]Hoja3!$B$14,[21]Hoja3!$A$14,"")))))))))))))</f>
        <v>CCE-02</v>
      </c>
      <c r="M602" s="2" t="s">
        <v>893</v>
      </c>
      <c r="N602" s="2">
        <v>0</v>
      </c>
      <c r="O602" s="1">
        <f>15200000000-742000000</f>
        <v>14458000000</v>
      </c>
      <c r="P602" s="1">
        <f>15200000000-742000000</f>
        <v>14458000000</v>
      </c>
      <c r="Q602" s="1">
        <v>0</v>
      </c>
      <c r="R602" s="2">
        <v>0</v>
      </c>
      <c r="S602" s="2" t="s">
        <v>966</v>
      </c>
      <c r="T602" s="2" t="s">
        <v>967</v>
      </c>
      <c r="U602" s="2" t="s">
        <v>968</v>
      </c>
      <c r="V602" s="2" t="s">
        <v>969</v>
      </c>
      <c r="W602" s="2" t="s">
        <v>970</v>
      </c>
      <c r="X602" s="2">
        <v>3241000</v>
      </c>
      <c r="Y602" s="2" t="s">
        <v>971</v>
      </c>
    </row>
    <row r="603" spans="1:25" ht="150" x14ac:dyDescent="0.25">
      <c r="A603" s="2" t="s">
        <v>990</v>
      </c>
      <c r="B603" s="2" t="str">
        <f>IFERROR(VLOOKUP(VALUE(MID(A603,1,IF(VALUE(MID(A603,1,3))=898,3,4))),[21]Hoja1!$A$3:$K$222,2,0),"")</f>
        <v xml:space="preserve">1043 Sistemas de información al servicio de la gestión educativa </v>
      </c>
      <c r="C603" s="2" t="s">
        <v>963</v>
      </c>
      <c r="D603" s="2" t="s">
        <v>987</v>
      </c>
      <c r="E603" s="2" t="s">
        <v>991</v>
      </c>
      <c r="F603" s="2" t="s">
        <v>992</v>
      </c>
      <c r="G603" s="4">
        <v>1</v>
      </c>
      <c r="H603" s="4">
        <v>2</v>
      </c>
      <c r="I603" s="2">
        <v>9</v>
      </c>
      <c r="J603" s="2">
        <v>1</v>
      </c>
      <c r="K603" s="2" t="s">
        <v>53</v>
      </c>
      <c r="L603" s="2" t="str">
        <f>IF(K603=[21]Hoja3!$B$2,[21]Hoja3!$A$2,IF(K603=[21]Hoja3!$B$3,[21]Hoja3!$A$3,IF(K603=[21]Hoja3!$B$4,[21]Hoja3!$A$4,IF(K603=[21]Hoja3!$B$5,[21]Hoja3!$A$5,IF(K603=[21]Hoja3!$B$6,[21]Hoja3!$A$6,IF(K603=[21]Hoja3!$B$7,[21]Hoja3!$A$7,IF(K603=[21]Hoja3!$B$8,[21]Hoja3!$A$8,IF(K603=[21]Hoja3!$B$9,[21]Hoja3!$A$9,IF(K603=[21]Hoja3!$B$10,[21]Hoja3!$A$10,IF(K603=[21]Hoja3!$B$11,[21]Hoja3!$A$11,IF(K603=[21]Hoja3!$B$12,[21]Hoja3!$A$12,IF(K603=[21]Hoja3!$B$13,[21]Hoja3!$A$13,IF(K603=[21]Hoja3!$B$14,[21]Hoja3!$A$14,"")))))))))))))</f>
        <v>CCE-02</v>
      </c>
      <c r="M603" s="2" t="s">
        <v>893</v>
      </c>
      <c r="N603" s="2">
        <v>0</v>
      </c>
      <c r="O603" s="1">
        <v>2800000000</v>
      </c>
      <c r="P603" s="1">
        <v>2800000000</v>
      </c>
      <c r="Q603" s="1">
        <v>0</v>
      </c>
      <c r="R603" s="2">
        <v>0</v>
      </c>
      <c r="S603" s="2" t="s">
        <v>966</v>
      </c>
      <c r="T603" s="2" t="s">
        <v>967</v>
      </c>
      <c r="U603" s="2" t="s">
        <v>968</v>
      </c>
      <c r="V603" s="2" t="s">
        <v>969</v>
      </c>
      <c r="W603" s="2" t="s">
        <v>970</v>
      </c>
      <c r="X603" s="2">
        <v>3241000</v>
      </c>
      <c r="Y603" s="2" t="s">
        <v>971</v>
      </c>
    </row>
    <row r="604" spans="1:25" ht="150" x14ac:dyDescent="0.25">
      <c r="A604" s="2" t="s">
        <v>993</v>
      </c>
      <c r="B604" s="2" t="str">
        <f>IFERROR(VLOOKUP(VALUE(MID(A604,1,IF(VALUE(MID(A604,1,3))=898,3,4))),[21]Hoja1!$A$3:$K$222,2,0),"")</f>
        <v xml:space="preserve">1043 Sistemas de información al servicio de la gestión educativa </v>
      </c>
      <c r="C604" s="2" t="s">
        <v>963</v>
      </c>
      <c r="D604" s="2" t="s">
        <v>987</v>
      </c>
      <c r="E604" s="2" t="s">
        <v>994</v>
      </c>
      <c r="F604" s="2" t="s">
        <v>995</v>
      </c>
      <c r="G604" s="4">
        <v>1</v>
      </c>
      <c r="H604" s="4">
        <v>2</v>
      </c>
      <c r="I604" s="2">
        <v>4</v>
      </c>
      <c r="J604" s="2">
        <v>1</v>
      </c>
      <c r="K604" s="2" t="s">
        <v>53</v>
      </c>
      <c r="L604" s="2" t="str">
        <f>IF(K604=[21]Hoja3!$B$2,[21]Hoja3!$A$2,IF(K604=[21]Hoja3!$B$3,[21]Hoja3!$A$3,IF(K604=[21]Hoja3!$B$4,[21]Hoja3!$A$4,IF(K604=[21]Hoja3!$B$5,[21]Hoja3!$A$5,IF(K604=[21]Hoja3!$B$6,[21]Hoja3!$A$6,IF(K604=[21]Hoja3!$B$7,[21]Hoja3!$A$7,IF(K604=[21]Hoja3!$B$8,[21]Hoja3!$A$8,IF(K604=[21]Hoja3!$B$9,[21]Hoja3!$A$9,IF(K604=[21]Hoja3!$B$10,[21]Hoja3!$A$10,IF(K604=[21]Hoja3!$B$11,[21]Hoja3!$A$11,IF(K604=[21]Hoja3!$B$12,[21]Hoja3!$A$12,IF(K604=[21]Hoja3!$B$13,[21]Hoja3!$A$13,IF(K604=[21]Hoja3!$B$14,[21]Hoja3!$A$14,"")))))))))))))</f>
        <v>CCE-02</v>
      </c>
      <c r="M604" s="2" t="s">
        <v>893</v>
      </c>
      <c r="N604" s="2">
        <v>0</v>
      </c>
      <c r="O604" s="1">
        <v>2500000000</v>
      </c>
      <c r="P604" s="1">
        <v>2500000000</v>
      </c>
      <c r="Q604" s="1">
        <v>0</v>
      </c>
      <c r="R604" s="2">
        <v>0</v>
      </c>
      <c r="S604" s="2" t="s">
        <v>966</v>
      </c>
      <c r="T604" s="2" t="s">
        <v>967</v>
      </c>
      <c r="U604" s="2" t="s">
        <v>968</v>
      </c>
      <c r="V604" s="2" t="s">
        <v>969</v>
      </c>
      <c r="W604" s="2" t="s">
        <v>970</v>
      </c>
      <c r="X604" s="2">
        <v>3241000</v>
      </c>
      <c r="Y604" s="2" t="s">
        <v>971</v>
      </c>
    </row>
    <row r="605" spans="1:25" ht="75" x14ac:dyDescent="0.25">
      <c r="A605" s="2" t="s">
        <v>996</v>
      </c>
      <c r="B605" s="2" t="str">
        <f>IFERROR(VLOOKUP(VALUE(MID(A605,1,IF(VALUE(MID(A605,1,3))=898,3,4))),[21]Hoja1!$A$3:$K$222,2,0),"")</f>
        <v xml:space="preserve">1043 Sistemas de información al servicio de la gestión educativa </v>
      </c>
      <c r="C605" s="2" t="s">
        <v>997</v>
      </c>
      <c r="D605" s="2" t="s">
        <v>998</v>
      </c>
      <c r="E605" s="2" t="s">
        <v>999</v>
      </c>
      <c r="F605" s="2" t="s">
        <v>1000</v>
      </c>
      <c r="G605" s="4">
        <v>4</v>
      </c>
      <c r="H605" s="4">
        <v>5</v>
      </c>
      <c r="I605" s="2">
        <v>3</v>
      </c>
      <c r="J605" s="2">
        <v>1</v>
      </c>
      <c r="K605" s="2" t="s">
        <v>47</v>
      </c>
      <c r="L605" s="2" t="str">
        <f>IF(K605=[21]Hoja3!$B$2,[21]Hoja3!$A$2,IF(K605=[21]Hoja3!$B$3,[21]Hoja3!$A$3,IF(K605=[21]Hoja3!$B$4,[21]Hoja3!$A$4,IF(K605=[21]Hoja3!$B$5,[21]Hoja3!$A$5,IF(K605=[21]Hoja3!$B$6,[21]Hoja3!$A$6,IF(K605=[21]Hoja3!$B$7,[21]Hoja3!$A$7,IF(K605=[21]Hoja3!$B$8,[21]Hoja3!$A$8,IF(K605=[21]Hoja3!$B$9,[21]Hoja3!$A$9,IF(K605=[21]Hoja3!$B$10,[21]Hoja3!$A$10,IF(K605=[21]Hoja3!$B$11,[21]Hoja3!$A$11,IF(K605=[21]Hoja3!$B$12,[21]Hoja3!$A$12,IF(K605=[21]Hoja3!$B$13,[21]Hoja3!$A$13,IF(K605=[21]Hoja3!$B$14,[21]Hoja3!$A$14,"")))))))))))))</f>
        <v>CCE-06</v>
      </c>
      <c r="M605" s="2" t="s">
        <v>893</v>
      </c>
      <c r="N605" s="2">
        <v>0</v>
      </c>
      <c r="O605" s="1">
        <v>500000000</v>
      </c>
      <c r="P605" s="1">
        <v>500000000</v>
      </c>
      <c r="Q605" s="1">
        <v>0</v>
      </c>
      <c r="R605" s="2">
        <v>0</v>
      </c>
      <c r="S605" s="2" t="s">
        <v>966</v>
      </c>
      <c r="T605" s="2" t="s">
        <v>967</v>
      </c>
      <c r="U605" s="2" t="s">
        <v>968</v>
      </c>
      <c r="V605" s="2" t="s">
        <v>969</v>
      </c>
      <c r="W605" s="2" t="s">
        <v>970</v>
      </c>
      <c r="X605" s="2">
        <v>3241000</v>
      </c>
      <c r="Y605" s="2" t="s">
        <v>971</v>
      </c>
    </row>
    <row r="606" spans="1:25" ht="105" x14ac:dyDescent="0.25">
      <c r="A606" s="2" t="s">
        <v>1001</v>
      </c>
      <c r="B606" s="2" t="str">
        <f>IFERROR(VLOOKUP(VALUE(MID(A606,1,IF(VALUE(MID(A606,1,3))=898,3,4))),[21]Hoja1!$A$3:$K$222,2,0),"")</f>
        <v xml:space="preserve">1043 Sistemas de información al servicio de la gestión educativa </v>
      </c>
      <c r="C606" s="2" t="s">
        <v>1002</v>
      </c>
      <c r="D606" s="2" t="s">
        <v>1003</v>
      </c>
      <c r="E606" s="2" t="s">
        <v>1004</v>
      </c>
      <c r="F606" s="2" t="s">
        <v>1005</v>
      </c>
      <c r="G606" s="4">
        <v>5</v>
      </c>
      <c r="H606" s="4">
        <v>5</v>
      </c>
      <c r="I606" s="2">
        <v>6.5</v>
      </c>
      <c r="J606" s="2">
        <v>1</v>
      </c>
      <c r="K606" s="2" t="s">
        <v>29</v>
      </c>
      <c r="L606" s="2" t="str">
        <f>IF(K606=[21]Hoja3!$B$2,[21]Hoja3!$A$2,IF(K606=[21]Hoja3!$B$3,[21]Hoja3!$A$3,IF(K606=[21]Hoja3!$B$4,[21]Hoja3!$A$4,IF(K606=[21]Hoja3!$B$5,[21]Hoja3!$A$5,IF(K606=[21]Hoja3!$B$6,[21]Hoja3!$A$6,IF(K606=[21]Hoja3!$B$7,[21]Hoja3!$A$7,IF(K606=[21]Hoja3!$B$8,[21]Hoja3!$A$8,IF(K606=[21]Hoja3!$B$9,[21]Hoja3!$A$9,IF(K606=[21]Hoja3!$B$10,[21]Hoja3!$A$10,IF(K606=[21]Hoja3!$B$11,[21]Hoja3!$A$11,IF(K606=[21]Hoja3!$B$12,[21]Hoja3!$A$12,IF(K606=[21]Hoja3!$B$13,[21]Hoja3!$A$13,IF(K606=[21]Hoja3!$B$14,[21]Hoja3!$A$14,"")))))))))))))</f>
        <v>CCE-05</v>
      </c>
      <c r="M606" s="2" t="s">
        <v>893</v>
      </c>
      <c r="N606" s="2">
        <v>0</v>
      </c>
      <c r="O606" s="1">
        <v>22199455000</v>
      </c>
      <c r="P606" s="1">
        <v>22199455000</v>
      </c>
      <c r="Q606" s="1">
        <v>0</v>
      </c>
      <c r="R606" s="2">
        <v>0</v>
      </c>
      <c r="S606" s="2" t="s">
        <v>966</v>
      </c>
      <c r="T606" s="2" t="s">
        <v>967</v>
      </c>
      <c r="U606" s="2" t="s">
        <v>968</v>
      </c>
      <c r="V606" s="2" t="s">
        <v>969</v>
      </c>
      <c r="W606" s="2" t="s">
        <v>970</v>
      </c>
      <c r="X606" s="2">
        <v>3241000</v>
      </c>
      <c r="Y606" s="2" t="s">
        <v>971</v>
      </c>
    </row>
    <row r="607" spans="1:25" ht="120" x14ac:dyDescent="0.25">
      <c r="A607" s="2" t="s">
        <v>1006</v>
      </c>
      <c r="B607" s="2" t="str">
        <f>IFERROR(VLOOKUP(VALUE(MID(A607,1,IF(VALUE(MID(A607,1,3))=898,3,4))),[21]Hoja1!$A$3:$K$222,2,0),"")</f>
        <v xml:space="preserve">1043 Sistemas de información al servicio de la gestión educativa </v>
      </c>
      <c r="C607" s="2" t="s">
        <v>963</v>
      </c>
      <c r="D607" s="2" t="s">
        <v>964</v>
      </c>
      <c r="E607" s="2" t="s">
        <v>1007</v>
      </c>
      <c r="F607" s="2" t="s">
        <v>1008</v>
      </c>
      <c r="G607" s="4">
        <v>1</v>
      </c>
      <c r="H607" s="4">
        <v>2</v>
      </c>
      <c r="I607" s="2">
        <v>5</v>
      </c>
      <c r="J607" s="2">
        <v>1</v>
      </c>
      <c r="K607" s="2" t="s">
        <v>47</v>
      </c>
      <c r="L607" s="2" t="str">
        <f>IF(K607=[21]Hoja3!$B$2,[21]Hoja3!$A$2,IF(K607=[21]Hoja3!$B$3,[21]Hoja3!$A$3,IF(K607=[21]Hoja3!$B$4,[21]Hoja3!$A$4,IF(K607=[21]Hoja3!$B$5,[21]Hoja3!$A$5,IF(K607=[21]Hoja3!$B$6,[21]Hoja3!$A$6,IF(K607=[21]Hoja3!$B$7,[21]Hoja3!$A$7,IF(K607=[21]Hoja3!$B$8,[21]Hoja3!$A$8,IF(K607=[21]Hoja3!$B$9,[21]Hoja3!$A$9,IF(K607=[21]Hoja3!$B$10,[21]Hoja3!$A$10,IF(K607=[21]Hoja3!$B$11,[21]Hoja3!$A$11,IF(K607=[21]Hoja3!$B$12,[21]Hoja3!$A$12,IF(K607=[21]Hoja3!$B$13,[21]Hoja3!$A$13,IF(K607=[21]Hoja3!$B$14,[21]Hoja3!$A$14,"")))))))))))))</f>
        <v>CCE-06</v>
      </c>
      <c r="M607" s="2" t="s">
        <v>893</v>
      </c>
      <c r="N607" s="2">
        <v>0</v>
      </c>
      <c r="O607" s="1">
        <v>100000000</v>
      </c>
      <c r="P607" s="1">
        <v>100000000</v>
      </c>
      <c r="Q607" s="1">
        <v>0</v>
      </c>
      <c r="R607" s="2">
        <v>0</v>
      </c>
      <c r="S607" s="2" t="s">
        <v>966</v>
      </c>
      <c r="T607" s="2" t="s">
        <v>967</v>
      </c>
      <c r="U607" s="2" t="s">
        <v>968</v>
      </c>
      <c r="V607" s="2" t="s">
        <v>969</v>
      </c>
      <c r="W607" s="2" t="s">
        <v>970</v>
      </c>
      <c r="X607" s="2">
        <v>3241000</v>
      </c>
      <c r="Y607" s="2" t="s">
        <v>971</v>
      </c>
    </row>
    <row r="608" spans="1:25" ht="120" x14ac:dyDescent="0.25">
      <c r="A608" s="2" t="s">
        <v>1009</v>
      </c>
      <c r="B608" s="2" t="str">
        <f>IFERROR(VLOOKUP(VALUE(MID(A608,1,IF(VALUE(MID(A608,1,3))=898,3,4))),[21]Hoja1!$A$3:$K$222,2,0),"")</f>
        <v xml:space="preserve">1043 Sistemas de información al servicio de la gestión educativa </v>
      </c>
      <c r="C608" s="2" t="s">
        <v>963</v>
      </c>
      <c r="D608" s="2" t="s">
        <v>964</v>
      </c>
      <c r="E608" s="2" t="s">
        <v>1010</v>
      </c>
      <c r="F608" s="2" t="s">
        <v>1011</v>
      </c>
      <c r="G608" s="4">
        <v>1</v>
      </c>
      <c r="H608" s="4">
        <v>1</v>
      </c>
      <c r="I608" s="2">
        <v>1</v>
      </c>
      <c r="J608" s="2">
        <v>1</v>
      </c>
      <c r="K608" s="2" t="s">
        <v>29</v>
      </c>
      <c r="L608" s="2" t="str">
        <f>IF(K608=[21]Hoja3!$B$2,[21]Hoja3!$A$2,IF(K608=[21]Hoja3!$B$3,[21]Hoja3!$A$3,IF(K608=[21]Hoja3!$B$4,[21]Hoja3!$A$4,IF(K608=[21]Hoja3!$B$5,[21]Hoja3!$A$5,IF(K608=[21]Hoja3!$B$6,[21]Hoja3!$A$6,IF(K608=[21]Hoja3!$B$7,[21]Hoja3!$A$7,IF(K608=[21]Hoja3!$B$8,[21]Hoja3!$A$8,IF(K608=[21]Hoja3!$B$9,[21]Hoja3!$A$9,IF(K608=[21]Hoja3!$B$10,[21]Hoja3!$A$10,IF(K608=[21]Hoja3!$B$11,[21]Hoja3!$A$11,IF(K608=[21]Hoja3!$B$12,[21]Hoja3!$A$12,IF(K608=[21]Hoja3!$B$13,[21]Hoja3!$A$13,IF(K608=[21]Hoja3!$B$14,[21]Hoja3!$A$14,"")))))))))))))</f>
        <v>CCE-05</v>
      </c>
      <c r="M608" s="2" t="s">
        <v>1012</v>
      </c>
      <c r="N608" s="2">
        <v>0</v>
      </c>
      <c r="O608" s="1">
        <v>750000000</v>
      </c>
      <c r="P608" s="1">
        <v>750000000</v>
      </c>
      <c r="Q608" s="1">
        <v>0</v>
      </c>
      <c r="R608" s="2">
        <v>0</v>
      </c>
      <c r="S608" s="2" t="s">
        <v>966</v>
      </c>
      <c r="T608" s="2" t="s">
        <v>967</v>
      </c>
      <c r="U608" s="2" t="s">
        <v>968</v>
      </c>
      <c r="V608" s="2" t="s">
        <v>969</v>
      </c>
      <c r="W608" s="2" t="s">
        <v>970</v>
      </c>
      <c r="X608" s="2">
        <v>3241000</v>
      </c>
      <c r="Y608" s="2" t="s">
        <v>971</v>
      </c>
    </row>
    <row r="609" spans="1:25" ht="120" x14ac:dyDescent="0.25">
      <c r="A609" s="2" t="s">
        <v>1013</v>
      </c>
      <c r="B609" s="2" t="str">
        <f>IFERROR(VLOOKUP(VALUE(MID(A609,1,IF(VALUE(MID(A609,1,3))=898,3,4))),[21]Hoja1!$A$3:$K$222,2,0),"")</f>
        <v xml:space="preserve">1043 Sistemas de información al servicio de la gestión educativa </v>
      </c>
      <c r="C609" s="2" t="s">
        <v>963</v>
      </c>
      <c r="D609" s="2" t="s">
        <v>964</v>
      </c>
      <c r="E609" s="2" t="s">
        <v>1014</v>
      </c>
      <c r="F609" s="2" t="s">
        <v>1015</v>
      </c>
      <c r="G609" s="4">
        <v>1</v>
      </c>
      <c r="H609" s="4">
        <v>2</v>
      </c>
      <c r="I609" s="2">
        <v>7</v>
      </c>
      <c r="J609" s="2">
        <v>1</v>
      </c>
      <c r="K609" s="2" t="s">
        <v>47</v>
      </c>
      <c r="L609" s="2" t="str">
        <f>IF(K609=[21]Hoja3!$B$2,[21]Hoja3!$A$2,IF(K609=[21]Hoja3!$B$3,[21]Hoja3!$A$3,IF(K609=[21]Hoja3!$B$4,[21]Hoja3!$A$4,IF(K609=[21]Hoja3!$B$5,[21]Hoja3!$A$5,IF(K609=[21]Hoja3!$B$6,[21]Hoja3!$A$6,IF(K609=[21]Hoja3!$B$7,[21]Hoja3!$A$7,IF(K609=[21]Hoja3!$B$8,[21]Hoja3!$A$8,IF(K609=[21]Hoja3!$B$9,[21]Hoja3!$A$9,IF(K609=[21]Hoja3!$B$10,[21]Hoja3!$A$10,IF(K609=[21]Hoja3!$B$11,[21]Hoja3!$A$11,IF(K609=[21]Hoja3!$B$12,[21]Hoja3!$A$12,IF(K609=[21]Hoja3!$B$13,[21]Hoja3!$A$13,IF(K609=[21]Hoja3!$B$14,[21]Hoja3!$A$14,"")))))))))))))</f>
        <v>CCE-06</v>
      </c>
      <c r="M609" s="2" t="s">
        <v>893</v>
      </c>
      <c r="N609" s="2">
        <v>0</v>
      </c>
      <c r="O609" s="1">
        <v>300000000</v>
      </c>
      <c r="P609" s="1">
        <v>300000000</v>
      </c>
      <c r="Q609" s="1">
        <v>0</v>
      </c>
      <c r="R609" s="2">
        <v>0</v>
      </c>
      <c r="S609" s="2" t="s">
        <v>966</v>
      </c>
      <c r="T609" s="2" t="s">
        <v>967</v>
      </c>
      <c r="U609" s="2" t="s">
        <v>968</v>
      </c>
      <c r="V609" s="2" t="s">
        <v>969</v>
      </c>
      <c r="W609" s="2" t="s">
        <v>970</v>
      </c>
      <c r="X609" s="2">
        <v>3241000</v>
      </c>
      <c r="Y609" s="2" t="s">
        <v>971</v>
      </c>
    </row>
    <row r="610" spans="1:25" ht="120" x14ac:dyDescent="0.25">
      <c r="A610" s="2" t="s">
        <v>1016</v>
      </c>
      <c r="B610" s="2" t="str">
        <f>IFERROR(VLOOKUP(VALUE(MID(A610,1,IF(VALUE(MID(A610,1,3))=898,3,4))),[21]Hoja1!$A$3:$K$222,2,0),"")</f>
        <v xml:space="preserve">1043 Sistemas de información al servicio de la gestión educativa </v>
      </c>
      <c r="C610" s="2" t="s">
        <v>963</v>
      </c>
      <c r="D610" s="2" t="s">
        <v>964</v>
      </c>
      <c r="E610" s="2" t="s">
        <v>1017</v>
      </c>
      <c r="F610" s="2" t="s">
        <v>1018</v>
      </c>
      <c r="G610" s="4">
        <v>1</v>
      </c>
      <c r="H610" s="4">
        <v>2</v>
      </c>
      <c r="I610" s="2">
        <v>6</v>
      </c>
      <c r="J610" s="2">
        <v>1</v>
      </c>
      <c r="K610" s="2" t="s">
        <v>53</v>
      </c>
      <c r="L610" s="2" t="str">
        <f>IF(K610=[21]Hoja3!$B$2,[21]Hoja3!$A$2,IF(K610=[21]Hoja3!$B$3,[21]Hoja3!$A$3,IF(K610=[21]Hoja3!$B$4,[21]Hoja3!$A$4,IF(K610=[21]Hoja3!$B$5,[21]Hoja3!$A$5,IF(K610=[21]Hoja3!$B$6,[21]Hoja3!$A$6,IF(K610=[21]Hoja3!$B$7,[21]Hoja3!$A$7,IF(K610=[21]Hoja3!$B$8,[21]Hoja3!$A$8,IF(K610=[21]Hoja3!$B$9,[21]Hoja3!$A$9,IF(K610=[21]Hoja3!$B$10,[21]Hoja3!$A$10,IF(K610=[21]Hoja3!$B$11,[21]Hoja3!$A$11,IF(K610=[21]Hoja3!$B$12,[21]Hoja3!$A$12,IF(K610=[21]Hoja3!$B$13,[21]Hoja3!$A$13,IF(K610=[21]Hoja3!$B$14,[21]Hoja3!$A$14,"")))))))))))))</f>
        <v>CCE-02</v>
      </c>
      <c r="M610" s="2" t="s">
        <v>893</v>
      </c>
      <c r="N610" s="2">
        <v>0</v>
      </c>
      <c r="O610" s="1">
        <v>1000000000</v>
      </c>
      <c r="P610" s="1">
        <v>1000000000</v>
      </c>
      <c r="Q610" s="1">
        <v>0</v>
      </c>
      <c r="R610" s="2">
        <v>0</v>
      </c>
      <c r="S610" s="2" t="s">
        <v>966</v>
      </c>
      <c r="T610" s="2" t="s">
        <v>967</v>
      </c>
      <c r="U610" s="2" t="s">
        <v>968</v>
      </c>
      <c r="V610" s="2" t="s">
        <v>969</v>
      </c>
      <c r="W610" s="2" t="s">
        <v>970</v>
      </c>
      <c r="X610" s="2">
        <v>3241000</v>
      </c>
      <c r="Y610" s="2" t="s">
        <v>971</v>
      </c>
    </row>
    <row r="611" spans="1:25" ht="105" x14ac:dyDescent="0.25">
      <c r="A611" s="2" t="s">
        <v>1019</v>
      </c>
      <c r="B611" s="2" t="str">
        <f>IFERROR(VLOOKUP(VALUE(MID(A611,1,IF(VALUE(MID(A611,1,3))=898,3,4))),[21]Hoja1!$A$3:$K$222,2,0),"")</f>
        <v xml:space="preserve">1043 Sistemas de información al servicio de la gestión educativa </v>
      </c>
      <c r="C611" s="2" t="s">
        <v>963</v>
      </c>
      <c r="D611" s="2" t="s">
        <v>1020</v>
      </c>
      <c r="E611" s="2">
        <v>81111811</v>
      </c>
      <c r="F611" s="2" t="s">
        <v>1021</v>
      </c>
      <c r="G611" s="4">
        <v>1</v>
      </c>
      <c r="H611" s="4">
        <v>1</v>
      </c>
      <c r="I611" s="2">
        <v>11.5</v>
      </c>
      <c r="J611" s="2">
        <v>1</v>
      </c>
      <c r="K611" s="2" t="s">
        <v>29</v>
      </c>
      <c r="L611" s="2" t="str">
        <f>IF(K611=[21]Hoja3!$B$2,[21]Hoja3!$A$2,IF(K611=[21]Hoja3!$B$3,[21]Hoja3!$A$3,IF(K611=[21]Hoja3!$B$4,[21]Hoja3!$A$4,IF(K611=[21]Hoja3!$B$5,[21]Hoja3!$A$5,IF(K611=[21]Hoja3!$B$6,[21]Hoja3!$A$6,IF(K611=[21]Hoja3!$B$7,[21]Hoja3!$A$7,IF(K611=[21]Hoja3!$B$8,[21]Hoja3!$A$8,IF(K611=[21]Hoja3!$B$9,[21]Hoja3!$A$9,IF(K611=[21]Hoja3!$B$10,[21]Hoja3!$A$10,IF(K611=[21]Hoja3!$B$11,[21]Hoja3!$A$11,IF(K611=[21]Hoja3!$B$12,[21]Hoja3!$A$12,IF(K611=[21]Hoja3!$B$13,[21]Hoja3!$A$13,IF(K611=[21]Hoja3!$B$14,[21]Hoja3!$A$14,"")))))))))))))</f>
        <v>CCE-05</v>
      </c>
      <c r="M611" s="2" t="s">
        <v>1022</v>
      </c>
      <c r="N611" s="2">
        <v>0</v>
      </c>
      <c r="O611" s="1">
        <v>28185419</v>
      </c>
      <c r="P611" s="1">
        <v>28185419</v>
      </c>
      <c r="Q611" s="1">
        <v>0</v>
      </c>
      <c r="R611" s="2">
        <v>0</v>
      </c>
      <c r="S611" s="2" t="s">
        <v>966</v>
      </c>
      <c r="T611" s="2" t="s">
        <v>967</v>
      </c>
      <c r="U611" s="2" t="s">
        <v>968</v>
      </c>
      <c r="V611" s="2" t="s">
        <v>969</v>
      </c>
      <c r="W611" s="2" t="s">
        <v>970</v>
      </c>
      <c r="X611" s="2">
        <v>3241000</v>
      </c>
      <c r="Y611" s="2" t="s">
        <v>971</v>
      </c>
    </row>
    <row r="612" spans="1:25" ht="105" x14ac:dyDescent="0.25">
      <c r="A612" s="2" t="s">
        <v>1023</v>
      </c>
      <c r="B612" s="2" t="str">
        <f>IFERROR(VLOOKUP(VALUE(MID(A612,1,IF(VALUE(MID(A612,1,3))=898,3,4))),[21]Hoja1!$A$3:$K$222,2,0),"")</f>
        <v xml:space="preserve">1043 Sistemas de información al servicio de la gestión educativa </v>
      </c>
      <c r="C612" s="2" t="s">
        <v>963</v>
      </c>
      <c r="D612" s="2" t="s">
        <v>1020</v>
      </c>
      <c r="E612" s="2">
        <v>81111801</v>
      </c>
      <c r="F612" s="2" t="s">
        <v>1024</v>
      </c>
      <c r="G612" s="4">
        <v>1</v>
      </c>
      <c r="H612" s="4">
        <v>1</v>
      </c>
      <c r="I612" s="2">
        <v>11.5</v>
      </c>
      <c r="J612" s="2">
        <v>1</v>
      </c>
      <c r="K612" s="2" t="s">
        <v>29</v>
      </c>
      <c r="L612" s="2" t="str">
        <f>IF(K612=[21]Hoja3!$B$2,[21]Hoja3!$A$2,IF(K612=[21]Hoja3!$B$3,[21]Hoja3!$A$3,IF(K612=[21]Hoja3!$B$4,[21]Hoja3!$A$4,IF(K612=[21]Hoja3!$B$5,[21]Hoja3!$A$5,IF(K612=[21]Hoja3!$B$6,[21]Hoja3!$A$6,IF(K612=[21]Hoja3!$B$7,[21]Hoja3!$A$7,IF(K612=[21]Hoja3!$B$8,[21]Hoja3!$A$8,IF(K612=[21]Hoja3!$B$9,[21]Hoja3!$A$9,IF(K612=[21]Hoja3!$B$10,[21]Hoja3!$A$10,IF(K612=[21]Hoja3!$B$11,[21]Hoja3!$A$11,IF(K612=[21]Hoja3!$B$12,[21]Hoja3!$A$12,IF(K612=[21]Hoja3!$B$13,[21]Hoja3!$A$13,IF(K612=[21]Hoja3!$B$14,[21]Hoja3!$A$14,"")))))))))))))</f>
        <v>CCE-05</v>
      </c>
      <c r="M612" s="2" t="s">
        <v>1022</v>
      </c>
      <c r="N612" s="2">
        <v>0</v>
      </c>
      <c r="O612" s="1">
        <v>38434656</v>
      </c>
      <c r="P612" s="1">
        <v>38434656</v>
      </c>
      <c r="Q612" s="1">
        <v>0</v>
      </c>
      <c r="R612" s="2">
        <v>0</v>
      </c>
      <c r="S612" s="2" t="s">
        <v>966</v>
      </c>
      <c r="T612" s="2" t="s">
        <v>967</v>
      </c>
      <c r="U612" s="2" t="s">
        <v>968</v>
      </c>
      <c r="V612" s="2" t="s">
        <v>969</v>
      </c>
      <c r="W612" s="2" t="s">
        <v>970</v>
      </c>
      <c r="X612" s="2">
        <v>3241000</v>
      </c>
      <c r="Y612" s="2" t="s">
        <v>971</v>
      </c>
    </row>
    <row r="613" spans="1:25" ht="105" x14ac:dyDescent="0.25">
      <c r="A613" s="2" t="s">
        <v>1025</v>
      </c>
      <c r="B613" s="2" t="str">
        <f>IFERROR(VLOOKUP(VALUE(MID(A613,1,IF(VALUE(MID(A613,1,3))=898,3,4))),[21]Hoja1!$A$3:$K$222,2,0),"")</f>
        <v xml:space="preserve">1043 Sistemas de información al servicio de la gestión educativa </v>
      </c>
      <c r="C613" s="2" t="s">
        <v>963</v>
      </c>
      <c r="D613" s="2" t="s">
        <v>1020</v>
      </c>
      <c r="E613" s="2">
        <v>81111811</v>
      </c>
      <c r="F613" s="2" t="s">
        <v>1026</v>
      </c>
      <c r="G613" s="4">
        <v>1</v>
      </c>
      <c r="H613" s="4">
        <v>1</v>
      </c>
      <c r="I613" s="2">
        <v>11.5</v>
      </c>
      <c r="J613" s="2">
        <v>1</v>
      </c>
      <c r="K613" s="2" t="s">
        <v>29</v>
      </c>
      <c r="L613" s="2" t="str">
        <f>IF(K613=[21]Hoja3!$B$2,[21]Hoja3!$A$2,IF(K613=[21]Hoja3!$B$3,[21]Hoja3!$A$3,IF(K613=[21]Hoja3!$B$4,[21]Hoja3!$A$4,IF(K613=[21]Hoja3!$B$5,[21]Hoja3!$A$5,IF(K613=[21]Hoja3!$B$6,[21]Hoja3!$A$6,IF(K613=[21]Hoja3!$B$7,[21]Hoja3!$A$7,IF(K613=[21]Hoja3!$B$8,[21]Hoja3!$A$8,IF(K613=[21]Hoja3!$B$9,[21]Hoja3!$A$9,IF(K613=[21]Hoja3!$B$10,[21]Hoja3!$A$10,IF(K613=[21]Hoja3!$B$11,[21]Hoja3!$A$11,IF(K613=[21]Hoja3!$B$12,[21]Hoja3!$A$12,IF(K613=[21]Hoja3!$B$13,[21]Hoja3!$A$13,IF(K613=[21]Hoja3!$B$14,[21]Hoja3!$A$14,"")))))))))))))</f>
        <v>CCE-05</v>
      </c>
      <c r="M613" s="2" t="s">
        <v>1022</v>
      </c>
      <c r="N613" s="2">
        <v>0</v>
      </c>
      <c r="O613" s="1">
        <v>28185419</v>
      </c>
      <c r="P613" s="1">
        <v>28185419</v>
      </c>
      <c r="Q613" s="1">
        <v>0</v>
      </c>
      <c r="R613" s="2">
        <v>0</v>
      </c>
      <c r="S613" s="2" t="s">
        <v>966</v>
      </c>
      <c r="T613" s="2" t="s">
        <v>967</v>
      </c>
      <c r="U613" s="2" t="s">
        <v>968</v>
      </c>
      <c r="V613" s="2" t="s">
        <v>969</v>
      </c>
      <c r="W613" s="2" t="s">
        <v>970</v>
      </c>
      <c r="X613" s="2">
        <v>3241000</v>
      </c>
      <c r="Y613" s="2" t="s">
        <v>971</v>
      </c>
    </row>
    <row r="614" spans="1:25" ht="105" x14ac:dyDescent="0.25">
      <c r="A614" s="2" t="s">
        <v>1027</v>
      </c>
      <c r="B614" s="2" t="str">
        <f>IFERROR(VLOOKUP(VALUE(MID(A614,1,IF(VALUE(MID(A614,1,3))=898,3,4))),[21]Hoja1!$A$3:$K$222,2,0),"")</f>
        <v xml:space="preserve">1043 Sistemas de información al servicio de la gestión educativa </v>
      </c>
      <c r="C614" s="2" t="s">
        <v>963</v>
      </c>
      <c r="D614" s="2" t="s">
        <v>1020</v>
      </c>
      <c r="E614" s="2">
        <v>80161504</v>
      </c>
      <c r="F614" s="2" t="s">
        <v>1028</v>
      </c>
      <c r="G614" s="4">
        <v>1</v>
      </c>
      <c r="H614" s="4">
        <v>1</v>
      </c>
      <c r="I614" s="2">
        <v>11.5</v>
      </c>
      <c r="J614" s="2">
        <v>1</v>
      </c>
      <c r="K614" s="2" t="s">
        <v>29</v>
      </c>
      <c r="L614" s="2" t="str">
        <f>IF(K614=[21]Hoja3!$B$2,[21]Hoja3!$A$2,IF(K614=[21]Hoja3!$B$3,[21]Hoja3!$A$3,IF(K614=[21]Hoja3!$B$4,[21]Hoja3!$A$4,IF(K614=[21]Hoja3!$B$5,[21]Hoja3!$A$5,IF(K614=[21]Hoja3!$B$6,[21]Hoja3!$A$6,IF(K614=[21]Hoja3!$B$7,[21]Hoja3!$A$7,IF(K614=[21]Hoja3!$B$8,[21]Hoja3!$A$8,IF(K614=[21]Hoja3!$B$9,[21]Hoja3!$A$9,IF(K614=[21]Hoja3!$B$10,[21]Hoja3!$A$10,IF(K614=[21]Hoja3!$B$11,[21]Hoja3!$A$11,IF(K614=[21]Hoja3!$B$12,[21]Hoja3!$A$12,IF(K614=[21]Hoja3!$B$13,[21]Hoja3!$A$13,IF(K614=[21]Hoja3!$B$14,[21]Hoja3!$A$14,"")))))))))))))</f>
        <v>CCE-05</v>
      </c>
      <c r="M614" s="2" t="s">
        <v>1022</v>
      </c>
      <c r="N614" s="2">
        <v>0</v>
      </c>
      <c r="O614" s="1">
        <v>23920000</v>
      </c>
      <c r="P614" s="1">
        <v>23920000</v>
      </c>
      <c r="Q614" s="1">
        <v>0</v>
      </c>
      <c r="R614" s="2">
        <v>0</v>
      </c>
      <c r="S614" s="2" t="s">
        <v>966</v>
      </c>
      <c r="T614" s="2" t="s">
        <v>967</v>
      </c>
      <c r="U614" s="2" t="s">
        <v>968</v>
      </c>
      <c r="V614" s="2" t="s">
        <v>969</v>
      </c>
      <c r="W614" s="2" t="s">
        <v>970</v>
      </c>
      <c r="X614" s="2">
        <v>3241000</v>
      </c>
      <c r="Y614" s="2" t="s">
        <v>971</v>
      </c>
    </row>
    <row r="615" spans="1:25" ht="105" x14ac:dyDescent="0.25">
      <c r="A615" s="2" t="s">
        <v>1029</v>
      </c>
      <c r="B615" s="2" t="str">
        <f>IFERROR(VLOOKUP(VALUE(MID(A615,1,IF(VALUE(MID(A615,1,3))=898,3,4))),[21]Hoja1!$A$3:$K$222,2,0),"")</f>
        <v xml:space="preserve">1043 Sistemas de información al servicio de la gestión educativa </v>
      </c>
      <c r="C615" s="2" t="s">
        <v>963</v>
      </c>
      <c r="D615" s="2" t="s">
        <v>1020</v>
      </c>
      <c r="E615" s="2">
        <v>81111804</v>
      </c>
      <c r="F615" s="2" t="s">
        <v>1030</v>
      </c>
      <c r="G615" s="4">
        <v>1</v>
      </c>
      <c r="H615" s="4">
        <v>1</v>
      </c>
      <c r="I615" s="2">
        <v>11.5</v>
      </c>
      <c r="J615" s="2">
        <v>1</v>
      </c>
      <c r="K615" s="2" t="s">
        <v>29</v>
      </c>
      <c r="L615" s="2" t="str">
        <f>IF(K615=[21]Hoja3!$B$2,[21]Hoja3!$A$2,IF(K615=[21]Hoja3!$B$3,[21]Hoja3!$A$3,IF(K615=[21]Hoja3!$B$4,[21]Hoja3!$A$4,IF(K615=[21]Hoja3!$B$5,[21]Hoja3!$A$5,IF(K615=[21]Hoja3!$B$6,[21]Hoja3!$A$6,IF(K615=[21]Hoja3!$B$7,[21]Hoja3!$A$7,IF(K615=[21]Hoja3!$B$8,[21]Hoja3!$A$8,IF(K615=[21]Hoja3!$B$9,[21]Hoja3!$A$9,IF(K615=[21]Hoja3!$B$10,[21]Hoja3!$A$10,IF(K615=[21]Hoja3!$B$11,[21]Hoja3!$A$11,IF(K615=[21]Hoja3!$B$12,[21]Hoja3!$A$12,IF(K615=[21]Hoja3!$B$13,[21]Hoja3!$A$13,IF(K615=[21]Hoja3!$B$14,[21]Hoja3!$A$14,"")))))))))))))</f>
        <v>CCE-05</v>
      </c>
      <c r="M615" s="2" t="s">
        <v>1022</v>
      </c>
      <c r="N615" s="2">
        <v>0</v>
      </c>
      <c r="O615" s="1">
        <v>28185419</v>
      </c>
      <c r="P615" s="1">
        <v>28185419</v>
      </c>
      <c r="Q615" s="1">
        <v>0</v>
      </c>
      <c r="R615" s="2">
        <v>0</v>
      </c>
      <c r="S615" s="2" t="s">
        <v>966</v>
      </c>
      <c r="T615" s="2" t="s">
        <v>967</v>
      </c>
      <c r="U615" s="2" t="s">
        <v>968</v>
      </c>
      <c r="V615" s="2" t="s">
        <v>969</v>
      </c>
      <c r="W615" s="2" t="s">
        <v>970</v>
      </c>
      <c r="X615" s="2">
        <v>3241000</v>
      </c>
      <c r="Y615" s="2" t="s">
        <v>971</v>
      </c>
    </row>
    <row r="616" spans="1:25" ht="105" x14ac:dyDescent="0.25">
      <c r="A616" s="2" t="s">
        <v>1031</v>
      </c>
      <c r="B616" s="2" t="str">
        <f>IFERROR(VLOOKUP(VALUE(MID(A616,1,IF(VALUE(MID(A616,1,3))=898,3,4))),[21]Hoja1!$A$3:$K$222,2,0),"")</f>
        <v xml:space="preserve">1043 Sistemas de información al servicio de la gestión educativa </v>
      </c>
      <c r="C616" s="2" t="s">
        <v>963</v>
      </c>
      <c r="D616" s="2" t="s">
        <v>1020</v>
      </c>
      <c r="E616" s="2">
        <v>81111804</v>
      </c>
      <c r="F616" s="2" t="s">
        <v>1030</v>
      </c>
      <c r="G616" s="4">
        <v>1</v>
      </c>
      <c r="H616" s="4">
        <v>1</v>
      </c>
      <c r="I616" s="2">
        <v>11.5</v>
      </c>
      <c r="J616" s="2">
        <v>1</v>
      </c>
      <c r="K616" s="2" t="s">
        <v>29</v>
      </c>
      <c r="L616" s="2" t="str">
        <f>IF(K616=[21]Hoja3!$B$2,[21]Hoja3!$A$2,IF(K616=[21]Hoja3!$B$3,[21]Hoja3!$A$3,IF(K616=[21]Hoja3!$B$4,[21]Hoja3!$A$4,IF(K616=[21]Hoja3!$B$5,[21]Hoja3!$A$5,IF(K616=[21]Hoja3!$B$6,[21]Hoja3!$A$6,IF(K616=[21]Hoja3!$B$7,[21]Hoja3!$A$7,IF(K616=[21]Hoja3!$B$8,[21]Hoja3!$A$8,IF(K616=[21]Hoja3!$B$9,[21]Hoja3!$A$9,IF(K616=[21]Hoja3!$B$10,[21]Hoja3!$A$10,IF(K616=[21]Hoja3!$B$11,[21]Hoja3!$A$11,IF(K616=[21]Hoja3!$B$12,[21]Hoja3!$A$12,IF(K616=[21]Hoja3!$B$13,[21]Hoja3!$A$13,IF(K616=[21]Hoja3!$B$14,[21]Hoja3!$A$14,"")))))))))))))</f>
        <v>CCE-05</v>
      </c>
      <c r="M616" s="2" t="s">
        <v>1022</v>
      </c>
      <c r="N616" s="2">
        <v>0</v>
      </c>
      <c r="O616" s="1">
        <v>28185419</v>
      </c>
      <c r="P616" s="1">
        <v>28185419</v>
      </c>
      <c r="Q616" s="1">
        <v>0</v>
      </c>
      <c r="R616" s="2">
        <v>0</v>
      </c>
      <c r="S616" s="2" t="s">
        <v>966</v>
      </c>
      <c r="T616" s="2" t="s">
        <v>967</v>
      </c>
      <c r="U616" s="2" t="s">
        <v>968</v>
      </c>
      <c r="V616" s="2" t="s">
        <v>969</v>
      </c>
      <c r="W616" s="2" t="s">
        <v>970</v>
      </c>
      <c r="X616" s="2">
        <v>3241000</v>
      </c>
      <c r="Y616" s="2" t="s">
        <v>971</v>
      </c>
    </row>
    <row r="617" spans="1:25" ht="105" x14ac:dyDescent="0.25">
      <c r="A617" s="2" t="s">
        <v>1032</v>
      </c>
      <c r="B617" s="2" t="str">
        <f>IFERROR(VLOOKUP(VALUE(MID(A617,1,IF(VALUE(MID(A617,1,3))=898,3,4))),[21]Hoja1!$A$3:$K$222,2,0),"")</f>
        <v xml:space="preserve">1043 Sistemas de información al servicio de la gestión educativa </v>
      </c>
      <c r="C617" s="2" t="s">
        <v>963</v>
      </c>
      <c r="D617" s="2" t="s">
        <v>1020</v>
      </c>
      <c r="E617" s="2">
        <v>81111804</v>
      </c>
      <c r="F617" s="2" t="s">
        <v>1030</v>
      </c>
      <c r="G617" s="4">
        <v>1</v>
      </c>
      <c r="H617" s="4">
        <v>1</v>
      </c>
      <c r="I617" s="2">
        <v>11.5</v>
      </c>
      <c r="J617" s="2">
        <v>1</v>
      </c>
      <c r="K617" s="2" t="s">
        <v>29</v>
      </c>
      <c r="L617" s="2" t="str">
        <f>IF(K617=[21]Hoja3!$B$2,[21]Hoja3!$A$2,IF(K617=[21]Hoja3!$B$3,[21]Hoja3!$A$3,IF(K617=[21]Hoja3!$B$4,[21]Hoja3!$A$4,IF(K617=[21]Hoja3!$B$5,[21]Hoja3!$A$5,IF(K617=[21]Hoja3!$B$6,[21]Hoja3!$A$6,IF(K617=[21]Hoja3!$B$7,[21]Hoja3!$A$7,IF(K617=[21]Hoja3!$B$8,[21]Hoja3!$A$8,IF(K617=[21]Hoja3!$B$9,[21]Hoja3!$A$9,IF(K617=[21]Hoja3!$B$10,[21]Hoja3!$A$10,IF(K617=[21]Hoja3!$B$11,[21]Hoja3!$A$11,IF(K617=[21]Hoja3!$B$12,[21]Hoja3!$A$12,IF(K617=[21]Hoja3!$B$13,[21]Hoja3!$A$13,IF(K617=[21]Hoja3!$B$14,[21]Hoja3!$A$14,"")))))))))))))</f>
        <v>CCE-05</v>
      </c>
      <c r="M617" s="2" t="s">
        <v>1022</v>
      </c>
      <c r="N617" s="2">
        <v>0</v>
      </c>
      <c r="O617" s="1">
        <v>28185419</v>
      </c>
      <c r="P617" s="1">
        <v>28185419</v>
      </c>
      <c r="Q617" s="1">
        <v>0</v>
      </c>
      <c r="R617" s="2">
        <v>0</v>
      </c>
      <c r="S617" s="2" t="s">
        <v>966</v>
      </c>
      <c r="T617" s="2" t="s">
        <v>967</v>
      </c>
      <c r="U617" s="2" t="s">
        <v>968</v>
      </c>
      <c r="V617" s="2" t="s">
        <v>969</v>
      </c>
      <c r="W617" s="2" t="s">
        <v>970</v>
      </c>
      <c r="X617" s="2">
        <v>3241000</v>
      </c>
      <c r="Y617" s="2" t="s">
        <v>971</v>
      </c>
    </row>
    <row r="618" spans="1:25" ht="105" x14ac:dyDescent="0.25">
      <c r="A618" s="2" t="s">
        <v>1033</v>
      </c>
      <c r="B618" s="2" t="str">
        <f>IFERROR(VLOOKUP(VALUE(MID(A618,1,IF(VALUE(MID(A618,1,3))=898,3,4))),[21]Hoja1!$A$3:$K$222,2,0),"")</f>
        <v xml:space="preserve">1043 Sistemas de información al servicio de la gestión educativa </v>
      </c>
      <c r="C618" s="2" t="s">
        <v>963</v>
      </c>
      <c r="D618" s="2" t="s">
        <v>1020</v>
      </c>
      <c r="E618" s="2">
        <v>81111504</v>
      </c>
      <c r="F618" s="2" t="s">
        <v>1034</v>
      </c>
      <c r="G618" s="4">
        <v>1</v>
      </c>
      <c r="H618" s="4">
        <v>1</v>
      </c>
      <c r="I618" s="2">
        <v>11.5</v>
      </c>
      <c r="J618" s="2">
        <v>1</v>
      </c>
      <c r="K618" s="2" t="s">
        <v>29</v>
      </c>
      <c r="L618" s="2" t="str">
        <f>IF(K618=[21]Hoja3!$B$2,[21]Hoja3!$A$2,IF(K618=[21]Hoja3!$B$3,[21]Hoja3!$A$3,IF(K618=[21]Hoja3!$B$4,[21]Hoja3!$A$4,IF(K618=[21]Hoja3!$B$5,[21]Hoja3!$A$5,IF(K618=[21]Hoja3!$B$6,[21]Hoja3!$A$6,IF(K618=[21]Hoja3!$B$7,[21]Hoja3!$A$7,IF(K618=[21]Hoja3!$B$8,[21]Hoja3!$A$8,IF(K618=[21]Hoja3!$B$9,[21]Hoja3!$A$9,IF(K618=[21]Hoja3!$B$10,[21]Hoja3!$A$10,IF(K618=[21]Hoja3!$B$11,[21]Hoja3!$A$11,IF(K618=[21]Hoja3!$B$12,[21]Hoja3!$A$12,IF(K618=[21]Hoja3!$B$13,[21]Hoja3!$A$13,IF(K618=[21]Hoja3!$B$14,[21]Hoja3!$A$14,"")))))))))))))</f>
        <v>CCE-05</v>
      </c>
      <c r="M618" s="2" t="s">
        <v>58</v>
      </c>
      <c r="N618" s="2">
        <v>0</v>
      </c>
      <c r="O618" s="1">
        <v>68618671.5</v>
      </c>
      <c r="P618" s="1">
        <v>68618671.5</v>
      </c>
      <c r="Q618" s="1">
        <v>0</v>
      </c>
      <c r="R618" s="2">
        <v>0</v>
      </c>
      <c r="S618" s="2" t="s">
        <v>966</v>
      </c>
      <c r="T618" s="2" t="s">
        <v>967</v>
      </c>
      <c r="U618" s="2" t="s">
        <v>968</v>
      </c>
      <c r="V618" s="2" t="s">
        <v>969</v>
      </c>
      <c r="W618" s="2" t="s">
        <v>970</v>
      </c>
      <c r="X618" s="2">
        <v>3241000</v>
      </c>
      <c r="Y618" s="2" t="s">
        <v>971</v>
      </c>
    </row>
    <row r="619" spans="1:25" ht="165" x14ac:dyDescent="0.25">
      <c r="A619" s="2" t="s">
        <v>1035</v>
      </c>
      <c r="B619" s="2" t="str">
        <f>IFERROR(VLOOKUP(VALUE(MID(A619,1,IF(VALUE(MID(A619,1,3))=898,3,4))),[21]Hoja1!$A$3:$K$222,2,0),"")</f>
        <v xml:space="preserve">1043 Sistemas de información al servicio de la gestión educativa </v>
      </c>
      <c r="C619" s="2" t="s">
        <v>963</v>
      </c>
      <c r="D619" s="2" t="s">
        <v>1020</v>
      </c>
      <c r="E619" s="2">
        <v>77101503</v>
      </c>
      <c r="F619" s="2" t="s">
        <v>1036</v>
      </c>
      <c r="G619" s="4">
        <v>1</v>
      </c>
      <c r="H619" s="4">
        <v>1</v>
      </c>
      <c r="I619" s="2">
        <v>11.5</v>
      </c>
      <c r="J619" s="2">
        <v>1</v>
      </c>
      <c r="K619" s="2" t="s">
        <v>29</v>
      </c>
      <c r="L619" s="2" t="str">
        <f>IF(K619=[21]Hoja3!$B$2,[21]Hoja3!$A$2,IF(K619=[21]Hoja3!$B$3,[21]Hoja3!$A$3,IF(K619=[21]Hoja3!$B$4,[21]Hoja3!$A$4,IF(K619=[21]Hoja3!$B$5,[21]Hoja3!$A$5,IF(K619=[21]Hoja3!$B$6,[21]Hoja3!$A$6,IF(K619=[21]Hoja3!$B$7,[21]Hoja3!$A$7,IF(K619=[21]Hoja3!$B$8,[21]Hoja3!$A$8,IF(K619=[21]Hoja3!$B$9,[21]Hoja3!$A$9,IF(K619=[21]Hoja3!$B$10,[21]Hoja3!$A$10,IF(K619=[21]Hoja3!$B$11,[21]Hoja3!$A$11,IF(K619=[21]Hoja3!$B$12,[21]Hoja3!$A$12,IF(K619=[21]Hoja3!$B$13,[21]Hoja3!$A$13,IF(K619=[21]Hoja3!$B$14,[21]Hoja3!$A$14,"")))))))))))))</f>
        <v>CCE-05</v>
      </c>
      <c r="M619" s="2" t="s">
        <v>58</v>
      </c>
      <c r="N619" s="2">
        <v>0</v>
      </c>
      <c r="O619" s="1">
        <v>74630400</v>
      </c>
      <c r="P619" s="1">
        <v>74630400</v>
      </c>
      <c r="Q619" s="1">
        <v>0</v>
      </c>
      <c r="R619" s="2">
        <v>0</v>
      </c>
      <c r="S619" s="2" t="s">
        <v>966</v>
      </c>
      <c r="T619" s="2" t="s">
        <v>967</v>
      </c>
      <c r="U619" s="2" t="s">
        <v>968</v>
      </c>
      <c r="V619" s="2" t="s">
        <v>969</v>
      </c>
      <c r="W619" s="2" t="s">
        <v>970</v>
      </c>
      <c r="X619" s="2">
        <v>3241000</v>
      </c>
      <c r="Y619" s="2" t="s">
        <v>971</v>
      </c>
    </row>
    <row r="620" spans="1:25" ht="105" x14ac:dyDescent="0.25">
      <c r="A620" s="2" t="s">
        <v>1037</v>
      </c>
      <c r="B620" s="2" t="str">
        <f>IFERROR(VLOOKUP(VALUE(MID(A620,1,IF(VALUE(MID(A620,1,3))=898,3,4))),[21]Hoja1!$A$3:$K$222,2,0),"")</f>
        <v xml:space="preserve">1043 Sistemas de información al servicio de la gestión educativa </v>
      </c>
      <c r="C620" s="2" t="s">
        <v>963</v>
      </c>
      <c r="D620" s="2" t="s">
        <v>1020</v>
      </c>
      <c r="E620" s="2">
        <v>80111501</v>
      </c>
      <c r="F620" s="2" t="s">
        <v>1038</v>
      </c>
      <c r="G620" s="4">
        <v>1</v>
      </c>
      <c r="H620" s="4">
        <v>1</v>
      </c>
      <c r="I620" s="2">
        <v>11.5</v>
      </c>
      <c r="J620" s="2">
        <v>1</v>
      </c>
      <c r="K620" s="2" t="s">
        <v>29</v>
      </c>
      <c r="L620" s="2" t="str">
        <f>IF(K620=[21]Hoja3!$B$2,[21]Hoja3!$A$2,IF(K620=[21]Hoja3!$B$3,[21]Hoja3!$A$3,IF(K620=[21]Hoja3!$B$4,[21]Hoja3!$A$4,IF(K620=[21]Hoja3!$B$5,[21]Hoja3!$A$5,IF(K620=[21]Hoja3!$B$6,[21]Hoja3!$A$6,IF(K620=[21]Hoja3!$B$7,[21]Hoja3!$A$7,IF(K620=[21]Hoja3!$B$8,[21]Hoja3!$A$8,IF(K620=[21]Hoja3!$B$9,[21]Hoja3!$A$9,IF(K620=[21]Hoja3!$B$10,[21]Hoja3!$A$10,IF(K620=[21]Hoja3!$B$11,[21]Hoja3!$A$11,IF(K620=[21]Hoja3!$B$12,[21]Hoja3!$A$12,IF(K620=[21]Hoja3!$B$13,[21]Hoja3!$A$13,IF(K620=[21]Hoja3!$B$14,[21]Hoja3!$A$14,"")))))))))))))</f>
        <v>CCE-05</v>
      </c>
      <c r="M620" s="2" t="s">
        <v>58</v>
      </c>
      <c r="N620" s="2">
        <v>0</v>
      </c>
      <c r="O620" s="1">
        <v>89680864</v>
      </c>
      <c r="P620" s="1">
        <v>89680864</v>
      </c>
      <c r="Q620" s="1">
        <v>0</v>
      </c>
      <c r="R620" s="2">
        <v>0</v>
      </c>
      <c r="S620" s="2" t="s">
        <v>966</v>
      </c>
      <c r="T620" s="2" t="s">
        <v>967</v>
      </c>
      <c r="U620" s="2" t="s">
        <v>968</v>
      </c>
      <c r="V620" s="2" t="s">
        <v>969</v>
      </c>
      <c r="W620" s="2" t="s">
        <v>970</v>
      </c>
      <c r="X620" s="2">
        <v>3241000</v>
      </c>
      <c r="Y620" s="2" t="s">
        <v>971</v>
      </c>
    </row>
    <row r="621" spans="1:25" ht="105" x14ac:dyDescent="0.25">
      <c r="A621" s="2" t="s">
        <v>1039</v>
      </c>
      <c r="B621" s="2" t="str">
        <f>IFERROR(VLOOKUP(VALUE(MID(A621,1,IF(VALUE(MID(A621,1,3))=898,3,4))),[21]Hoja1!$A$3:$K$222,2,0),"")</f>
        <v xml:space="preserve">1043 Sistemas de información al servicio de la gestión educativa </v>
      </c>
      <c r="C621" s="2" t="s">
        <v>963</v>
      </c>
      <c r="D621" s="2" t="s">
        <v>1020</v>
      </c>
      <c r="E621" s="2">
        <v>81111811</v>
      </c>
      <c r="F621" s="2" t="s">
        <v>1040</v>
      </c>
      <c r="G621" s="4">
        <v>1</v>
      </c>
      <c r="H621" s="4">
        <v>1</v>
      </c>
      <c r="I621" s="9">
        <v>11.833333</v>
      </c>
      <c r="J621" s="2">
        <v>1</v>
      </c>
      <c r="K621" s="2" t="s">
        <v>29</v>
      </c>
      <c r="L621" s="2" t="str">
        <f>IF(K621=[21]Hoja3!$B$2,[21]Hoja3!$A$2,IF(K621=[21]Hoja3!$B$3,[21]Hoja3!$A$3,IF(K621=[21]Hoja3!$B$4,[21]Hoja3!$A$4,IF(K621=[21]Hoja3!$B$5,[21]Hoja3!$A$5,IF(K621=[21]Hoja3!$B$6,[21]Hoja3!$A$6,IF(K621=[21]Hoja3!$B$7,[21]Hoja3!$A$7,IF(K621=[21]Hoja3!$B$8,[21]Hoja3!$A$8,IF(K621=[21]Hoja3!$B$9,[21]Hoja3!$A$9,IF(K621=[21]Hoja3!$B$10,[21]Hoja3!$A$10,IF(K621=[21]Hoja3!$B$11,[21]Hoja3!$A$11,IF(K621=[21]Hoja3!$B$12,[21]Hoja3!$A$12,IF(K621=[21]Hoja3!$B$13,[21]Hoja3!$A$13,IF(K621=[21]Hoja3!$B$14,[21]Hoja3!$A$14,"")))))))))))))</f>
        <v>CCE-05</v>
      </c>
      <c r="M621" s="2" t="s">
        <v>58</v>
      </c>
      <c r="N621" s="2">
        <v>0</v>
      </c>
      <c r="O621" s="1">
        <v>82828157</v>
      </c>
      <c r="P621" s="1">
        <v>82828157</v>
      </c>
      <c r="Q621" s="1">
        <v>0</v>
      </c>
      <c r="R621" s="2">
        <v>0</v>
      </c>
      <c r="S621" s="2" t="s">
        <v>966</v>
      </c>
      <c r="T621" s="2" t="s">
        <v>967</v>
      </c>
      <c r="U621" s="2" t="s">
        <v>968</v>
      </c>
      <c r="V621" s="2" t="s">
        <v>969</v>
      </c>
      <c r="W621" s="2" t="s">
        <v>970</v>
      </c>
      <c r="X621" s="2">
        <v>3241000</v>
      </c>
      <c r="Y621" s="2" t="s">
        <v>971</v>
      </c>
    </row>
    <row r="622" spans="1:25" ht="120" x14ac:dyDescent="0.25">
      <c r="A622" s="2" t="s">
        <v>1041</v>
      </c>
      <c r="B622" s="2" t="str">
        <f>IFERROR(VLOOKUP(VALUE(MID(A622,1,IF(VALUE(MID(A622,1,3))=898,3,4))),[21]Hoja1!$A$3:$K$222,2,0),"")</f>
        <v xml:space="preserve">1043 Sistemas de información al servicio de la gestión educativa </v>
      </c>
      <c r="C622" s="2" t="s">
        <v>963</v>
      </c>
      <c r="D622" s="2" t="s">
        <v>1020</v>
      </c>
      <c r="E622" s="2">
        <v>81111804</v>
      </c>
      <c r="F622" s="2" t="s">
        <v>1042</v>
      </c>
      <c r="G622" s="4">
        <v>1</v>
      </c>
      <c r="H622" s="4">
        <v>1</v>
      </c>
      <c r="I622" s="2">
        <v>11.5</v>
      </c>
      <c r="J622" s="2">
        <v>1</v>
      </c>
      <c r="K622" s="2" t="s">
        <v>29</v>
      </c>
      <c r="L622" s="2" t="str">
        <f>IF(K622=[21]Hoja3!$B$2,[21]Hoja3!$A$2,IF(K622=[21]Hoja3!$B$3,[21]Hoja3!$A$3,IF(K622=[21]Hoja3!$B$4,[21]Hoja3!$A$4,IF(K622=[21]Hoja3!$B$5,[21]Hoja3!$A$5,IF(K622=[21]Hoja3!$B$6,[21]Hoja3!$A$6,IF(K622=[21]Hoja3!$B$7,[21]Hoja3!$A$7,IF(K622=[21]Hoja3!$B$8,[21]Hoja3!$A$8,IF(K622=[21]Hoja3!$B$9,[21]Hoja3!$A$9,IF(K622=[21]Hoja3!$B$10,[21]Hoja3!$A$10,IF(K622=[21]Hoja3!$B$11,[21]Hoja3!$A$11,IF(K622=[21]Hoja3!$B$12,[21]Hoja3!$A$12,IF(K622=[21]Hoja3!$B$13,[21]Hoja3!$A$13,IF(K622=[21]Hoja3!$B$14,[21]Hoja3!$A$14,"")))))))))))))</f>
        <v>CCE-05</v>
      </c>
      <c r="M622" s="2" t="s">
        <v>58</v>
      </c>
      <c r="N622" s="2">
        <v>0</v>
      </c>
      <c r="O622" s="1">
        <v>76869312</v>
      </c>
      <c r="P622" s="1">
        <v>76869312</v>
      </c>
      <c r="Q622" s="1">
        <v>0</v>
      </c>
      <c r="R622" s="2">
        <v>0</v>
      </c>
      <c r="S622" s="2" t="s">
        <v>966</v>
      </c>
      <c r="T622" s="2" t="s">
        <v>967</v>
      </c>
      <c r="U622" s="2" t="s">
        <v>968</v>
      </c>
      <c r="V622" s="2" t="s">
        <v>969</v>
      </c>
      <c r="W622" s="2" t="s">
        <v>970</v>
      </c>
      <c r="X622" s="2">
        <v>3241000</v>
      </c>
      <c r="Y622" s="2" t="s">
        <v>971</v>
      </c>
    </row>
    <row r="623" spans="1:25" ht="105" x14ac:dyDescent="0.25">
      <c r="A623" s="2" t="s">
        <v>1043</v>
      </c>
      <c r="B623" s="2" t="str">
        <f>IFERROR(VLOOKUP(VALUE(MID(A623,1,IF(VALUE(MID(A623,1,3))=898,3,4))),[21]Hoja1!$A$3:$K$222,2,0),"")</f>
        <v xml:space="preserve">1043 Sistemas de información al servicio de la gestión educativa </v>
      </c>
      <c r="C623" s="2" t="s">
        <v>963</v>
      </c>
      <c r="D623" s="2" t="s">
        <v>1020</v>
      </c>
      <c r="E623" s="2">
        <v>81111820</v>
      </c>
      <c r="F623" s="2" t="s">
        <v>1044</v>
      </c>
      <c r="G623" s="4">
        <v>1</v>
      </c>
      <c r="H623" s="4">
        <v>1</v>
      </c>
      <c r="I623" s="9">
        <v>11.833333</v>
      </c>
      <c r="J623" s="2">
        <v>1</v>
      </c>
      <c r="K623" s="2" t="s">
        <v>29</v>
      </c>
      <c r="L623" s="2" t="str">
        <f>IF(K623=[21]Hoja3!$B$2,[21]Hoja3!$A$2,IF(K623=[21]Hoja3!$B$3,[21]Hoja3!$A$3,IF(K623=[21]Hoja3!$B$4,[21]Hoja3!$A$4,IF(K623=[21]Hoja3!$B$5,[21]Hoja3!$A$5,IF(K623=[21]Hoja3!$B$6,[21]Hoja3!$A$6,IF(K623=[21]Hoja3!$B$7,[21]Hoja3!$A$7,IF(K623=[21]Hoja3!$B$8,[21]Hoja3!$A$8,IF(K623=[21]Hoja3!$B$9,[21]Hoja3!$A$9,IF(K623=[21]Hoja3!$B$10,[21]Hoja3!$A$10,IF(K623=[21]Hoja3!$B$11,[21]Hoja3!$A$11,IF(K623=[21]Hoja3!$B$12,[21]Hoja3!$A$12,IF(K623=[21]Hoja3!$B$13,[21]Hoja3!$A$13,IF(K623=[21]Hoja3!$B$14,[21]Hoja3!$A$14,"")))))))))))))</f>
        <v>CCE-05</v>
      </c>
      <c r="M623" s="2" t="s">
        <v>58</v>
      </c>
      <c r="N623" s="2">
        <v>0</v>
      </c>
      <c r="O623" s="1">
        <v>63546841</v>
      </c>
      <c r="P623" s="1">
        <v>63546841</v>
      </c>
      <c r="Q623" s="1">
        <v>0</v>
      </c>
      <c r="R623" s="2">
        <v>0</v>
      </c>
      <c r="S623" s="2" t="s">
        <v>966</v>
      </c>
      <c r="T623" s="2" t="s">
        <v>967</v>
      </c>
      <c r="U623" s="2" t="s">
        <v>968</v>
      </c>
      <c r="V623" s="2" t="s">
        <v>969</v>
      </c>
      <c r="W623" s="2" t="s">
        <v>970</v>
      </c>
      <c r="X623" s="2">
        <v>3241000</v>
      </c>
      <c r="Y623" s="2" t="s">
        <v>971</v>
      </c>
    </row>
    <row r="624" spans="1:25" ht="105" x14ac:dyDescent="0.25">
      <c r="A624" s="2" t="s">
        <v>1045</v>
      </c>
      <c r="B624" s="2" t="str">
        <f>IFERROR(VLOOKUP(VALUE(MID(A624,1,IF(VALUE(MID(A624,1,3))=898,3,4))),[21]Hoja1!$A$3:$K$222,2,0),"")</f>
        <v xml:space="preserve">1043 Sistemas de información al servicio de la gestión educativa </v>
      </c>
      <c r="C624" s="2" t="s">
        <v>963</v>
      </c>
      <c r="D624" s="2" t="s">
        <v>1020</v>
      </c>
      <c r="E624" s="2">
        <v>81111504</v>
      </c>
      <c r="F624" s="2" t="s">
        <v>1046</v>
      </c>
      <c r="G624" s="4">
        <v>1</v>
      </c>
      <c r="H624" s="4">
        <v>1</v>
      </c>
      <c r="I624" s="9">
        <v>11.833333</v>
      </c>
      <c r="J624" s="2">
        <v>1</v>
      </c>
      <c r="K624" s="2" t="s">
        <v>29</v>
      </c>
      <c r="L624" s="2" t="str">
        <f>IF(K624=[21]Hoja3!$B$2,[21]Hoja3!$A$2,IF(K624=[21]Hoja3!$B$3,[21]Hoja3!$A$3,IF(K624=[21]Hoja3!$B$4,[21]Hoja3!$A$4,IF(K624=[21]Hoja3!$B$5,[21]Hoja3!$A$5,IF(K624=[21]Hoja3!$B$6,[21]Hoja3!$A$6,IF(K624=[21]Hoja3!$B$7,[21]Hoja3!$A$7,IF(K624=[21]Hoja3!$B$8,[21]Hoja3!$A$8,IF(K624=[21]Hoja3!$B$9,[21]Hoja3!$A$9,IF(K624=[21]Hoja3!$B$10,[21]Hoja3!$A$10,IF(K624=[21]Hoja3!$B$11,[21]Hoja3!$A$11,IF(K624=[21]Hoja3!$B$12,[21]Hoja3!$A$12,IF(K624=[21]Hoja3!$B$13,[21]Hoja3!$A$13,IF(K624=[21]Hoja3!$B$14,[21]Hoja3!$A$14,"")))))))))))))</f>
        <v>CCE-05</v>
      </c>
      <c r="M624" s="2" t="s">
        <v>58</v>
      </c>
      <c r="N624" s="2">
        <v>0</v>
      </c>
      <c r="O624" s="1">
        <v>65176115</v>
      </c>
      <c r="P624" s="1">
        <v>65176115</v>
      </c>
      <c r="Q624" s="1">
        <v>0</v>
      </c>
      <c r="R624" s="2">
        <v>0</v>
      </c>
      <c r="S624" s="2" t="s">
        <v>966</v>
      </c>
      <c r="T624" s="2" t="s">
        <v>967</v>
      </c>
      <c r="U624" s="2" t="s">
        <v>968</v>
      </c>
      <c r="V624" s="2" t="s">
        <v>969</v>
      </c>
      <c r="W624" s="2" t="s">
        <v>970</v>
      </c>
      <c r="X624" s="2">
        <v>3241000</v>
      </c>
      <c r="Y624" s="2" t="s">
        <v>971</v>
      </c>
    </row>
    <row r="625" spans="1:25" ht="120" x14ac:dyDescent="0.25">
      <c r="A625" s="2" t="s">
        <v>1047</v>
      </c>
      <c r="B625" s="2" t="str">
        <f>IFERROR(VLOOKUP(VALUE(MID(A625,1,IF(VALUE(MID(A625,1,3))=898,3,4))),[21]Hoja1!$A$3:$K$222,2,0),"")</f>
        <v xml:space="preserve">1043 Sistemas de información al servicio de la gestión educativa </v>
      </c>
      <c r="C625" s="2" t="s">
        <v>963</v>
      </c>
      <c r="D625" s="2" t="s">
        <v>1020</v>
      </c>
      <c r="E625" s="2">
        <v>80101603</v>
      </c>
      <c r="F625" s="2" t="s">
        <v>1048</v>
      </c>
      <c r="G625" s="4">
        <v>1</v>
      </c>
      <c r="H625" s="4">
        <v>1</v>
      </c>
      <c r="I625" s="9">
        <v>11.833333</v>
      </c>
      <c r="J625" s="2">
        <v>1</v>
      </c>
      <c r="K625" s="2" t="s">
        <v>29</v>
      </c>
      <c r="L625" s="2" t="str">
        <f>IF(K625=[21]Hoja3!$B$2,[21]Hoja3!$A$2,IF(K625=[21]Hoja3!$B$3,[21]Hoja3!$A$3,IF(K625=[21]Hoja3!$B$4,[21]Hoja3!$A$4,IF(K625=[21]Hoja3!$B$5,[21]Hoja3!$A$5,IF(K625=[21]Hoja3!$B$6,[21]Hoja3!$A$6,IF(K625=[21]Hoja3!$B$7,[21]Hoja3!$A$7,IF(K625=[21]Hoja3!$B$8,[21]Hoja3!$A$8,IF(K625=[21]Hoja3!$B$9,[21]Hoja3!$A$9,IF(K625=[21]Hoja3!$B$10,[21]Hoja3!$A$10,IF(K625=[21]Hoja3!$B$11,[21]Hoja3!$A$11,IF(K625=[21]Hoja3!$B$12,[21]Hoja3!$A$12,IF(K625=[21]Hoja3!$B$13,[21]Hoja3!$A$13,IF(K625=[21]Hoja3!$B$14,[21]Hoja3!$A$14,"")))))))))))))</f>
        <v>CCE-05</v>
      </c>
      <c r="M625" s="2" t="s">
        <v>58</v>
      </c>
      <c r="N625" s="2">
        <v>0</v>
      </c>
      <c r="O625" s="1">
        <v>73840000</v>
      </c>
      <c r="P625" s="1">
        <v>73840000</v>
      </c>
      <c r="Q625" s="1">
        <v>0</v>
      </c>
      <c r="R625" s="2">
        <v>0</v>
      </c>
      <c r="S625" s="2" t="s">
        <v>966</v>
      </c>
      <c r="T625" s="2" t="s">
        <v>967</v>
      </c>
      <c r="U625" s="2" t="s">
        <v>968</v>
      </c>
      <c r="V625" s="2" t="s">
        <v>969</v>
      </c>
      <c r="W625" s="2" t="s">
        <v>970</v>
      </c>
      <c r="X625" s="2">
        <v>3241000</v>
      </c>
      <c r="Y625" s="2" t="s">
        <v>971</v>
      </c>
    </row>
    <row r="626" spans="1:25" ht="105" x14ac:dyDescent="0.25">
      <c r="A626" s="2" t="s">
        <v>1049</v>
      </c>
      <c r="B626" s="2" t="str">
        <f>IFERROR(VLOOKUP(VALUE(MID(A626,1,IF(VALUE(MID(A626,1,3))=898,3,4))),[21]Hoja1!$A$3:$K$222,2,0),"")</f>
        <v xml:space="preserve">1043 Sistemas de información al servicio de la gestión educativa </v>
      </c>
      <c r="C626" s="2" t="s">
        <v>963</v>
      </c>
      <c r="D626" s="2" t="s">
        <v>1020</v>
      </c>
      <c r="E626" s="2">
        <v>81111820</v>
      </c>
      <c r="F626" s="2" t="s">
        <v>640</v>
      </c>
      <c r="G626" s="4">
        <v>1</v>
      </c>
      <c r="H626" s="4">
        <v>1</v>
      </c>
      <c r="I626" s="2">
        <v>11.5</v>
      </c>
      <c r="J626" s="2">
        <v>1</v>
      </c>
      <c r="K626" s="2" t="s">
        <v>29</v>
      </c>
      <c r="L626" s="2" t="str">
        <f>IF(K626=[21]Hoja3!$B$2,[21]Hoja3!$A$2,IF(K626=[21]Hoja3!$B$3,[21]Hoja3!$A$3,IF(K626=[21]Hoja3!$B$4,[21]Hoja3!$A$4,IF(K626=[21]Hoja3!$B$5,[21]Hoja3!$A$5,IF(K626=[21]Hoja3!$B$6,[21]Hoja3!$A$6,IF(K626=[21]Hoja3!$B$7,[21]Hoja3!$A$7,IF(K626=[21]Hoja3!$B$8,[21]Hoja3!$A$8,IF(K626=[21]Hoja3!$B$9,[21]Hoja3!$A$9,IF(K626=[21]Hoja3!$B$10,[21]Hoja3!$A$10,IF(K626=[21]Hoja3!$B$11,[21]Hoja3!$A$11,IF(K626=[21]Hoja3!$B$12,[21]Hoja3!$A$12,IF(K626=[21]Hoja3!$B$13,[21]Hoja3!$A$13,IF(K626=[21]Hoja3!$B$14,[21]Hoja3!$A$14,"")))))))))))))</f>
        <v>CCE-05</v>
      </c>
      <c r="M626" s="2" t="s">
        <v>58</v>
      </c>
      <c r="N626" s="2">
        <v>0</v>
      </c>
      <c r="O626" s="1">
        <v>59958067.5</v>
      </c>
      <c r="P626" s="1">
        <v>59958067.5</v>
      </c>
      <c r="Q626" s="1">
        <v>0</v>
      </c>
      <c r="R626" s="2">
        <v>0</v>
      </c>
      <c r="S626" s="2" t="s">
        <v>966</v>
      </c>
      <c r="T626" s="2" t="s">
        <v>967</v>
      </c>
      <c r="U626" s="2" t="s">
        <v>968</v>
      </c>
      <c r="V626" s="2" t="s">
        <v>969</v>
      </c>
      <c r="W626" s="2" t="s">
        <v>970</v>
      </c>
      <c r="X626" s="2">
        <v>3241000</v>
      </c>
      <c r="Y626" s="2" t="s">
        <v>971</v>
      </c>
    </row>
    <row r="627" spans="1:25" ht="105" x14ac:dyDescent="0.25">
      <c r="A627" s="2" t="s">
        <v>1050</v>
      </c>
      <c r="B627" s="2" t="str">
        <f>IFERROR(VLOOKUP(VALUE(MID(A627,1,IF(VALUE(MID(A627,1,3))=898,3,4))),[21]Hoja1!$A$3:$K$222,2,0),"")</f>
        <v xml:space="preserve">1043 Sistemas de información al servicio de la gestión educativa </v>
      </c>
      <c r="C627" s="2" t="s">
        <v>963</v>
      </c>
      <c r="D627" s="2" t="s">
        <v>1020</v>
      </c>
      <c r="E627" s="2">
        <v>80121704</v>
      </c>
      <c r="F627" s="2" t="s">
        <v>1051</v>
      </c>
      <c r="G627" s="4">
        <v>1</v>
      </c>
      <c r="H627" s="4">
        <v>1</v>
      </c>
      <c r="I627" s="9">
        <v>11.833333</v>
      </c>
      <c r="J627" s="2">
        <v>1</v>
      </c>
      <c r="K627" s="2" t="s">
        <v>29</v>
      </c>
      <c r="L627" s="2" t="str">
        <f>IF(K627=[21]Hoja3!$B$2,[21]Hoja3!$A$2,IF(K627=[21]Hoja3!$B$3,[21]Hoja3!$A$3,IF(K627=[21]Hoja3!$B$4,[21]Hoja3!$A$4,IF(K627=[21]Hoja3!$B$5,[21]Hoja3!$A$5,IF(K627=[21]Hoja3!$B$6,[21]Hoja3!$A$6,IF(K627=[21]Hoja3!$B$7,[21]Hoja3!$A$7,IF(K627=[21]Hoja3!$B$8,[21]Hoja3!$A$8,IF(K627=[21]Hoja3!$B$9,[21]Hoja3!$A$9,IF(K627=[21]Hoja3!$B$10,[21]Hoja3!$A$10,IF(K627=[21]Hoja3!$B$11,[21]Hoja3!$A$11,IF(K627=[21]Hoja3!$B$12,[21]Hoja3!$A$12,IF(K627=[21]Hoja3!$B$13,[21]Hoja3!$A$13,IF(K627=[21]Hoja3!$B$14,[21]Hoja3!$A$14,"")))))))))))))</f>
        <v>CCE-05</v>
      </c>
      <c r="M627" s="2" t="s">
        <v>58</v>
      </c>
      <c r="N627" s="2">
        <v>0</v>
      </c>
      <c r="O627" s="1">
        <v>110760000</v>
      </c>
      <c r="P627" s="1">
        <v>110760000</v>
      </c>
      <c r="Q627" s="1">
        <v>0</v>
      </c>
      <c r="R627" s="2">
        <v>0</v>
      </c>
      <c r="S627" s="2" t="s">
        <v>966</v>
      </c>
      <c r="T627" s="2" t="s">
        <v>967</v>
      </c>
      <c r="U627" s="2" t="s">
        <v>968</v>
      </c>
      <c r="V627" s="2" t="s">
        <v>969</v>
      </c>
      <c r="W627" s="2" t="s">
        <v>970</v>
      </c>
      <c r="X627" s="2">
        <v>3241000</v>
      </c>
      <c r="Y627" s="2" t="s">
        <v>971</v>
      </c>
    </row>
    <row r="628" spans="1:25" ht="120" x14ac:dyDescent="0.25">
      <c r="A628" s="2" t="s">
        <v>1052</v>
      </c>
      <c r="B628" s="2" t="str">
        <f>IFERROR(VLOOKUP(VALUE(MID(A628,1,IF(VALUE(MID(A628,1,3))=898,3,4))),[21]Hoja1!$A$3:$K$222,2,0),"")</f>
        <v xml:space="preserve">1043 Sistemas de información al servicio de la gestión educativa </v>
      </c>
      <c r="C628" s="2" t="s">
        <v>963</v>
      </c>
      <c r="D628" s="2" t="s">
        <v>1020</v>
      </c>
      <c r="E628" s="2">
        <v>81111701</v>
      </c>
      <c r="F628" s="2" t="s">
        <v>1053</v>
      </c>
      <c r="G628" s="4">
        <v>1</v>
      </c>
      <c r="H628" s="4">
        <v>1</v>
      </c>
      <c r="I628" s="2">
        <v>11.5</v>
      </c>
      <c r="J628" s="2">
        <v>1</v>
      </c>
      <c r="K628" s="2" t="s">
        <v>29</v>
      </c>
      <c r="L628" s="2" t="str">
        <f>IF(K628=[21]Hoja3!$B$2,[21]Hoja3!$A$2,IF(K628=[21]Hoja3!$B$3,[21]Hoja3!$A$3,IF(K628=[21]Hoja3!$B$4,[21]Hoja3!$A$4,IF(K628=[21]Hoja3!$B$5,[21]Hoja3!$A$5,IF(K628=[21]Hoja3!$B$6,[21]Hoja3!$A$6,IF(K628=[21]Hoja3!$B$7,[21]Hoja3!$A$7,IF(K628=[21]Hoja3!$B$8,[21]Hoja3!$A$8,IF(K628=[21]Hoja3!$B$9,[21]Hoja3!$A$9,IF(K628=[21]Hoja3!$B$10,[21]Hoja3!$A$10,IF(K628=[21]Hoja3!$B$11,[21]Hoja3!$A$11,IF(K628=[21]Hoja3!$B$12,[21]Hoja3!$A$12,IF(K628=[21]Hoja3!$B$13,[21]Hoja3!$A$13,IF(K628=[21]Hoja3!$B$14,[21]Hoja3!$A$14,"")))))))))))))</f>
        <v>CCE-05</v>
      </c>
      <c r="M628" s="2" t="s">
        <v>58</v>
      </c>
      <c r="N628" s="2">
        <v>0</v>
      </c>
      <c r="O628" s="1">
        <v>63340160</v>
      </c>
      <c r="P628" s="1">
        <v>63340160</v>
      </c>
      <c r="Q628" s="1">
        <v>0</v>
      </c>
      <c r="R628" s="2">
        <v>0</v>
      </c>
      <c r="S628" s="2" t="s">
        <v>966</v>
      </c>
      <c r="T628" s="2" t="s">
        <v>967</v>
      </c>
      <c r="U628" s="2" t="s">
        <v>968</v>
      </c>
      <c r="V628" s="2" t="s">
        <v>969</v>
      </c>
      <c r="W628" s="2" t="s">
        <v>970</v>
      </c>
      <c r="X628" s="2">
        <v>3241000</v>
      </c>
      <c r="Y628" s="2" t="s">
        <v>971</v>
      </c>
    </row>
    <row r="629" spans="1:25" ht="105" x14ac:dyDescent="0.25">
      <c r="A629" s="2" t="s">
        <v>1054</v>
      </c>
      <c r="B629" s="2" t="str">
        <f>IFERROR(VLOOKUP(VALUE(MID(A629,1,IF(VALUE(MID(A629,1,3))=898,3,4))),[21]Hoja1!$A$3:$K$222,2,0),"")</f>
        <v xml:space="preserve">1043 Sistemas de información al servicio de la gestión educativa </v>
      </c>
      <c r="C629" s="2" t="s">
        <v>963</v>
      </c>
      <c r="D629" s="2" t="s">
        <v>1020</v>
      </c>
      <c r="E629" s="2">
        <v>81112002</v>
      </c>
      <c r="F629" s="2" t="s">
        <v>1055</v>
      </c>
      <c r="G629" s="4">
        <v>1</v>
      </c>
      <c r="H629" s="4">
        <v>1</v>
      </c>
      <c r="I629" s="2">
        <v>11.5</v>
      </c>
      <c r="J629" s="2">
        <v>1</v>
      </c>
      <c r="K629" s="2" t="s">
        <v>29</v>
      </c>
      <c r="L629" s="2" t="str">
        <f>IF(K629=[21]Hoja3!$B$2,[21]Hoja3!$A$2,IF(K629=[21]Hoja3!$B$3,[21]Hoja3!$A$3,IF(K629=[21]Hoja3!$B$4,[21]Hoja3!$A$4,IF(K629=[21]Hoja3!$B$5,[21]Hoja3!$A$5,IF(K629=[21]Hoja3!$B$6,[21]Hoja3!$A$6,IF(K629=[21]Hoja3!$B$7,[21]Hoja3!$A$7,IF(K629=[21]Hoja3!$B$8,[21]Hoja3!$A$8,IF(K629=[21]Hoja3!$B$9,[21]Hoja3!$A$9,IF(K629=[21]Hoja3!$B$10,[21]Hoja3!$A$10,IF(K629=[21]Hoja3!$B$11,[21]Hoja3!$A$11,IF(K629=[21]Hoja3!$B$12,[21]Hoja3!$A$12,IF(K629=[21]Hoja3!$B$13,[21]Hoja3!$A$13,IF(K629=[21]Hoja3!$B$14,[21]Hoja3!$A$14,"")))))))))))))</f>
        <v>CCE-05</v>
      </c>
      <c r="M629" s="2" t="s">
        <v>58</v>
      </c>
      <c r="N629" s="2">
        <v>0</v>
      </c>
      <c r="O629" s="1">
        <v>38272000</v>
      </c>
      <c r="P629" s="1">
        <v>38272000</v>
      </c>
      <c r="Q629" s="1">
        <v>0</v>
      </c>
      <c r="R629" s="2">
        <v>0</v>
      </c>
      <c r="S629" s="2" t="s">
        <v>966</v>
      </c>
      <c r="T629" s="2" t="s">
        <v>967</v>
      </c>
      <c r="U629" s="2" t="s">
        <v>968</v>
      </c>
      <c r="V629" s="2" t="s">
        <v>969</v>
      </c>
      <c r="W629" s="2" t="s">
        <v>970</v>
      </c>
      <c r="X629" s="2">
        <v>3241000</v>
      </c>
      <c r="Y629" s="2" t="s">
        <v>971</v>
      </c>
    </row>
    <row r="630" spans="1:25" ht="105" x14ac:dyDescent="0.25">
      <c r="A630" s="2" t="s">
        <v>1056</v>
      </c>
      <c r="B630" s="2" t="str">
        <f>IFERROR(VLOOKUP(VALUE(MID(A630,1,IF(VALUE(MID(A630,1,3))=898,3,4))),[21]Hoja1!$A$3:$K$222,2,0),"")</f>
        <v xml:space="preserve">1043 Sistemas de información al servicio de la gestión educativa </v>
      </c>
      <c r="C630" s="2" t="s">
        <v>963</v>
      </c>
      <c r="D630" s="2" t="s">
        <v>1020</v>
      </c>
      <c r="E630" s="2">
        <v>81112003</v>
      </c>
      <c r="F630" s="2" t="s">
        <v>1057</v>
      </c>
      <c r="G630" s="4">
        <v>1</v>
      </c>
      <c r="H630" s="4">
        <v>1</v>
      </c>
      <c r="I630" s="2">
        <v>11.5</v>
      </c>
      <c r="J630" s="2">
        <v>1</v>
      </c>
      <c r="K630" s="2" t="s">
        <v>29</v>
      </c>
      <c r="L630" s="2" t="str">
        <f>IF(K630=[21]Hoja3!$B$2,[21]Hoja3!$A$2,IF(K630=[21]Hoja3!$B$3,[21]Hoja3!$A$3,IF(K630=[21]Hoja3!$B$4,[21]Hoja3!$A$4,IF(K630=[21]Hoja3!$B$5,[21]Hoja3!$A$5,IF(K630=[21]Hoja3!$B$6,[21]Hoja3!$A$6,IF(K630=[21]Hoja3!$B$7,[21]Hoja3!$A$7,IF(K630=[21]Hoja3!$B$8,[21]Hoja3!$A$8,IF(K630=[21]Hoja3!$B$9,[21]Hoja3!$A$9,IF(K630=[21]Hoja3!$B$10,[21]Hoja3!$A$10,IF(K630=[21]Hoja3!$B$11,[21]Hoja3!$A$11,IF(K630=[21]Hoja3!$B$12,[21]Hoja3!$A$12,IF(K630=[21]Hoja3!$B$13,[21]Hoja3!$A$13,IF(K630=[21]Hoja3!$B$14,[21]Hoja3!$A$14,"")))))))))))))</f>
        <v>CCE-05</v>
      </c>
      <c r="M630" s="2" t="s">
        <v>58</v>
      </c>
      <c r="N630" s="2">
        <v>0</v>
      </c>
      <c r="O630" s="1">
        <v>76869312</v>
      </c>
      <c r="P630" s="1">
        <v>76869312</v>
      </c>
      <c r="Q630" s="1">
        <v>0</v>
      </c>
      <c r="R630" s="2">
        <v>0</v>
      </c>
      <c r="S630" s="2" t="s">
        <v>966</v>
      </c>
      <c r="T630" s="2" t="s">
        <v>967</v>
      </c>
      <c r="U630" s="2" t="s">
        <v>968</v>
      </c>
      <c r="V630" s="2" t="s">
        <v>969</v>
      </c>
      <c r="W630" s="2" t="s">
        <v>970</v>
      </c>
      <c r="X630" s="2">
        <v>3241000</v>
      </c>
      <c r="Y630" s="2" t="s">
        <v>971</v>
      </c>
    </row>
    <row r="631" spans="1:25" ht="150" x14ac:dyDescent="0.25">
      <c r="A631" s="2" t="s">
        <v>1058</v>
      </c>
      <c r="B631" s="2" t="str">
        <f>IFERROR(VLOOKUP(VALUE(MID(A631,1,IF(VALUE(MID(A631,1,3))=898,3,4))),[21]Hoja1!$A$3:$K$222,2,0),"")</f>
        <v xml:space="preserve">1043 Sistemas de información al servicio de la gestión educativa </v>
      </c>
      <c r="C631" s="2" t="s">
        <v>963</v>
      </c>
      <c r="D631" s="2" t="s">
        <v>1020</v>
      </c>
      <c r="E631" s="2">
        <v>81111801</v>
      </c>
      <c r="F631" s="2" t="s">
        <v>1059</v>
      </c>
      <c r="G631" s="4">
        <v>1</v>
      </c>
      <c r="H631" s="4">
        <v>1</v>
      </c>
      <c r="I631" s="2">
        <v>11.5</v>
      </c>
      <c r="J631" s="2">
        <v>1</v>
      </c>
      <c r="K631" s="2" t="s">
        <v>29</v>
      </c>
      <c r="L631" s="2" t="str">
        <f>IF(K631=[21]Hoja3!$B$2,[21]Hoja3!$A$2,IF(K631=[21]Hoja3!$B$3,[21]Hoja3!$A$3,IF(K631=[21]Hoja3!$B$4,[21]Hoja3!$A$4,IF(K631=[21]Hoja3!$B$5,[21]Hoja3!$A$5,IF(K631=[21]Hoja3!$B$6,[21]Hoja3!$A$6,IF(K631=[21]Hoja3!$B$7,[21]Hoja3!$A$7,IF(K631=[21]Hoja3!$B$8,[21]Hoja3!$A$8,IF(K631=[21]Hoja3!$B$9,[21]Hoja3!$A$9,IF(K631=[21]Hoja3!$B$10,[21]Hoja3!$A$10,IF(K631=[21]Hoja3!$B$11,[21]Hoja3!$A$11,IF(K631=[21]Hoja3!$B$12,[21]Hoja3!$A$12,IF(K631=[21]Hoja3!$B$13,[21]Hoja3!$A$13,IF(K631=[21]Hoja3!$B$14,[21]Hoja3!$A$14,"")))))))))))))</f>
        <v>CCE-05</v>
      </c>
      <c r="M631" s="2" t="s">
        <v>58</v>
      </c>
      <c r="N631" s="2">
        <v>0</v>
      </c>
      <c r="O631" s="1">
        <v>88550000</v>
      </c>
      <c r="P631" s="1">
        <v>88550000</v>
      </c>
      <c r="Q631" s="1">
        <v>0</v>
      </c>
      <c r="R631" s="2">
        <v>0</v>
      </c>
      <c r="S631" s="2" t="s">
        <v>966</v>
      </c>
      <c r="T631" s="2" t="s">
        <v>967</v>
      </c>
      <c r="U631" s="2" t="s">
        <v>968</v>
      </c>
      <c r="V631" s="2" t="s">
        <v>969</v>
      </c>
      <c r="W631" s="2" t="s">
        <v>970</v>
      </c>
      <c r="X631" s="2">
        <v>3241000</v>
      </c>
      <c r="Y631" s="2" t="s">
        <v>971</v>
      </c>
    </row>
    <row r="632" spans="1:25" ht="105" x14ac:dyDescent="0.25">
      <c r="A632" s="2" t="s">
        <v>1060</v>
      </c>
      <c r="B632" s="2" t="str">
        <f>IFERROR(VLOOKUP(VALUE(MID(A632,1,IF(VALUE(MID(A632,1,3))=898,3,4))),[21]Hoja1!$A$3:$K$222,2,0),"")</f>
        <v xml:space="preserve">1043 Sistemas de información al servicio de la gestión educativa </v>
      </c>
      <c r="C632" s="2" t="s">
        <v>963</v>
      </c>
      <c r="D632" s="2" t="s">
        <v>1020</v>
      </c>
      <c r="E632" s="2">
        <v>81111804</v>
      </c>
      <c r="F632" s="2" t="s">
        <v>1061</v>
      </c>
      <c r="G632" s="4">
        <v>1</v>
      </c>
      <c r="H632" s="4">
        <v>1</v>
      </c>
      <c r="I632" s="2">
        <v>11.5</v>
      </c>
      <c r="J632" s="2">
        <v>1</v>
      </c>
      <c r="K632" s="2" t="s">
        <v>29</v>
      </c>
      <c r="L632" s="2" t="str">
        <f>IF(K632=[21]Hoja3!$B$2,[21]Hoja3!$A$2,IF(K632=[21]Hoja3!$B$3,[21]Hoja3!$A$3,IF(K632=[21]Hoja3!$B$4,[21]Hoja3!$A$4,IF(K632=[21]Hoja3!$B$5,[21]Hoja3!$A$5,IF(K632=[21]Hoja3!$B$6,[21]Hoja3!$A$6,IF(K632=[21]Hoja3!$B$7,[21]Hoja3!$A$7,IF(K632=[21]Hoja3!$B$8,[21]Hoja3!$A$8,IF(K632=[21]Hoja3!$B$9,[21]Hoja3!$A$9,IF(K632=[21]Hoja3!$B$10,[21]Hoja3!$A$10,IF(K632=[21]Hoja3!$B$11,[21]Hoja3!$A$11,IF(K632=[21]Hoja3!$B$12,[21]Hoja3!$A$12,IF(K632=[21]Hoja3!$B$13,[21]Hoja3!$A$13,IF(K632=[21]Hoja3!$B$14,[21]Hoja3!$A$14,"")))))))))))))</f>
        <v>CCE-05</v>
      </c>
      <c r="M632" s="2" t="s">
        <v>58</v>
      </c>
      <c r="N632" s="2">
        <v>0</v>
      </c>
      <c r="O632" s="1">
        <v>61495445</v>
      </c>
      <c r="P632" s="1">
        <v>61495445</v>
      </c>
      <c r="Q632" s="1">
        <v>0</v>
      </c>
      <c r="R632" s="2">
        <v>0</v>
      </c>
      <c r="S632" s="2" t="s">
        <v>966</v>
      </c>
      <c r="T632" s="2" t="s">
        <v>967</v>
      </c>
      <c r="U632" s="2" t="s">
        <v>968</v>
      </c>
      <c r="V632" s="2" t="s">
        <v>969</v>
      </c>
      <c r="W632" s="2" t="s">
        <v>970</v>
      </c>
      <c r="X632" s="2">
        <v>3241000</v>
      </c>
      <c r="Y632" s="2" t="s">
        <v>971</v>
      </c>
    </row>
    <row r="633" spans="1:25" ht="105" x14ac:dyDescent="0.25">
      <c r="A633" s="2" t="s">
        <v>1062</v>
      </c>
      <c r="B633" s="2" t="str">
        <f>IFERROR(VLOOKUP(VALUE(MID(A633,1,IF(VALUE(MID(A633,1,3))=898,3,4))),[21]Hoja1!$A$3:$K$222,2,0),"")</f>
        <v xml:space="preserve">1043 Sistemas de información al servicio de la gestión educativa </v>
      </c>
      <c r="C633" s="2" t="s">
        <v>963</v>
      </c>
      <c r="D633" s="2" t="s">
        <v>1020</v>
      </c>
      <c r="E633" s="2">
        <v>81111504</v>
      </c>
      <c r="F633" s="2" t="s">
        <v>1063</v>
      </c>
      <c r="G633" s="4">
        <v>1</v>
      </c>
      <c r="H633" s="4">
        <v>1</v>
      </c>
      <c r="I633" s="2">
        <v>11.5</v>
      </c>
      <c r="J633" s="2">
        <v>1</v>
      </c>
      <c r="K633" s="2" t="s">
        <v>29</v>
      </c>
      <c r="L633" s="2" t="str">
        <f>IF(K633=[21]Hoja3!$B$2,[21]Hoja3!$A$2,IF(K633=[21]Hoja3!$B$3,[21]Hoja3!$A$3,IF(K633=[21]Hoja3!$B$4,[21]Hoja3!$A$4,IF(K633=[21]Hoja3!$B$5,[21]Hoja3!$A$5,IF(K633=[21]Hoja3!$B$6,[21]Hoja3!$A$6,IF(K633=[21]Hoja3!$B$7,[21]Hoja3!$A$7,IF(K633=[21]Hoja3!$B$8,[21]Hoja3!$A$8,IF(K633=[21]Hoja3!$B$9,[21]Hoja3!$A$9,IF(K633=[21]Hoja3!$B$10,[21]Hoja3!$A$10,IF(K633=[21]Hoja3!$B$11,[21]Hoja3!$A$11,IF(K633=[21]Hoja3!$B$12,[21]Hoja3!$A$12,IF(K633=[21]Hoja3!$B$13,[21]Hoja3!$A$13,IF(K633=[21]Hoja3!$B$14,[21]Hoja3!$A$14,"")))))))))))))</f>
        <v>CCE-05</v>
      </c>
      <c r="M633" s="2" t="s">
        <v>58</v>
      </c>
      <c r="N633" s="2">
        <v>0</v>
      </c>
      <c r="O633" s="1">
        <v>59958067.5</v>
      </c>
      <c r="P633" s="1">
        <v>59958067.5</v>
      </c>
      <c r="Q633" s="1">
        <v>0</v>
      </c>
      <c r="R633" s="2">
        <v>0</v>
      </c>
      <c r="S633" s="2" t="s">
        <v>966</v>
      </c>
      <c r="T633" s="2" t="s">
        <v>967</v>
      </c>
      <c r="U633" s="2" t="s">
        <v>968</v>
      </c>
      <c r="V633" s="2" t="s">
        <v>969</v>
      </c>
      <c r="W633" s="2" t="s">
        <v>970</v>
      </c>
      <c r="X633" s="2">
        <v>3241000</v>
      </c>
      <c r="Y633" s="2" t="s">
        <v>971</v>
      </c>
    </row>
    <row r="634" spans="1:25" ht="105" x14ac:dyDescent="0.25">
      <c r="A634" s="2" t="s">
        <v>1064</v>
      </c>
      <c r="B634" s="2" t="str">
        <f>IFERROR(VLOOKUP(VALUE(MID(A634,1,IF(VALUE(MID(A634,1,3))=898,3,4))),[21]Hoja1!$A$3:$K$222,2,0),"")</f>
        <v xml:space="preserve">1043 Sistemas de información al servicio de la gestión educativa </v>
      </c>
      <c r="C634" s="2" t="s">
        <v>963</v>
      </c>
      <c r="D634" s="2" t="s">
        <v>1020</v>
      </c>
      <c r="E634" s="2">
        <v>81111804</v>
      </c>
      <c r="F634" s="2" t="s">
        <v>1065</v>
      </c>
      <c r="G634" s="4">
        <v>1</v>
      </c>
      <c r="H634" s="4">
        <v>1</v>
      </c>
      <c r="I634" s="2">
        <v>11.5</v>
      </c>
      <c r="J634" s="2">
        <v>1</v>
      </c>
      <c r="K634" s="2" t="s">
        <v>29</v>
      </c>
      <c r="L634" s="2" t="str">
        <f>IF(K634=[21]Hoja3!$B$2,[21]Hoja3!$A$2,IF(K634=[21]Hoja3!$B$3,[21]Hoja3!$A$3,IF(K634=[21]Hoja3!$B$4,[21]Hoja3!$A$4,IF(K634=[21]Hoja3!$B$5,[21]Hoja3!$A$5,IF(K634=[21]Hoja3!$B$6,[21]Hoja3!$A$6,IF(K634=[21]Hoja3!$B$7,[21]Hoja3!$A$7,IF(K634=[21]Hoja3!$B$8,[21]Hoja3!$A$8,IF(K634=[21]Hoja3!$B$9,[21]Hoja3!$A$9,IF(K634=[21]Hoja3!$B$10,[21]Hoja3!$A$10,IF(K634=[21]Hoja3!$B$11,[21]Hoja3!$A$11,IF(K634=[21]Hoja3!$B$12,[21]Hoja3!$A$12,IF(K634=[21]Hoja3!$B$13,[21]Hoja3!$A$13,IF(K634=[21]Hoja3!$B$14,[21]Hoja3!$A$14,"")))))))))))))</f>
        <v>CCE-05</v>
      </c>
      <c r="M634" s="2" t="s">
        <v>58</v>
      </c>
      <c r="N634" s="2">
        <v>0</v>
      </c>
      <c r="O634" s="1">
        <v>43559274.5</v>
      </c>
      <c r="P634" s="1">
        <v>43559274.5</v>
      </c>
      <c r="Q634" s="1">
        <v>0</v>
      </c>
      <c r="R634" s="2">
        <v>0</v>
      </c>
      <c r="S634" s="2" t="s">
        <v>966</v>
      </c>
      <c r="T634" s="2" t="s">
        <v>967</v>
      </c>
      <c r="U634" s="2" t="s">
        <v>968</v>
      </c>
      <c r="V634" s="2" t="s">
        <v>969</v>
      </c>
      <c r="W634" s="2" t="s">
        <v>970</v>
      </c>
      <c r="X634" s="2">
        <v>3241000</v>
      </c>
      <c r="Y634" s="2" t="s">
        <v>971</v>
      </c>
    </row>
    <row r="635" spans="1:25" ht="105" x14ac:dyDescent="0.25">
      <c r="A635" s="2" t="s">
        <v>1066</v>
      </c>
      <c r="B635" s="2" t="str">
        <f>IFERROR(VLOOKUP(VALUE(MID(A635,1,IF(VALUE(MID(A635,1,3))=898,3,4))),[21]Hoja1!$A$3:$K$222,2,0),"")</f>
        <v xml:space="preserve">1043 Sistemas de información al servicio de la gestión educativa </v>
      </c>
      <c r="C635" s="2" t="s">
        <v>963</v>
      </c>
      <c r="D635" s="2" t="s">
        <v>1020</v>
      </c>
      <c r="E635" s="2">
        <v>81111820</v>
      </c>
      <c r="F635" s="2" t="s">
        <v>1067</v>
      </c>
      <c r="G635" s="4">
        <v>1</v>
      </c>
      <c r="H635" s="4">
        <v>1</v>
      </c>
      <c r="I635" s="2">
        <v>11.5</v>
      </c>
      <c r="J635" s="2">
        <v>1</v>
      </c>
      <c r="K635" s="2" t="s">
        <v>29</v>
      </c>
      <c r="L635" s="2" t="str">
        <f>IF(K635=[21]Hoja3!$B$2,[21]Hoja3!$A$2,IF(K635=[21]Hoja3!$B$3,[21]Hoja3!$A$3,IF(K635=[21]Hoja3!$B$4,[21]Hoja3!$A$4,IF(K635=[21]Hoja3!$B$5,[21]Hoja3!$A$5,IF(K635=[21]Hoja3!$B$6,[21]Hoja3!$A$6,IF(K635=[21]Hoja3!$B$7,[21]Hoja3!$A$7,IF(K635=[21]Hoja3!$B$8,[21]Hoja3!$A$8,IF(K635=[21]Hoja3!$B$9,[21]Hoja3!$A$9,IF(K635=[21]Hoja3!$B$10,[21]Hoja3!$A$10,IF(K635=[21]Hoja3!$B$11,[21]Hoja3!$A$11,IF(K635=[21]Hoja3!$B$12,[21]Hoja3!$A$12,IF(K635=[21]Hoja3!$B$13,[21]Hoja3!$A$13,IF(K635=[21]Hoja3!$B$14,[21]Hoja3!$A$14,"")))))))))))))</f>
        <v>CCE-05</v>
      </c>
      <c r="M635" s="2" t="s">
        <v>58</v>
      </c>
      <c r="N635" s="2">
        <v>0</v>
      </c>
      <c r="O635" s="1">
        <v>59958067.5</v>
      </c>
      <c r="P635" s="1">
        <v>59958067.5</v>
      </c>
      <c r="Q635" s="1">
        <v>0</v>
      </c>
      <c r="R635" s="2">
        <v>0</v>
      </c>
      <c r="S635" s="2" t="s">
        <v>966</v>
      </c>
      <c r="T635" s="2" t="s">
        <v>967</v>
      </c>
      <c r="U635" s="2" t="s">
        <v>968</v>
      </c>
      <c r="V635" s="2" t="s">
        <v>969</v>
      </c>
      <c r="W635" s="2" t="s">
        <v>970</v>
      </c>
      <c r="X635" s="2">
        <v>3241000</v>
      </c>
      <c r="Y635" s="2" t="s">
        <v>971</v>
      </c>
    </row>
    <row r="636" spans="1:25" ht="105" x14ac:dyDescent="0.25">
      <c r="A636" s="2" t="s">
        <v>1068</v>
      </c>
      <c r="B636" s="2" t="str">
        <f>IFERROR(VLOOKUP(VALUE(MID(A636,1,IF(VALUE(MID(A636,1,3))=898,3,4))),[21]Hoja1!$A$3:$K$222,2,0),"")</f>
        <v xml:space="preserve">1043 Sistemas de información al servicio de la gestión educativa </v>
      </c>
      <c r="C636" s="2" t="s">
        <v>963</v>
      </c>
      <c r="D636" s="2" t="s">
        <v>1020</v>
      </c>
      <c r="E636" s="2">
        <v>81111804</v>
      </c>
      <c r="F636" s="2" t="s">
        <v>1065</v>
      </c>
      <c r="G636" s="4">
        <v>1</v>
      </c>
      <c r="H636" s="4">
        <v>1</v>
      </c>
      <c r="I636" s="2">
        <v>11.5</v>
      </c>
      <c r="J636" s="2">
        <v>1</v>
      </c>
      <c r="K636" s="2" t="s">
        <v>29</v>
      </c>
      <c r="L636" s="2" t="str">
        <f>IF(K636=[21]Hoja3!$B$2,[21]Hoja3!$A$2,IF(K636=[21]Hoja3!$B$3,[21]Hoja3!$A$3,IF(K636=[21]Hoja3!$B$4,[21]Hoja3!$A$4,IF(K636=[21]Hoja3!$B$5,[21]Hoja3!$A$5,IF(K636=[21]Hoja3!$B$6,[21]Hoja3!$A$6,IF(K636=[21]Hoja3!$B$7,[21]Hoja3!$A$7,IF(K636=[21]Hoja3!$B$8,[21]Hoja3!$A$8,IF(K636=[21]Hoja3!$B$9,[21]Hoja3!$A$9,IF(K636=[21]Hoja3!$B$10,[21]Hoja3!$A$10,IF(K636=[21]Hoja3!$B$11,[21]Hoja3!$A$11,IF(K636=[21]Hoja3!$B$12,[21]Hoja3!$A$12,IF(K636=[21]Hoja3!$B$13,[21]Hoja3!$A$13,IF(K636=[21]Hoja3!$B$14,[21]Hoja3!$A$14,"")))))))))))))</f>
        <v>CCE-05</v>
      </c>
      <c r="M636" s="2" t="s">
        <v>58</v>
      </c>
      <c r="N636" s="2">
        <v>0</v>
      </c>
      <c r="O636" s="1">
        <v>43559274.5</v>
      </c>
      <c r="P636" s="1">
        <v>43559274.5</v>
      </c>
      <c r="Q636" s="1">
        <v>0</v>
      </c>
      <c r="R636" s="2">
        <v>0</v>
      </c>
      <c r="S636" s="2" t="s">
        <v>966</v>
      </c>
      <c r="T636" s="2" t="s">
        <v>967</v>
      </c>
      <c r="U636" s="2" t="s">
        <v>968</v>
      </c>
      <c r="V636" s="2" t="s">
        <v>969</v>
      </c>
      <c r="W636" s="2" t="s">
        <v>970</v>
      </c>
      <c r="X636" s="2">
        <v>3241000</v>
      </c>
      <c r="Y636" s="2" t="s">
        <v>971</v>
      </c>
    </row>
    <row r="637" spans="1:25" ht="105" x14ac:dyDescent="0.25">
      <c r="A637" s="2" t="s">
        <v>1069</v>
      </c>
      <c r="B637" s="2" t="str">
        <f>IFERROR(VLOOKUP(VALUE(MID(A637,1,IF(VALUE(MID(A637,1,3))=898,3,4))),[21]Hoja1!$A$3:$K$222,2,0),"")</f>
        <v xml:space="preserve">1043 Sistemas de información al servicio de la gestión educativa </v>
      </c>
      <c r="C637" s="2" t="s">
        <v>963</v>
      </c>
      <c r="D637" s="2" t="s">
        <v>1020</v>
      </c>
      <c r="E637" s="2">
        <v>81111504</v>
      </c>
      <c r="F637" s="2" t="s">
        <v>1070</v>
      </c>
      <c r="G637" s="4">
        <v>1</v>
      </c>
      <c r="H637" s="4">
        <v>1</v>
      </c>
      <c r="I637" s="2">
        <v>11.5</v>
      </c>
      <c r="J637" s="2">
        <v>1</v>
      </c>
      <c r="K637" s="2" t="s">
        <v>29</v>
      </c>
      <c r="L637" s="2" t="str">
        <f>IF(K637=[21]Hoja3!$B$2,[21]Hoja3!$A$2,IF(K637=[21]Hoja3!$B$3,[21]Hoja3!$A$3,IF(K637=[21]Hoja3!$B$4,[21]Hoja3!$A$4,IF(K637=[21]Hoja3!$B$5,[21]Hoja3!$A$5,IF(K637=[21]Hoja3!$B$6,[21]Hoja3!$A$6,IF(K637=[21]Hoja3!$B$7,[21]Hoja3!$A$7,IF(K637=[21]Hoja3!$B$8,[21]Hoja3!$A$8,IF(K637=[21]Hoja3!$B$9,[21]Hoja3!$A$9,IF(K637=[21]Hoja3!$B$10,[21]Hoja3!$A$10,IF(K637=[21]Hoja3!$B$11,[21]Hoja3!$A$11,IF(K637=[21]Hoja3!$B$12,[21]Hoja3!$A$12,IF(K637=[21]Hoja3!$B$13,[21]Hoja3!$A$13,IF(K637=[21]Hoja3!$B$14,[21]Hoja3!$A$14,"")))))))))))))</f>
        <v>CCE-05</v>
      </c>
      <c r="M637" s="2" t="s">
        <v>58</v>
      </c>
      <c r="N637" s="2">
        <v>0</v>
      </c>
      <c r="O637" s="1">
        <v>59958067.5</v>
      </c>
      <c r="P637" s="1">
        <v>59958067.5</v>
      </c>
      <c r="Q637" s="1">
        <v>0</v>
      </c>
      <c r="R637" s="2">
        <v>0</v>
      </c>
      <c r="S637" s="2" t="s">
        <v>966</v>
      </c>
      <c r="T637" s="2" t="s">
        <v>967</v>
      </c>
      <c r="U637" s="2" t="s">
        <v>968</v>
      </c>
      <c r="V637" s="2" t="s">
        <v>969</v>
      </c>
      <c r="W637" s="2" t="s">
        <v>970</v>
      </c>
      <c r="X637" s="2">
        <v>3241000</v>
      </c>
      <c r="Y637" s="2" t="s">
        <v>971</v>
      </c>
    </row>
    <row r="638" spans="1:25" ht="105" x14ac:dyDescent="0.25">
      <c r="A638" s="2" t="s">
        <v>1071</v>
      </c>
      <c r="B638" s="2" t="str">
        <f>IFERROR(VLOOKUP(VALUE(MID(A638,1,IF(VALUE(MID(A638,1,3))=898,3,4))),[21]Hoja1!$A$3:$K$222,2,0),"")</f>
        <v xml:space="preserve">1043 Sistemas de información al servicio de la gestión educativa </v>
      </c>
      <c r="C638" s="2" t="s">
        <v>963</v>
      </c>
      <c r="D638" s="2" t="s">
        <v>1020</v>
      </c>
      <c r="E638" s="2">
        <v>81111804</v>
      </c>
      <c r="F638" s="2" t="s">
        <v>1065</v>
      </c>
      <c r="G638" s="4">
        <v>1</v>
      </c>
      <c r="H638" s="4">
        <v>1</v>
      </c>
      <c r="I638" s="2">
        <v>11.5</v>
      </c>
      <c r="J638" s="2">
        <v>1</v>
      </c>
      <c r="K638" s="2" t="s">
        <v>29</v>
      </c>
      <c r="L638" s="2" t="str">
        <f>IF(K638=[21]Hoja3!$B$2,[21]Hoja3!$A$2,IF(K638=[21]Hoja3!$B$3,[21]Hoja3!$A$3,IF(K638=[21]Hoja3!$B$4,[21]Hoja3!$A$4,IF(K638=[21]Hoja3!$B$5,[21]Hoja3!$A$5,IF(K638=[21]Hoja3!$B$6,[21]Hoja3!$A$6,IF(K638=[21]Hoja3!$B$7,[21]Hoja3!$A$7,IF(K638=[21]Hoja3!$B$8,[21]Hoja3!$A$8,IF(K638=[21]Hoja3!$B$9,[21]Hoja3!$A$9,IF(K638=[21]Hoja3!$B$10,[21]Hoja3!$A$10,IF(K638=[21]Hoja3!$B$11,[21]Hoja3!$A$11,IF(K638=[21]Hoja3!$B$12,[21]Hoja3!$A$12,IF(K638=[21]Hoja3!$B$13,[21]Hoja3!$A$13,IF(K638=[21]Hoja3!$B$14,[21]Hoja3!$A$14,"")))))))))))))</f>
        <v>CCE-05</v>
      </c>
      <c r="M638" s="2" t="s">
        <v>58</v>
      </c>
      <c r="N638" s="2">
        <v>0</v>
      </c>
      <c r="O638" s="1">
        <v>43559274.5</v>
      </c>
      <c r="P638" s="1">
        <v>43559274.5</v>
      </c>
      <c r="Q638" s="1">
        <v>0</v>
      </c>
      <c r="R638" s="2">
        <v>0</v>
      </c>
      <c r="S638" s="2" t="s">
        <v>966</v>
      </c>
      <c r="T638" s="2" t="s">
        <v>967</v>
      </c>
      <c r="U638" s="2" t="s">
        <v>968</v>
      </c>
      <c r="V638" s="2" t="s">
        <v>969</v>
      </c>
      <c r="W638" s="2" t="s">
        <v>970</v>
      </c>
      <c r="X638" s="2">
        <v>3241000</v>
      </c>
      <c r="Y638" s="2" t="s">
        <v>971</v>
      </c>
    </row>
    <row r="639" spans="1:25" ht="105" x14ac:dyDescent="0.25">
      <c r="A639" s="2" t="s">
        <v>1072</v>
      </c>
      <c r="B639" s="2" t="str">
        <f>IFERROR(VLOOKUP(VALUE(MID(A639,1,IF(VALUE(MID(A639,1,3))=898,3,4))),[21]Hoja1!$A$3:$K$222,2,0),"")</f>
        <v xml:space="preserve">1043 Sistemas de información al servicio de la gestión educativa </v>
      </c>
      <c r="C639" s="2" t="s">
        <v>963</v>
      </c>
      <c r="D639" s="2" t="s">
        <v>1020</v>
      </c>
      <c r="E639" s="2">
        <v>81111804</v>
      </c>
      <c r="F639" s="2" t="s">
        <v>1065</v>
      </c>
      <c r="G639" s="4">
        <v>1</v>
      </c>
      <c r="H639" s="4">
        <v>1</v>
      </c>
      <c r="I639" s="2">
        <v>11.5</v>
      </c>
      <c r="J639" s="2">
        <v>1</v>
      </c>
      <c r="K639" s="2" t="s">
        <v>29</v>
      </c>
      <c r="L639" s="2" t="str">
        <f>IF(K639=[21]Hoja3!$B$2,[21]Hoja3!$A$2,IF(K639=[21]Hoja3!$B$3,[21]Hoja3!$A$3,IF(K639=[21]Hoja3!$B$4,[21]Hoja3!$A$4,IF(K639=[21]Hoja3!$B$5,[21]Hoja3!$A$5,IF(K639=[21]Hoja3!$B$6,[21]Hoja3!$A$6,IF(K639=[21]Hoja3!$B$7,[21]Hoja3!$A$7,IF(K639=[21]Hoja3!$B$8,[21]Hoja3!$A$8,IF(K639=[21]Hoja3!$B$9,[21]Hoja3!$A$9,IF(K639=[21]Hoja3!$B$10,[21]Hoja3!$A$10,IF(K639=[21]Hoja3!$B$11,[21]Hoja3!$A$11,IF(K639=[21]Hoja3!$B$12,[21]Hoja3!$A$12,IF(K639=[21]Hoja3!$B$13,[21]Hoja3!$A$13,IF(K639=[21]Hoja3!$B$14,[21]Hoja3!$A$14,"")))))))))))))</f>
        <v>CCE-05</v>
      </c>
      <c r="M639" s="2" t="s">
        <v>58</v>
      </c>
      <c r="N639" s="2">
        <v>0</v>
      </c>
      <c r="O639" s="1">
        <v>43559274.5</v>
      </c>
      <c r="P639" s="1">
        <v>43559274.5</v>
      </c>
      <c r="Q639" s="1">
        <v>0</v>
      </c>
      <c r="R639" s="2">
        <v>0</v>
      </c>
      <c r="S639" s="2" t="s">
        <v>966</v>
      </c>
      <c r="T639" s="2" t="s">
        <v>967</v>
      </c>
      <c r="U639" s="2" t="s">
        <v>968</v>
      </c>
      <c r="V639" s="2" t="s">
        <v>969</v>
      </c>
      <c r="W639" s="2" t="s">
        <v>970</v>
      </c>
      <c r="X639" s="2">
        <v>3241000</v>
      </c>
      <c r="Y639" s="2" t="s">
        <v>971</v>
      </c>
    </row>
    <row r="640" spans="1:25" ht="105" x14ac:dyDescent="0.25">
      <c r="A640" s="2" t="s">
        <v>1073</v>
      </c>
      <c r="B640" s="2" t="str">
        <f>IFERROR(VLOOKUP(VALUE(MID(A640,1,IF(VALUE(MID(A640,1,3))=898,3,4))),[21]Hoja1!$A$3:$K$222,2,0),"")</f>
        <v xml:space="preserve">1043 Sistemas de información al servicio de la gestión educativa </v>
      </c>
      <c r="C640" s="2" t="s">
        <v>963</v>
      </c>
      <c r="D640" s="2" t="s">
        <v>1020</v>
      </c>
      <c r="E640" s="2">
        <v>81111804</v>
      </c>
      <c r="F640" s="2" t="s">
        <v>1030</v>
      </c>
      <c r="G640" s="4">
        <v>1</v>
      </c>
      <c r="H640" s="4">
        <v>1</v>
      </c>
      <c r="I640" s="2">
        <v>11.5</v>
      </c>
      <c r="J640" s="2">
        <v>1</v>
      </c>
      <c r="K640" s="2" t="s">
        <v>29</v>
      </c>
      <c r="L640" s="2" t="str">
        <f>IF(K640=[21]Hoja3!$B$2,[21]Hoja3!$A$2,IF(K640=[21]Hoja3!$B$3,[21]Hoja3!$A$3,IF(K640=[21]Hoja3!$B$4,[21]Hoja3!$A$4,IF(K640=[21]Hoja3!$B$5,[21]Hoja3!$A$5,IF(K640=[21]Hoja3!$B$6,[21]Hoja3!$A$6,IF(K640=[21]Hoja3!$B$7,[21]Hoja3!$A$7,IF(K640=[21]Hoja3!$B$8,[21]Hoja3!$A$8,IF(K640=[21]Hoja3!$B$9,[21]Hoja3!$A$9,IF(K640=[21]Hoja3!$B$10,[21]Hoja3!$A$10,IF(K640=[21]Hoja3!$B$11,[21]Hoja3!$A$11,IF(K640=[21]Hoja3!$B$12,[21]Hoja3!$A$12,IF(K640=[21]Hoja3!$B$13,[21]Hoja3!$A$13,IF(K640=[21]Hoja3!$B$14,[21]Hoja3!$A$14,"")))))))))))))</f>
        <v>CCE-05</v>
      </c>
      <c r="M640" s="2" t="s">
        <v>1022</v>
      </c>
      <c r="N640" s="2">
        <v>0</v>
      </c>
      <c r="O640" s="1">
        <v>28185419</v>
      </c>
      <c r="P640" s="1">
        <v>28185419</v>
      </c>
      <c r="Q640" s="1">
        <v>0</v>
      </c>
      <c r="R640" s="2">
        <v>0</v>
      </c>
      <c r="S640" s="2" t="s">
        <v>966</v>
      </c>
      <c r="T640" s="2" t="s">
        <v>967</v>
      </c>
      <c r="U640" s="2" t="s">
        <v>968</v>
      </c>
      <c r="V640" s="2" t="s">
        <v>969</v>
      </c>
      <c r="W640" s="2" t="s">
        <v>970</v>
      </c>
      <c r="X640" s="2">
        <v>3241000</v>
      </c>
      <c r="Y640" s="2" t="s">
        <v>971</v>
      </c>
    </row>
    <row r="641" spans="1:25" ht="105" x14ac:dyDescent="0.25">
      <c r="A641" s="2" t="s">
        <v>1074</v>
      </c>
      <c r="B641" s="2" t="str">
        <f>IFERROR(VLOOKUP(VALUE(MID(A641,1,IF(VALUE(MID(A641,1,3))=898,3,4))),[21]Hoja1!$A$3:$K$222,2,0),"")</f>
        <v xml:space="preserve">1043 Sistemas de información al servicio de la gestión educativa </v>
      </c>
      <c r="C641" s="2" t="s">
        <v>963</v>
      </c>
      <c r="D641" s="2" t="s">
        <v>1020</v>
      </c>
      <c r="E641" s="2">
        <v>81111804</v>
      </c>
      <c r="F641" s="2" t="s">
        <v>1030</v>
      </c>
      <c r="G641" s="4">
        <v>1</v>
      </c>
      <c r="H641" s="4">
        <v>1</v>
      </c>
      <c r="I641" s="2">
        <v>11.5</v>
      </c>
      <c r="J641" s="2">
        <v>1</v>
      </c>
      <c r="K641" s="2" t="s">
        <v>29</v>
      </c>
      <c r="L641" s="2" t="str">
        <f>IF(K641=[21]Hoja3!$B$2,[21]Hoja3!$A$2,IF(K641=[21]Hoja3!$B$3,[21]Hoja3!$A$3,IF(K641=[21]Hoja3!$B$4,[21]Hoja3!$A$4,IF(K641=[21]Hoja3!$B$5,[21]Hoja3!$A$5,IF(K641=[21]Hoja3!$B$6,[21]Hoja3!$A$6,IF(K641=[21]Hoja3!$B$7,[21]Hoja3!$A$7,IF(K641=[21]Hoja3!$B$8,[21]Hoja3!$A$8,IF(K641=[21]Hoja3!$B$9,[21]Hoja3!$A$9,IF(K641=[21]Hoja3!$B$10,[21]Hoja3!$A$10,IF(K641=[21]Hoja3!$B$11,[21]Hoja3!$A$11,IF(K641=[21]Hoja3!$B$12,[21]Hoja3!$A$12,IF(K641=[21]Hoja3!$B$13,[21]Hoja3!$A$13,IF(K641=[21]Hoja3!$B$14,[21]Hoja3!$A$14,"")))))))))))))</f>
        <v>CCE-05</v>
      </c>
      <c r="M641" s="2" t="s">
        <v>1022</v>
      </c>
      <c r="N641" s="2">
        <v>0</v>
      </c>
      <c r="O641" s="1">
        <v>28185419</v>
      </c>
      <c r="P641" s="1">
        <v>28185419</v>
      </c>
      <c r="Q641" s="1">
        <v>0</v>
      </c>
      <c r="R641" s="2">
        <v>0</v>
      </c>
      <c r="S641" s="2" t="s">
        <v>966</v>
      </c>
      <c r="T641" s="2" t="s">
        <v>967</v>
      </c>
      <c r="U641" s="2" t="s">
        <v>968</v>
      </c>
      <c r="V641" s="2" t="s">
        <v>969</v>
      </c>
      <c r="W641" s="2" t="s">
        <v>970</v>
      </c>
      <c r="X641" s="2">
        <v>3241000</v>
      </c>
      <c r="Y641" s="2" t="s">
        <v>971</v>
      </c>
    </row>
    <row r="642" spans="1:25" ht="105" x14ac:dyDescent="0.25">
      <c r="A642" s="2" t="s">
        <v>1075</v>
      </c>
      <c r="B642" s="2" t="str">
        <f>IFERROR(VLOOKUP(VALUE(MID(A642,1,IF(VALUE(MID(A642,1,3))=898,3,4))),[21]Hoja1!$A$3:$K$222,2,0),"")</f>
        <v xml:space="preserve">1043 Sistemas de información al servicio de la gestión educativa </v>
      </c>
      <c r="C642" s="2" t="s">
        <v>963</v>
      </c>
      <c r="D642" s="2" t="s">
        <v>1020</v>
      </c>
      <c r="E642" s="2">
        <v>81111811</v>
      </c>
      <c r="F642" s="2" t="s">
        <v>1076</v>
      </c>
      <c r="G642" s="4">
        <v>1</v>
      </c>
      <c r="H642" s="4">
        <v>1</v>
      </c>
      <c r="I642" s="2">
        <v>11.5</v>
      </c>
      <c r="J642" s="2">
        <v>1</v>
      </c>
      <c r="K642" s="2" t="s">
        <v>29</v>
      </c>
      <c r="L642" s="2" t="str">
        <f>IF(K642=[21]Hoja3!$B$2,[21]Hoja3!$A$2,IF(K642=[21]Hoja3!$B$3,[21]Hoja3!$A$3,IF(K642=[21]Hoja3!$B$4,[21]Hoja3!$A$4,IF(K642=[21]Hoja3!$B$5,[21]Hoja3!$A$5,IF(K642=[21]Hoja3!$B$6,[21]Hoja3!$A$6,IF(K642=[21]Hoja3!$B$7,[21]Hoja3!$A$7,IF(K642=[21]Hoja3!$B$8,[21]Hoja3!$A$8,IF(K642=[21]Hoja3!$B$9,[21]Hoja3!$A$9,IF(K642=[21]Hoja3!$B$10,[21]Hoja3!$A$10,IF(K642=[21]Hoja3!$B$11,[21]Hoja3!$A$11,IF(K642=[21]Hoja3!$B$12,[21]Hoja3!$A$12,IF(K642=[21]Hoja3!$B$13,[21]Hoja3!$A$13,IF(K642=[21]Hoja3!$B$14,[21]Hoja3!$A$14,"")))))))))))))</f>
        <v>CCE-05</v>
      </c>
      <c r="M642" s="2" t="s">
        <v>1022</v>
      </c>
      <c r="N642" s="2">
        <v>0</v>
      </c>
      <c r="O642" s="1">
        <v>36948522.5</v>
      </c>
      <c r="P642" s="1">
        <v>36948522.5</v>
      </c>
      <c r="Q642" s="1">
        <v>0</v>
      </c>
      <c r="R642" s="2">
        <v>0</v>
      </c>
      <c r="S642" s="2" t="s">
        <v>966</v>
      </c>
      <c r="T642" s="2" t="s">
        <v>967</v>
      </c>
      <c r="U642" s="2" t="s">
        <v>968</v>
      </c>
      <c r="V642" s="2" t="s">
        <v>969</v>
      </c>
      <c r="W642" s="2" t="s">
        <v>970</v>
      </c>
      <c r="X642" s="2">
        <v>3241000</v>
      </c>
      <c r="Y642" s="2" t="s">
        <v>971</v>
      </c>
    </row>
    <row r="643" spans="1:25" ht="105" x14ac:dyDescent="0.25">
      <c r="A643" s="2" t="s">
        <v>1077</v>
      </c>
      <c r="B643" s="2" t="str">
        <f>IFERROR(VLOOKUP(VALUE(MID(A643,1,IF(VALUE(MID(A643,1,3))=898,3,4))),[21]Hoja1!$A$3:$K$222,2,0),"")</f>
        <v xml:space="preserve">1043 Sistemas de información al servicio de la gestión educativa </v>
      </c>
      <c r="C643" s="2" t="s">
        <v>963</v>
      </c>
      <c r="D643" s="2" t="s">
        <v>1020</v>
      </c>
      <c r="E643" s="2">
        <v>80161506</v>
      </c>
      <c r="F643" s="2" t="s">
        <v>1078</v>
      </c>
      <c r="G643" s="4">
        <v>1</v>
      </c>
      <c r="H643" s="4">
        <v>1</v>
      </c>
      <c r="I643" s="9">
        <v>11.833333</v>
      </c>
      <c r="J643" s="2">
        <v>1</v>
      </c>
      <c r="K643" s="2" t="s">
        <v>29</v>
      </c>
      <c r="L643" s="2" t="str">
        <f>IF(K643=[21]Hoja3!$B$2,[21]Hoja3!$A$2,IF(K643=[21]Hoja3!$B$3,[21]Hoja3!$A$3,IF(K643=[21]Hoja3!$B$4,[21]Hoja3!$A$4,IF(K643=[21]Hoja3!$B$5,[21]Hoja3!$A$5,IF(K643=[21]Hoja3!$B$6,[21]Hoja3!$A$6,IF(K643=[21]Hoja3!$B$7,[21]Hoja3!$A$7,IF(K643=[21]Hoja3!$B$8,[21]Hoja3!$A$8,IF(K643=[21]Hoja3!$B$9,[21]Hoja3!$A$9,IF(K643=[21]Hoja3!$B$10,[21]Hoja3!$A$10,IF(K643=[21]Hoja3!$B$11,[21]Hoja3!$A$11,IF(K643=[21]Hoja3!$B$12,[21]Hoja3!$A$12,IF(K643=[21]Hoja3!$B$13,[21]Hoja3!$A$13,IF(K643=[21]Hoja3!$B$14,[21]Hoja3!$A$14,"")))))))))))))</f>
        <v>CCE-05</v>
      </c>
      <c r="M643" s="2" t="s">
        <v>1022</v>
      </c>
      <c r="N643" s="2">
        <v>0</v>
      </c>
      <c r="O643" s="1">
        <v>36920000</v>
      </c>
      <c r="P643" s="1">
        <v>36920000</v>
      </c>
      <c r="Q643" s="1">
        <v>0</v>
      </c>
      <c r="R643" s="2">
        <v>0</v>
      </c>
      <c r="S643" s="2" t="s">
        <v>966</v>
      </c>
      <c r="T643" s="2" t="s">
        <v>967</v>
      </c>
      <c r="U643" s="2" t="s">
        <v>968</v>
      </c>
      <c r="V643" s="2" t="s">
        <v>969</v>
      </c>
      <c r="W643" s="2" t="s">
        <v>970</v>
      </c>
      <c r="X643" s="2">
        <v>3241000</v>
      </c>
      <c r="Y643" s="2" t="s">
        <v>971</v>
      </c>
    </row>
    <row r="644" spans="1:25" ht="105" x14ac:dyDescent="0.25">
      <c r="A644" s="2" t="s">
        <v>1079</v>
      </c>
      <c r="B644" s="2" t="str">
        <f>IFERROR(VLOOKUP(VALUE(MID(A644,1,IF(VALUE(MID(A644,1,3))=898,3,4))),[21]Hoja1!$A$3:$K$222,2,0),"")</f>
        <v xml:space="preserve">1043 Sistemas de información al servicio de la gestión educativa </v>
      </c>
      <c r="C644" s="2" t="s">
        <v>963</v>
      </c>
      <c r="D644" s="2" t="s">
        <v>1020</v>
      </c>
      <c r="E644" s="2">
        <v>81111820</v>
      </c>
      <c r="F644" s="2" t="s">
        <v>1080</v>
      </c>
      <c r="G644" s="4">
        <v>1</v>
      </c>
      <c r="H644" s="4">
        <v>1</v>
      </c>
      <c r="I644" s="2">
        <v>11.5</v>
      </c>
      <c r="J644" s="2">
        <v>1</v>
      </c>
      <c r="K644" s="2" t="s">
        <v>29</v>
      </c>
      <c r="L644" s="2" t="str">
        <f>IF(K644=[21]Hoja3!$B$2,[21]Hoja3!$A$2,IF(K644=[21]Hoja3!$B$3,[21]Hoja3!$A$3,IF(K644=[21]Hoja3!$B$4,[21]Hoja3!$A$4,IF(K644=[21]Hoja3!$B$5,[21]Hoja3!$A$5,IF(K644=[21]Hoja3!$B$6,[21]Hoja3!$A$6,IF(K644=[21]Hoja3!$B$7,[21]Hoja3!$A$7,IF(K644=[21]Hoja3!$B$8,[21]Hoja3!$A$8,IF(K644=[21]Hoja3!$B$9,[21]Hoja3!$A$9,IF(K644=[21]Hoja3!$B$10,[21]Hoja3!$A$10,IF(K644=[21]Hoja3!$B$11,[21]Hoja3!$A$11,IF(K644=[21]Hoja3!$B$12,[21]Hoja3!$A$12,IF(K644=[21]Hoja3!$B$13,[21]Hoja3!$A$13,IF(K644=[21]Hoja3!$B$14,[21]Hoja3!$A$14,"")))))))))))))</f>
        <v>CCE-05</v>
      </c>
      <c r="M644" s="2" t="s">
        <v>1022</v>
      </c>
      <c r="N644" s="2">
        <v>0</v>
      </c>
      <c r="O644" s="1">
        <v>34500000</v>
      </c>
      <c r="P644" s="1">
        <v>34500000</v>
      </c>
      <c r="Q644" s="1">
        <v>0</v>
      </c>
      <c r="R644" s="2">
        <v>0</v>
      </c>
      <c r="S644" s="2" t="s">
        <v>966</v>
      </c>
      <c r="T644" s="2" t="s">
        <v>967</v>
      </c>
      <c r="U644" s="2" t="s">
        <v>968</v>
      </c>
      <c r="V644" s="2" t="s">
        <v>969</v>
      </c>
      <c r="W644" s="2" t="s">
        <v>970</v>
      </c>
      <c r="X644" s="2">
        <v>3241000</v>
      </c>
      <c r="Y644" s="2" t="s">
        <v>971</v>
      </c>
    </row>
    <row r="645" spans="1:25" ht="105" x14ac:dyDescent="0.25">
      <c r="A645" s="2" t="s">
        <v>1081</v>
      </c>
      <c r="B645" s="2" t="str">
        <f>IFERROR(VLOOKUP(VALUE(MID(A645,1,IF(VALUE(MID(A645,1,3))=898,3,4))),[21]Hoja1!$A$3:$K$222,2,0),"")</f>
        <v xml:space="preserve">1043 Sistemas de información al servicio de la gestión educativa </v>
      </c>
      <c r="C645" s="2" t="s">
        <v>963</v>
      </c>
      <c r="D645" s="2" t="s">
        <v>1020</v>
      </c>
      <c r="E645" s="2">
        <v>81111804</v>
      </c>
      <c r="F645" s="2" t="s">
        <v>1030</v>
      </c>
      <c r="G645" s="4">
        <v>1</v>
      </c>
      <c r="H645" s="4">
        <v>1</v>
      </c>
      <c r="I645" s="2">
        <v>11.5</v>
      </c>
      <c r="J645" s="2">
        <v>1</v>
      </c>
      <c r="K645" s="2" t="s">
        <v>29</v>
      </c>
      <c r="L645" s="2" t="str">
        <f>IF(K645=[21]Hoja3!$B$2,[21]Hoja3!$A$2,IF(K645=[21]Hoja3!$B$3,[21]Hoja3!$A$3,IF(K645=[21]Hoja3!$B$4,[21]Hoja3!$A$4,IF(K645=[21]Hoja3!$B$5,[21]Hoja3!$A$5,IF(K645=[21]Hoja3!$B$6,[21]Hoja3!$A$6,IF(K645=[21]Hoja3!$B$7,[21]Hoja3!$A$7,IF(K645=[21]Hoja3!$B$8,[21]Hoja3!$A$8,IF(K645=[21]Hoja3!$B$9,[21]Hoja3!$A$9,IF(K645=[21]Hoja3!$B$10,[21]Hoja3!$A$10,IF(K645=[21]Hoja3!$B$11,[21]Hoja3!$A$11,IF(K645=[21]Hoja3!$B$12,[21]Hoja3!$A$12,IF(K645=[21]Hoja3!$B$13,[21]Hoja3!$A$13,IF(K645=[21]Hoja3!$B$14,[21]Hoja3!$A$14,"")))))))))))))</f>
        <v>CCE-05</v>
      </c>
      <c r="M645" s="2" t="s">
        <v>1022</v>
      </c>
      <c r="N645" s="2">
        <v>0</v>
      </c>
      <c r="O645" s="1">
        <v>28185419</v>
      </c>
      <c r="P645" s="1">
        <v>28185419</v>
      </c>
      <c r="Q645" s="1">
        <v>0</v>
      </c>
      <c r="R645" s="2">
        <v>0</v>
      </c>
      <c r="S645" s="2" t="s">
        <v>966</v>
      </c>
      <c r="T645" s="2" t="s">
        <v>967</v>
      </c>
      <c r="U645" s="2" t="s">
        <v>968</v>
      </c>
      <c r="V645" s="2" t="s">
        <v>969</v>
      </c>
      <c r="W645" s="2" t="s">
        <v>970</v>
      </c>
      <c r="X645" s="2">
        <v>3241000</v>
      </c>
      <c r="Y645" s="2" t="s">
        <v>971</v>
      </c>
    </row>
    <row r="646" spans="1:25" ht="105" x14ac:dyDescent="0.25">
      <c r="A646" s="2" t="s">
        <v>1082</v>
      </c>
      <c r="B646" s="2" t="str">
        <f>IFERROR(VLOOKUP(VALUE(MID(A646,1,IF(VALUE(MID(A646,1,3))=898,3,4))),[21]Hoja1!$A$3:$K$222,2,0),"")</f>
        <v xml:space="preserve">1043 Sistemas de información al servicio de la gestión educativa </v>
      </c>
      <c r="C646" s="2" t="s">
        <v>963</v>
      </c>
      <c r="D646" s="2" t="s">
        <v>1020</v>
      </c>
      <c r="E646" s="2">
        <v>81111801</v>
      </c>
      <c r="F646" s="2" t="s">
        <v>1083</v>
      </c>
      <c r="G646" s="4">
        <v>1</v>
      </c>
      <c r="H646" s="4">
        <v>1</v>
      </c>
      <c r="I646" s="2">
        <v>11.5</v>
      </c>
      <c r="J646" s="2">
        <v>1</v>
      </c>
      <c r="K646" s="2" t="s">
        <v>29</v>
      </c>
      <c r="L646" s="2" t="str">
        <f>IF(K646=[21]Hoja3!$B$2,[21]Hoja3!$A$2,IF(K646=[21]Hoja3!$B$3,[21]Hoja3!$A$3,IF(K646=[21]Hoja3!$B$4,[21]Hoja3!$A$4,IF(K646=[21]Hoja3!$B$5,[21]Hoja3!$A$5,IF(K646=[21]Hoja3!$B$6,[21]Hoja3!$A$6,IF(K646=[21]Hoja3!$B$7,[21]Hoja3!$A$7,IF(K646=[21]Hoja3!$B$8,[21]Hoja3!$A$8,IF(K646=[21]Hoja3!$B$9,[21]Hoja3!$A$9,IF(K646=[21]Hoja3!$B$10,[21]Hoja3!$A$10,IF(K646=[21]Hoja3!$B$11,[21]Hoja3!$A$11,IF(K646=[21]Hoja3!$B$12,[21]Hoja3!$A$12,IF(K646=[21]Hoja3!$B$13,[21]Hoja3!$A$13,IF(K646=[21]Hoja3!$B$14,[21]Hoja3!$A$14,"")))))))))))))</f>
        <v>CCE-05</v>
      </c>
      <c r="M646" s="2" t="s">
        <v>1022</v>
      </c>
      <c r="N646" s="2">
        <v>0</v>
      </c>
      <c r="O646" s="1">
        <v>28185419</v>
      </c>
      <c r="P646" s="1">
        <v>28185419</v>
      </c>
      <c r="Q646" s="1">
        <v>0</v>
      </c>
      <c r="R646" s="2">
        <v>0</v>
      </c>
      <c r="S646" s="2" t="s">
        <v>966</v>
      </c>
      <c r="T646" s="2" t="s">
        <v>967</v>
      </c>
      <c r="U646" s="2" t="s">
        <v>968</v>
      </c>
      <c r="V646" s="2" t="s">
        <v>969</v>
      </c>
      <c r="W646" s="2" t="s">
        <v>970</v>
      </c>
      <c r="X646" s="2">
        <v>3241000</v>
      </c>
      <c r="Y646" s="2" t="s">
        <v>971</v>
      </c>
    </row>
    <row r="647" spans="1:25" ht="105" x14ac:dyDescent="0.25">
      <c r="A647" s="2" t="s">
        <v>1084</v>
      </c>
      <c r="B647" s="2" t="str">
        <f>IFERROR(VLOOKUP(VALUE(MID(A647,1,IF(VALUE(MID(A647,1,3))=898,3,4))),[21]Hoja1!$A$3:$K$222,2,0),"")</f>
        <v xml:space="preserve">1043 Sistemas de información al servicio de la gestión educativa </v>
      </c>
      <c r="C647" s="2" t="s">
        <v>963</v>
      </c>
      <c r="D647" s="2" t="s">
        <v>1020</v>
      </c>
      <c r="E647" s="2">
        <v>81111820</v>
      </c>
      <c r="F647" s="2" t="s">
        <v>1085</v>
      </c>
      <c r="G647" s="4">
        <v>1</v>
      </c>
      <c r="H647" s="4">
        <v>1</v>
      </c>
      <c r="I647" s="2">
        <v>11.5</v>
      </c>
      <c r="J647" s="2">
        <v>1</v>
      </c>
      <c r="K647" s="2" t="s">
        <v>29</v>
      </c>
      <c r="L647" s="2" t="str">
        <f>IF(K647=[21]Hoja3!$B$2,[21]Hoja3!$A$2,IF(K647=[21]Hoja3!$B$3,[21]Hoja3!$A$3,IF(K647=[21]Hoja3!$B$4,[21]Hoja3!$A$4,IF(K647=[21]Hoja3!$B$5,[21]Hoja3!$A$5,IF(K647=[21]Hoja3!$B$6,[21]Hoja3!$A$6,IF(K647=[21]Hoja3!$B$7,[21]Hoja3!$A$7,IF(K647=[21]Hoja3!$B$8,[21]Hoja3!$A$8,IF(K647=[21]Hoja3!$B$9,[21]Hoja3!$A$9,IF(K647=[21]Hoja3!$B$10,[21]Hoja3!$A$10,IF(K647=[21]Hoja3!$B$11,[21]Hoja3!$A$11,IF(K647=[21]Hoja3!$B$12,[21]Hoja3!$A$12,IF(K647=[21]Hoja3!$B$13,[21]Hoja3!$A$13,IF(K647=[21]Hoja3!$B$14,[21]Hoja3!$A$14,"")))))))))))))</f>
        <v>CCE-05</v>
      </c>
      <c r="M647" s="2" t="s">
        <v>1022</v>
      </c>
      <c r="N647" s="2">
        <v>0</v>
      </c>
      <c r="O647" s="1">
        <v>36948522.5</v>
      </c>
      <c r="P647" s="1">
        <v>36948522.5</v>
      </c>
      <c r="Q647" s="1">
        <v>0</v>
      </c>
      <c r="R647" s="2">
        <v>0</v>
      </c>
      <c r="S647" s="2" t="s">
        <v>966</v>
      </c>
      <c r="T647" s="2" t="s">
        <v>967</v>
      </c>
      <c r="U647" s="2" t="s">
        <v>968</v>
      </c>
      <c r="V647" s="2" t="s">
        <v>969</v>
      </c>
      <c r="W647" s="2" t="s">
        <v>970</v>
      </c>
      <c r="X647" s="2">
        <v>3241000</v>
      </c>
      <c r="Y647" s="2" t="s">
        <v>971</v>
      </c>
    </row>
    <row r="648" spans="1:25" ht="105" x14ac:dyDescent="0.25">
      <c r="A648" s="2" t="s">
        <v>1086</v>
      </c>
      <c r="B648" s="2" t="str">
        <f>IFERROR(VLOOKUP(VALUE(MID(A648,1,IF(VALUE(MID(A648,1,3))=898,3,4))),[21]Hoja1!$A$3:$K$222,2,0),"")</f>
        <v xml:space="preserve">1043 Sistemas de información al servicio de la gestión educativa </v>
      </c>
      <c r="C648" s="2" t="s">
        <v>963</v>
      </c>
      <c r="D648" s="2" t="s">
        <v>1020</v>
      </c>
      <c r="E648" s="2">
        <v>81111801</v>
      </c>
      <c r="F648" s="2" t="s">
        <v>1087</v>
      </c>
      <c r="G648" s="4">
        <v>1</v>
      </c>
      <c r="H648" s="4">
        <v>1</v>
      </c>
      <c r="I648" s="2">
        <v>11.5</v>
      </c>
      <c r="J648" s="2">
        <v>1</v>
      </c>
      <c r="K648" s="2" t="s">
        <v>29</v>
      </c>
      <c r="L648" s="2" t="str">
        <f>IF(K648=[21]Hoja3!$B$2,[21]Hoja3!$A$2,IF(K648=[21]Hoja3!$B$3,[21]Hoja3!$A$3,IF(K648=[21]Hoja3!$B$4,[21]Hoja3!$A$4,IF(K648=[21]Hoja3!$B$5,[21]Hoja3!$A$5,IF(K648=[21]Hoja3!$B$6,[21]Hoja3!$A$6,IF(K648=[21]Hoja3!$B$7,[21]Hoja3!$A$7,IF(K648=[21]Hoja3!$B$8,[21]Hoja3!$A$8,IF(K648=[21]Hoja3!$B$9,[21]Hoja3!$A$9,IF(K648=[21]Hoja3!$B$10,[21]Hoja3!$A$10,IF(K648=[21]Hoja3!$B$11,[21]Hoja3!$A$11,IF(K648=[21]Hoja3!$B$12,[21]Hoja3!$A$12,IF(K648=[21]Hoja3!$B$13,[21]Hoja3!$A$13,IF(K648=[21]Hoja3!$B$14,[21]Hoja3!$A$14,"")))))))))))))</f>
        <v>CCE-05</v>
      </c>
      <c r="M648" s="2" t="s">
        <v>1022</v>
      </c>
      <c r="N648" s="2">
        <v>0</v>
      </c>
      <c r="O648" s="1">
        <v>28185419</v>
      </c>
      <c r="P648" s="1">
        <v>28185419</v>
      </c>
      <c r="Q648" s="1">
        <v>0</v>
      </c>
      <c r="R648" s="2">
        <v>0</v>
      </c>
      <c r="S648" s="2" t="s">
        <v>966</v>
      </c>
      <c r="T648" s="2" t="s">
        <v>967</v>
      </c>
      <c r="U648" s="2" t="s">
        <v>968</v>
      </c>
      <c r="V648" s="2" t="s">
        <v>969</v>
      </c>
      <c r="W648" s="2" t="s">
        <v>970</v>
      </c>
      <c r="X648" s="2">
        <v>3241000</v>
      </c>
      <c r="Y648" s="2" t="s">
        <v>971</v>
      </c>
    </row>
    <row r="649" spans="1:25" ht="105" x14ac:dyDescent="0.25">
      <c r="A649" s="2" t="s">
        <v>1088</v>
      </c>
      <c r="B649" s="2" t="str">
        <f>IFERROR(VLOOKUP(VALUE(MID(A649,1,IF(VALUE(MID(A649,1,3))=898,3,4))),[21]Hoja1!$A$3:$K$222,2,0),"")</f>
        <v xml:space="preserve">1043 Sistemas de información al servicio de la gestión educativa </v>
      </c>
      <c r="C649" s="2" t="s">
        <v>963</v>
      </c>
      <c r="D649" s="2" t="s">
        <v>1020</v>
      </c>
      <c r="E649" s="2">
        <v>81111804</v>
      </c>
      <c r="F649" s="2" t="s">
        <v>1065</v>
      </c>
      <c r="G649" s="4">
        <v>1</v>
      </c>
      <c r="H649" s="4">
        <v>1</v>
      </c>
      <c r="I649" s="2">
        <v>11.5</v>
      </c>
      <c r="J649" s="2">
        <v>1</v>
      </c>
      <c r="K649" s="2" t="s">
        <v>29</v>
      </c>
      <c r="L649" s="2" t="str">
        <f>IF(K649=[21]Hoja3!$B$2,[21]Hoja3!$A$2,IF(K649=[21]Hoja3!$B$3,[21]Hoja3!$A$3,IF(K649=[21]Hoja3!$B$4,[21]Hoja3!$A$4,IF(K649=[21]Hoja3!$B$5,[21]Hoja3!$A$5,IF(K649=[21]Hoja3!$B$6,[21]Hoja3!$A$6,IF(K649=[21]Hoja3!$B$7,[21]Hoja3!$A$7,IF(K649=[21]Hoja3!$B$8,[21]Hoja3!$A$8,IF(K649=[21]Hoja3!$B$9,[21]Hoja3!$A$9,IF(K649=[21]Hoja3!$B$10,[21]Hoja3!$A$10,IF(K649=[21]Hoja3!$B$11,[21]Hoja3!$A$11,IF(K649=[21]Hoja3!$B$12,[21]Hoja3!$A$12,IF(K649=[21]Hoja3!$B$13,[21]Hoja3!$A$13,IF(K649=[21]Hoja3!$B$14,[21]Hoja3!$A$14,"")))))))))))))</f>
        <v>CCE-05</v>
      </c>
      <c r="M649" s="2" t="s">
        <v>58</v>
      </c>
      <c r="N649" s="2">
        <v>0</v>
      </c>
      <c r="O649" s="1">
        <v>51246208</v>
      </c>
      <c r="P649" s="1">
        <v>51246208</v>
      </c>
      <c r="Q649" s="1">
        <v>0</v>
      </c>
      <c r="R649" s="2">
        <v>0</v>
      </c>
      <c r="S649" s="2" t="s">
        <v>966</v>
      </c>
      <c r="T649" s="2" t="s">
        <v>967</v>
      </c>
      <c r="U649" s="2" t="s">
        <v>968</v>
      </c>
      <c r="V649" s="2" t="s">
        <v>969</v>
      </c>
      <c r="W649" s="2" t="s">
        <v>970</v>
      </c>
      <c r="X649" s="2">
        <v>3241000</v>
      </c>
      <c r="Y649" s="2" t="s">
        <v>971</v>
      </c>
    </row>
    <row r="650" spans="1:25" ht="165" x14ac:dyDescent="0.25">
      <c r="A650" s="2" t="s">
        <v>1089</v>
      </c>
      <c r="B650" s="2" t="str">
        <f>IFERROR(VLOOKUP(VALUE(MID(A650,1,IF(VALUE(MID(A650,1,3))=898,3,4))),[21]Hoja1!$A$3:$K$222,2,0),"")</f>
        <v xml:space="preserve">1043 Sistemas de información al servicio de la gestión educativa </v>
      </c>
      <c r="C650" s="2" t="s">
        <v>963</v>
      </c>
      <c r="D650" s="2" t="s">
        <v>1020</v>
      </c>
      <c r="E650" s="2">
        <v>81112003</v>
      </c>
      <c r="F650" s="2" t="s">
        <v>1090</v>
      </c>
      <c r="G650" s="4">
        <v>1</v>
      </c>
      <c r="H650" s="4">
        <v>1</v>
      </c>
      <c r="I650" s="2">
        <v>11.5</v>
      </c>
      <c r="J650" s="2">
        <v>1</v>
      </c>
      <c r="K650" s="2" t="s">
        <v>29</v>
      </c>
      <c r="L650" s="2" t="str">
        <f>IF(K650=[21]Hoja3!$B$2,[21]Hoja3!$A$2,IF(K650=[21]Hoja3!$B$3,[21]Hoja3!$A$3,IF(K650=[21]Hoja3!$B$4,[21]Hoja3!$A$4,IF(K650=[21]Hoja3!$B$5,[21]Hoja3!$A$5,IF(K650=[21]Hoja3!$B$6,[21]Hoja3!$A$6,IF(K650=[21]Hoja3!$B$7,[21]Hoja3!$A$7,IF(K650=[21]Hoja3!$B$8,[21]Hoja3!$A$8,IF(K650=[21]Hoja3!$B$9,[21]Hoja3!$A$9,IF(K650=[21]Hoja3!$B$10,[21]Hoja3!$A$10,IF(K650=[21]Hoja3!$B$11,[21]Hoja3!$A$11,IF(K650=[21]Hoja3!$B$12,[21]Hoja3!$A$12,IF(K650=[21]Hoja3!$B$13,[21]Hoja3!$A$13,IF(K650=[21]Hoja3!$B$14,[21]Hoja3!$A$14,"")))))))))))))</f>
        <v>CCE-05</v>
      </c>
      <c r="M650" s="2" t="s">
        <v>58</v>
      </c>
      <c r="N650" s="2">
        <v>0</v>
      </c>
      <c r="O650" s="1">
        <v>61495445</v>
      </c>
      <c r="P650" s="1">
        <v>61495445</v>
      </c>
      <c r="Q650" s="1">
        <v>0</v>
      </c>
      <c r="R650" s="2">
        <v>0</v>
      </c>
      <c r="S650" s="2" t="s">
        <v>966</v>
      </c>
      <c r="T650" s="2" t="s">
        <v>967</v>
      </c>
      <c r="U650" s="2" t="s">
        <v>968</v>
      </c>
      <c r="V650" s="2" t="s">
        <v>969</v>
      </c>
      <c r="W650" s="2" t="s">
        <v>970</v>
      </c>
      <c r="X650" s="2">
        <v>3241000</v>
      </c>
      <c r="Y650" s="2" t="s">
        <v>971</v>
      </c>
    </row>
    <row r="651" spans="1:25" ht="150" x14ac:dyDescent="0.25">
      <c r="A651" s="2" t="s">
        <v>1091</v>
      </c>
      <c r="B651" s="2" t="str">
        <f>IFERROR(VLOOKUP(VALUE(MID(A651,1,IF(VALUE(MID(A651,1,3))=898,3,4))),[21]Hoja1!$A$3:$K$222,2,0),"")</f>
        <v xml:space="preserve">1043 Sistemas de información al servicio de la gestión educativa </v>
      </c>
      <c r="C651" s="2" t="s">
        <v>963</v>
      </c>
      <c r="D651" s="2" t="s">
        <v>1020</v>
      </c>
      <c r="E651" s="2">
        <v>81111800</v>
      </c>
      <c r="F651" s="2" t="s">
        <v>1092</v>
      </c>
      <c r="G651" s="4">
        <v>1</v>
      </c>
      <c r="H651" s="4">
        <v>1</v>
      </c>
      <c r="I651" s="2">
        <v>11.5</v>
      </c>
      <c r="J651" s="2">
        <v>1</v>
      </c>
      <c r="K651" s="2" t="s">
        <v>29</v>
      </c>
      <c r="L651" s="2" t="str">
        <f>IF(K651=[21]Hoja3!$B$2,[21]Hoja3!$A$2,IF(K651=[21]Hoja3!$B$3,[21]Hoja3!$A$3,IF(K651=[21]Hoja3!$B$4,[21]Hoja3!$A$4,IF(K651=[21]Hoja3!$B$5,[21]Hoja3!$A$5,IF(K651=[21]Hoja3!$B$6,[21]Hoja3!$A$6,IF(K651=[21]Hoja3!$B$7,[21]Hoja3!$A$7,IF(K651=[21]Hoja3!$B$8,[21]Hoja3!$A$8,IF(K651=[21]Hoja3!$B$9,[21]Hoja3!$A$9,IF(K651=[21]Hoja3!$B$10,[21]Hoja3!$A$10,IF(K651=[21]Hoja3!$B$11,[21]Hoja3!$A$11,IF(K651=[21]Hoja3!$B$12,[21]Hoja3!$A$12,IF(K651=[21]Hoja3!$B$13,[21]Hoja3!$A$13,IF(K651=[21]Hoja3!$B$14,[21]Hoja3!$A$14,"")))))))))))))</f>
        <v>CCE-05</v>
      </c>
      <c r="M651" s="2" t="s">
        <v>58</v>
      </c>
      <c r="N651" s="2">
        <v>0</v>
      </c>
      <c r="O651" s="1">
        <v>88818548</v>
      </c>
      <c r="P651" s="1">
        <v>88818548</v>
      </c>
      <c r="Q651" s="1">
        <v>0</v>
      </c>
      <c r="R651" s="2">
        <v>0</v>
      </c>
      <c r="S651" s="2" t="s">
        <v>966</v>
      </c>
      <c r="T651" s="2" t="s">
        <v>967</v>
      </c>
      <c r="U651" s="2" t="s">
        <v>968</v>
      </c>
      <c r="V651" s="2" t="s">
        <v>969</v>
      </c>
      <c r="W651" s="2" t="s">
        <v>970</v>
      </c>
      <c r="X651" s="2">
        <v>3241000</v>
      </c>
      <c r="Y651" s="2" t="s">
        <v>971</v>
      </c>
    </row>
    <row r="652" spans="1:25" ht="105" x14ac:dyDescent="0.25">
      <c r="A652" s="2" t="s">
        <v>1093</v>
      </c>
      <c r="B652" s="2" t="str">
        <f>IFERROR(VLOOKUP(VALUE(MID(A652,1,IF(VALUE(MID(A652,1,3))=898,3,4))),[21]Hoja1!$A$3:$K$222,2,0),"")</f>
        <v xml:space="preserve">1043 Sistemas de información al servicio de la gestión educativa </v>
      </c>
      <c r="C652" s="2" t="s">
        <v>963</v>
      </c>
      <c r="D652" s="2" t="s">
        <v>1020</v>
      </c>
      <c r="E652" s="2">
        <v>81111811</v>
      </c>
      <c r="F652" s="2" t="s">
        <v>1094</v>
      </c>
      <c r="G652" s="4">
        <v>1</v>
      </c>
      <c r="H652" s="4">
        <v>1</v>
      </c>
      <c r="I652" s="2">
        <v>11.5</v>
      </c>
      <c r="J652" s="2">
        <v>1</v>
      </c>
      <c r="K652" s="2" t="s">
        <v>29</v>
      </c>
      <c r="L652" s="2" t="str">
        <f>IF(K652=[21]Hoja3!$B$2,[21]Hoja3!$A$2,IF(K652=[21]Hoja3!$B$3,[21]Hoja3!$A$3,IF(K652=[21]Hoja3!$B$4,[21]Hoja3!$A$4,IF(K652=[21]Hoja3!$B$5,[21]Hoja3!$A$5,IF(K652=[21]Hoja3!$B$6,[21]Hoja3!$A$6,IF(K652=[21]Hoja3!$B$7,[21]Hoja3!$A$7,IF(K652=[21]Hoja3!$B$8,[21]Hoja3!$A$8,IF(K652=[21]Hoja3!$B$9,[21]Hoja3!$A$9,IF(K652=[21]Hoja3!$B$10,[21]Hoja3!$A$10,IF(K652=[21]Hoja3!$B$11,[21]Hoja3!$A$11,IF(K652=[21]Hoja3!$B$12,[21]Hoja3!$A$12,IF(K652=[21]Hoja3!$B$13,[21]Hoja3!$A$13,IF(K652=[21]Hoja3!$B$14,[21]Hoja3!$A$14,"")))))))))))))</f>
        <v>CCE-05</v>
      </c>
      <c r="M652" s="2" t="s">
        <v>58</v>
      </c>
      <c r="N652" s="2">
        <v>0</v>
      </c>
      <c r="O652" s="1">
        <v>43056000</v>
      </c>
      <c r="P652" s="1">
        <v>43056000</v>
      </c>
      <c r="Q652" s="1">
        <v>0</v>
      </c>
      <c r="R652" s="2">
        <v>0</v>
      </c>
      <c r="S652" s="2" t="s">
        <v>966</v>
      </c>
      <c r="T652" s="2" t="s">
        <v>967</v>
      </c>
      <c r="U652" s="2" t="s">
        <v>968</v>
      </c>
      <c r="V652" s="2" t="s">
        <v>969</v>
      </c>
      <c r="W652" s="2" t="s">
        <v>970</v>
      </c>
      <c r="X652" s="2">
        <v>3241000</v>
      </c>
      <c r="Y652" s="2" t="s">
        <v>971</v>
      </c>
    </row>
    <row r="653" spans="1:25" ht="105" x14ac:dyDescent="0.25">
      <c r="A653" s="2" t="s">
        <v>1095</v>
      </c>
      <c r="B653" s="2" t="str">
        <f>IFERROR(VLOOKUP(VALUE(MID(A653,1,IF(VALUE(MID(A653,1,3))=898,3,4))),[21]Hoja1!$A$3:$K$222,2,0),"")</f>
        <v xml:space="preserve">1043 Sistemas de información al servicio de la gestión educativa </v>
      </c>
      <c r="C653" s="2" t="s">
        <v>963</v>
      </c>
      <c r="D653" s="2" t="s">
        <v>1020</v>
      </c>
      <c r="E653" s="2">
        <v>81111800</v>
      </c>
      <c r="F653" s="2" t="s">
        <v>1096</v>
      </c>
      <c r="G653" s="4">
        <v>1</v>
      </c>
      <c r="H653" s="4">
        <v>1</v>
      </c>
      <c r="I653" s="2">
        <v>11.5</v>
      </c>
      <c r="J653" s="2">
        <v>1</v>
      </c>
      <c r="K653" s="2" t="s">
        <v>29</v>
      </c>
      <c r="L653" s="2" t="str">
        <f>IF(K653=[21]Hoja3!$B$2,[21]Hoja3!$A$2,IF(K653=[21]Hoja3!$B$3,[21]Hoja3!$A$3,IF(K653=[21]Hoja3!$B$4,[21]Hoja3!$A$4,IF(K653=[21]Hoja3!$B$5,[21]Hoja3!$A$5,IF(K653=[21]Hoja3!$B$6,[21]Hoja3!$A$6,IF(K653=[21]Hoja3!$B$7,[21]Hoja3!$A$7,IF(K653=[21]Hoja3!$B$8,[21]Hoja3!$A$8,IF(K653=[21]Hoja3!$B$9,[21]Hoja3!$A$9,IF(K653=[21]Hoja3!$B$10,[21]Hoja3!$A$10,IF(K653=[21]Hoja3!$B$11,[21]Hoja3!$A$11,IF(K653=[21]Hoja3!$B$12,[21]Hoja3!$A$12,IF(K653=[21]Hoja3!$B$13,[21]Hoja3!$A$13,IF(K653=[21]Hoja3!$B$14,[21]Hoja3!$A$14,"")))))))))))))</f>
        <v>CCE-05</v>
      </c>
      <c r="M653" s="2" t="s">
        <v>58</v>
      </c>
      <c r="N653" s="2">
        <v>0</v>
      </c>
      <c r="O653" s="1">
        <v>43559274.5</v>
      </c>
      <c r="P653" s="1">
        <v>43559274.5</v>
      </c>
      <c r="Q653" s="1">
        <v>0</v>
      </c>
      <c r="R653" s="2">
        <v>0</v>
      </c>
      <c r="S653" s="2" t="s">
        <v>966</v>
      </c>
      <c r="T653" s="2" t="s">
        <v>967</v>
      </c>
      <c r="U653" s="2" t="s">
        <v>968</v>
      </c>
      <c r="V653" s="2" t="s">
        <v>969</v>
      </c>
      <c r="W653" s="2" t="s">
        <v>970</v>
      </c>
      <c r="X653" s="2">
        <v>3241000</v>
      </c>
      <c r="Y653" s="2" t="s">
        <v>971</v>
      </c>
    </row>
    <row r="654" spans="1:25" ht="105" x14ac:dyDescent="0.25">
      <c r="A654" s="2" t="s">
        <v>1097</v>
      </c>
      <c r="B654" s="2" t="str">
        <f>IFERROR(VLOOKUP(VALUE(MID(A654,1,IF(VALUE(MID(A654,1,3))=898,3,4))),[21]Hoja1!$A$3:$K$222,2,0),"")</f>
        <v xml:space="preserve">1043 Sistemas de información al servicio de la gestión educativa </v>
      </c>
      <c r="C654" s="2" t="s">
        <v>963</v>
      </c>
      <c r="D654" s="2" t="s">
        <v>1020</v>
      </c>
      <c r="E654" s="2">
        <v>81111811</v>
      </c>
      <c r="F654" s="2" t="s">
        <v>1098</v>
      </c>
      <c r="G654" s="4">
        <v>1</v>
      </c>
      <c r="H654" s="4">
        <v>1</v>
      </c>
      <c r="I654" s="2">
        <v>11.5</v>
      </c>
      <c r="J654" s="2">
        <v>1</v>
      </c>
      <c r="K654" s="2" t="s">
        <v>29</v>
      </c>
      <c r="L654" s="2" t="str">
        <f>IF(K654=[21]Hoja3!$B$2,[21]Hoja3!$A$2,IF(K654=[21]Hoja3!$B$3,[21]Hoja3!$A$3,IF(K654=[21]Hoja3!$B$4,[21]Hoja3!$A$4,IF(K654=[21]Hoja3!$B$5,[21]Hoja3!$A$5,IF(K654=[21]Hoja3!$B$6,[21]Hoja3!$A$6,IF(K654=[21]Hoja3!$B$7,[21]Hoja3!$A$7,IF(K654=[21]Hoja3!$B$8,[21]Hoja3!$A$8,IF(K654=[21]Hoja3!$B$9,[21]Hoja3!$A$9,IF(K654=[21]Hoja3!$B$10,[21]Hoja3!$A$10,IF(K654=[21]Hoja3!$B$11,[21]Hoja3!$A$11,IF(K654=[21]Hoja3!$B$12,[21]Hoja3!$A$12,IF(K654=[21]Hoja3!$B$13,[21]Hoja3!$A$13,IF(K654=[21]Hoja3!$B$14,[21]Hoja3!$A$14,"")))))))))))))</f>
        <v>CCE-05</v>
      </c>
      <c r="M654" s="2" t="s">
        <v>1022</v>
      </c>
      <c r="N654" s="2">
        <v>0</v>
      </c>
      <c r="O654" s="1">
        <v>17936170.5</v>
      </c>
      <c r="P654" s="1">
        <v>17936170.5</v>
      </c>
      <c r="Q654" s="1">
        <v>0</v>
      </c>
      <c r="R654" s="2">
        <v>0</v>
      </c>
      <c r="S654" s="2" t="s">
        <v>966</v>
      </c>
      <c r="T654" s="2" t="s">
        <v>967</v>
      </c>
      <c r="U654" s="2" t="s">
        <v>968</v>
      </c>
      <c r="V654" s="2" t="s">
        <v>969</v>
      </c>
      <c r="W654" s="2" t="s">
        <v>970</v>
      </c>
      <c r="X654" s="2">
        <v>3241000</v>
      </c>
      <c r="Y654" s="2" t="s">
        <v>971</v>
      </c>
    </row>
    <row r="655" spans="1:25" ht="105" x14ac:dyDescent="0.25">
      <c r="A655" s="2" t="s">
        <v>1099</v>
      </c>
      <c r="B655" s="2" t="str">
        <f>IFERROR(VLOOKUP(VALUE(MID(A655,1,IF(VALUE(MID(A655,1,3))=898,3,4))),[21]Hoja1!$A$3:$K$222,2,0),"")</f>
        <v xml:space="preserve">1043 Sistemas de información al servicio de la gestión educativa </v>
      </c>
      <c r="C655" s="2" t="s">
        <v>963</v>
      </c>
      <c r="D655" s="2" t="s">
        <v>1020</v>
      </c>
      <c r="E655" s="2">
        <v>81112003</v>
      </c>
      <c r="F655" s="2" t="s">
        <v>1100</v>
      </c>
      <c r="G655" s="4">
        <v>1</v>
      </c>
      <c r="H655" s="4">
        <v>1</v>
      </c>
      <c r="I655" s="2">
        <v>11.5</v>
      </c>
      <c r="J655" s="2">
        <v>1</v>
      </c>
      <c r="K655" s="2" t="s">
        <v>29</v>
      </c>
      <c r="L655" s="2" t="str">
        <f>IF(K655=[21]Hoja3!$B$2,[21]Hoja3!$A$2,IF(K655=[21]Hoja3!$B$3,[21]Hoja3!$A$3,IF(K655=[21]Hoja3!$B$4,[21]Hoja3!$A$4,IF(K655=[21]Hoja3!$B$5,[21]Hoja3!$A$5,IF(K655=[21]Hoja3!$B$6,[21]Hoja3!$A$6,IF(K655=[21]Hoja3!$B$7,[21]Hoja3!$A$7,IF(K655=[21]Hoja3!$B$8,[21]Hoja3!$A$8,IF(K655=[21]Hoja3!$B$9,[21]Hoja3!$A$9,IF(K655=[21]Hoja3!$B$10,[21]Hoja3!$A$10,IF(K655=[21]Hoja3!$B$11,[21]Hoja3!$A$11,IF(K655=[21]Hoja3!$B$12,[21]Hoja3!$A$12,IF(K655=[21]Hoja3!$B$13,[21]Hoja3!$A$13,IF(K655=[21]Hoja3!$B$14,[21]Hoja3!$A$14,"")))))))))))))</f>
        <v>CCE-05</v>
      </c>
      <c r="M655" s="2" t="s">
        <v>1022</v>
      </c>
      <c r="N655" s="2">
        <v>0</v>
      </c>
      <c r="O655" s="1">
        <v>35880000</v>
      </c>
      <c r="P655" s="1">
        <v>35880000</v>
      </c>
      <c r="Q655" s="1">
        <v>0</v>
      </c>
      <c r="R655" s="2">
        <v>0</v>
      </c>
      <c r="S655" s="2" t="s">
        <v>966</v>
      </c>
      <c r="T655" s="2" t="s">
        <v>967</v>
      </c>
      <c r="U655" s="2" t="s">
        <v>968</v>
      </c>
      <c r="V655" s="2" t="s">
        <v>969</v>
      </c>
      <c r="W655" s="2" t="s">
        <v>970</v>
      </c>
      <c r="X655" s="2">
        <v>3241000</v>
      </c>
      <c r="Y655" s="2" t="s">
        <v>971</v>
      </c>
    </row>
    <row r="656" spans="1:25" ht="105" x14ac:dyDescent="0.25">
      <c r="A656" s="2" t="s">
        <v>1101</v>
      </c>
      <c r="B656" s="2" t="str">
        <f>IFERROR(VLOOKUP(VALUE(MID(A656,1,IF(VALUE(MID(A656,1,3))=898,3,4))),[21]Hoja1!$A$3:$K$222,2,0),"")</f>
        <v xml:space="preserve">1043 Sistemas de información al servicio de la gestión educativa </v>
      </c>
      <c r="C656" s="2" t="s">
        <v>963</v>
      </c>
      <c r="D656" s="2" t="s">
        <v>1020</v>
      </c>
      <c r="E656" s="2">
        <v>81111811</v>
      </c>
      <c r="F656" s="2" t="s">
        <v>1102</v>
      </c>
      <c r="G656" s="4">
        <v>1</v>
      </c>
      <c r="H656" s="4">
        <v>1</v>
      </c>
      <c r="I656" s="2">
        <v>11.5</v>
      </c>
      <c r="J656" s="2">
        <v>1</v>
      </c>
      <c r="K656" s="2" t="s">
        <v>29</v>
      </c>
      <c r="L656" s="2" t="str">
        <f>IF(K656=[21]Hoja3!$B$2,[21]Hoja3!$A$2,IF(K656=[21]Hoja3!$B$3,[21]Hoja3!$A$3,IF(K656=[21]Hoja3!$B$4,[21]Hoja3!$A$4,IF(K656=[21]Hoja3!$B$5,[21]Hoja3!$A$5,IF(K656=[21]Hoja3!$B$6,[21]Hoja3!$A$6,IF(K656=[21]Hoja3!$B$7,[21]Hoja3!$A$7,IF(K656=[21]Hoja3!$B$8,[21]Hoja3!$A$8,IF(K656=[21]Hoja3!$B$9,[21]Hoja3!$A$9,IF(K656=[21]Hoja3!$B$10,[21]Hoja3!$A$10,IF(K656=[21]Hoja3!$B$11,[21]Hoja3!$A$11,IF(K656=[21]Hoja3!$B$12,[21]Hoja3!$A$12,IF(K656=[21]Hoja3!$B$13,[21]Hoja3!$A$13,IF(K656=[21]Hoja3!$B$14,[21]Hoja3!$A$14,"")))))))))))))</f>
        <v>CCE-05</v>
      </c>
      <c r="M656" s="2" t="s">
        <v>58</v>
      </c>
      <c r="N656" s="2">
        <v>0</v>
      </c>
      <c r="O656" s="1">
        <v>43056000</v>
      </c>
      <c r="P656" s="1">
        <v>43056000</v>
      </c>
      <c r="Q656" s="1">
        <v>0</v>
      </c>
      <c r="R656" s="2">
        <v>0</v>
      </c>
      <c r="S656" s="2" t="s">
        <v>966</v>
      </c>
      <c r="T656" s="2" t="s">
        <v>967</v>
      </c>
      <c r="U656" s="2" t="s">
        <v>968</v>
      </c>
      <c r="V656" s="2" t="s">
        <v>969</v>
      </c>
      <c r="W656" s="2" t="s">
        <v>970</v>
      </c>
      <c r="X656" s="2">
        <v>3241000</v>
      </c>
      <c r="Y656" s="2" t="s">
        <v>971</v>
      </c>
    </row>
    <row r="657" spans="1:25" ht="105" x14ac:dyDescent="0.25">
      <c r="A657" s="2" t="s">
        <v>1103</v>
      </c>
      <c r="B657" s="2" t="str">
        <f>IFERROR(VLOOKUP(VALUE(MID(A657,1,IF(VALUE(MID(A657,1,3))=898,3,4))),[21]Hoja1!$A$3:$K$222,2,0),"")</f>
        <v xml:space="preserve">1043 Sistemas de información al servicio de la gestión educativa </v>
      </c>
      <c r="C657" s="2" t="s">
        <v>963</v>
      </c>
      <c r="D657" s="2" t="s">
        <v>1020</v>
      </c>
      <c r="E657" s="2">
        <v>81101512</v>
      </c>
      <c r="F657" s="2" t="s">
        <v>1104</v>
      </c>
      <c r="G657" s="4">
        <v>1</v>
      </c>
      <c r="H657" s="4">
        <v>1</v>
      </c>
      <c r="I657" s="2">
        <v>11.5</v>
      </c>
      <c r="J657" s="2">
        <v>1</v>
      </c>
      <c r="K657" s="2" t="s">
        <v>29</v>
      </c>
      <c r="L657" s="2" t="str">
        <f>IF(K657=[21]Hoja3!$B$2,[21]Hoja3!$A$2,IF(K657=[21]Hoja3!$B$3,[21]Hoja3!$A$3,IF(K657=[21]Hoja3!$B$4,[21]Hoja3!$A$4,IF(K657=[21]Hoja3!$B$5,[21]Hoja3!$A$5,IF(K657=[21]Hoja3!$B$6,[21]Hoja3!$A$6,IF(K657=[21]Hoja3!$B$7,[21]Hoja3!$A$7,IF(K657=[21]Hoja3!$B$8,[21]Hoja3!$A$8,IF(K657=[21]Hoja3!$B$9,[21]Hoja3!$A$9,IF(K657=[21]Hoja3!$B$10,[21]Hoja3!$A$10,IF(K657=[21]Hoja3!$B$11,[21]Hoja3!$A$11,IF(K657=[21]Hoja3!$B$12,[21]Hoja3!$A$12,IF(K657=[21]Hoja3!$B$13,[21]Hoja3!$A$13,IF(K657=[21]Hoja3!$B$14,[21]Hoja3!$A$14,"")))))))))))))</f>
        <v>CCE-05</v>
      </c>
      <c r="M657" s="2" t="s">
        <v>58</v>
      </c>
      <c r="N657" s="2">
        <v>0</v>
      </c>
      <c r="O657" s="1">
        <v>89700000</v>
      </c>
      <c r="P657" s="1">
        <v>89700000</v>
      </c>
      <c r="Q657" s="1">
        <v>0</v>
      </c>
      <c r="R657" s="2">
        <v>0</v>
      </c>
      <c r="S657" s="2" t="s">
        <v>966</v>
      </c>
      <c r="T657" s="2" t="s">
        <v>967</v>
      </c>
      <c r="U657" s="2" t="s">
        <v>968</v>
      </c>
      <c r="V657" s="2" t="s">
        <v>969</v>
      </c>
      <c r="W657" s="2" t="s">
        <v>970</v>
      </c>
      <c r="X657" s="2">
        <v>3241000</v>
      </c>
      <c r="Y657" s="2" t="s">
        <v>971</v>
      </c>
    </row>
    <row r="658" spans="1:25" ht="135" x14ac:dyDescent="0.25">
      <c r="A658" s="2" t="s">
        <v>1105</v>
      </c>
      <c r="B658" s="2" t="str">
        <f>IFERROR(VLOOKUP(VALUE(MID(A658,1,IF(VALUE(MID(A658,1,3))=898,3,4))),[21]Hoja1!$A$3:$K$222,2,0),"")</f>
        <v xml:space="preserve">1043 Sistemas de información al servicio de la gestión educativa </v>
      </c>
      <c r="C658" s="2" t="s">
        <v>963</v>
      </c>
      <c r="D658" s="2" t="s">
        <v>1020</v>
      </c>
      <c r="E658" s="2">
        <v>80101603</v>
      </c>
      <c r="F658" s="2" t="s">
        <v>1106</v>
      </c>
      <c r="G658" s="4">
        <v>1</v>
      </c>
      <c r="H658" s="4">
        <v>1</v>
      </c>
      <c r="I658" s="2">
        <v>11.5</v>
      </c>
      <c r="J658" s="2">
        <v>1</v>
      </c>
      <c r="K658" s="2" t="s">
        <v>29</v>
      </c>
      <c r="L658" s="2" t="str">
        <f>IF(K658=[21]Hoja3!$B$2,[21]Hoja3!$A$2,IF(K658=[21]Hoja3!$B$3,[21]Hoja3!$A$3,IF(K658=[21]Hoja3!$B$4,[21]Hoja3!$A$4,IF(K658=[21]Hoja3!$B$5,[21]Hoja3!$A$5,IF(K658=[21]Hoja3!$B$6,[21]Hoja3!$A$6,IF(K658=[21]Hoja3!$B$7,[21]Hoja3!$A$7,IF(K658=[21]Hoja3!$B$8,[21]Hoja3!$A$8,IF(K658=[21]Hoja3!$B$9,[21]Hoja3!$A$9,IF(K658=[21]Hoja3!$B$10,[21]Hoja3!$A$10,IF(K658=[21]Hoja3!$B$11,[21]Hoja3!$A$11,IF(K658=[21]Hoja3!$B$12,[21]Hoja3!$A$12,IF(K658=[21]Hoja3!$B$13,[21]Hoja3!$A$13,IF(K658=[21]Hoja3!$B$14,[21]Hoja3!$A$14,"")))))))))))))</f>
        <v>CCE-05</v>
      </c>
      <c r="M658" s="2" t="s">
        <v>58</v>
      </c>
      <c r="N658" s="2">
        <v>0</v>
      </c>
      <c r="O658" s="1">
        <v>65923520</v>
      </c>
      <c r="P658" s="1">
        <v>65923520</v>
      </c>
      <c r="Q658" s="1">
        <v>0</v>
      </c>
      <c r="R658" s="2">
        <v>0</v>
      </c>
      <c r="S658" s="2" t="s">
        <v>966</v>
      </c>
      <c r="T658" s="2" t="s">
        <v>967</v>
      </c>
      <c r="U658" s="2" t="s">
        <v>968</v>
      </c>
      <c r="V658" s="2" t="s">
        <v>969</v>
      </c>
      <c r="W658" s="2" t="s">
        <v>970</v>
      </c>
      <c r="X658" s="2">
        <v>3241000</v>
      </c>
      <c r="Y658" s="2" t="s">
        <v>971</v>
      </c>
    </row>
    <row r="659" spans="1:25" ht="105" x14ac:dyDescent="0.25">
      <c r="A659" s="2" t="s">
        <v>1107</v>
      </c>
      <c r="B659" s="2" t="str">
        <f>IFERROR(VLOOKUP(VALUE(MID(A659,1,IF(VALUE(MID(A659,1,3))=898,3,4))),[21]Hoja1!$A$3:$K$222,2,0),"")</f>
        <v xml:space="preserve">1043 Sistemas de información al servicio de la gestión educativa </v>
      </c>
      <c r="C659" s="2" t="s">
        <v>963</v>
      </c>
      <c r="D659" s="2" t="s">
        <v>1020</v>
      </c>
      <c r="E659" s="2">
        <v>81111504</v>
      </c>
      <c r="F659" s="2" t="s">
        <v>1108</v>
      </c>
      <c r="G659" s="4">
        <v>1</v>
      </c>
      <c r="H659" s="4">
        <v>1</v>
      </c>
      <c r="I659" s="2">
        <v>11.5</v>
      </c>
      <c r="J659" s="2">
        <v>1</v>
      </c>
      <c r="K659" s="2" t="s">
        <v>29</v>
      </c>
      <c r="L659" s="2" t="str">
        <f>IF(K659=[21]Hoja3!$B$2,[21]Hoja3!$A$2,IF(K659=[21]Hoja3!$B$3,[21]Hoja3!$A$3,IF(K659=[21]Hoja3!$B$4,[21]Hoja3!$A$4,IF(K659=[21]Hoja3!$B$5,[21]Hoja3!$A$5,IF(K659=[21]Hoja3!$B$6,[21]Hoja3!$A$6,IF(K659=[21]Hoja3!$B$7,[21]Hoja3!$A$7,IF(K659=[21]Hoja3!$B$8,[21]Hoja3!$A$8,IF(K659=[21]Hoja3!$B$9,[21]Hoja3!$A$9,IF(K659=[21]Hoja3!$B$10,[21]Hoja3!$A$10,IF(K659=[21]Hoja3!$B$11,[21]Hoja3!$A$11,IF(K659=[21]Hoja3!$B$12,[21]Hoja3!$A$12,IF(K659=[21]Hoja3!$B$13,[21]Hoja3!$A$13,IF(K659=[21]Hoja3!$B$14,[21]Hoja3!$A$14,"")))))))))))))</f>
        <v>CCE-05</v>
      </c>
      <c r="M659" s="2" t="s">
        <v>1022</v>
      </c>
      <c r="N659" s="2">
        <v>0</v>
      </c>
      <c r="O659" s="1">
        <v>37315200</v>
      </c>
      <c r="P659" s="1">
        <v>37315200</v>
      </c>
      <c r="Q659" s="1">
        <v>0</v>
      </c>
      <c r="R659" s="2">
        <v>0</v>
      </c>
      <c r="S659" s="2" t="s">
        <v>966</v>
      </c>
      <c r="T659" s="2" t="s">
        <v>967</v>
      </c>
      <c r="U659" s="2" t="s">
        <v>968</v>
      </c>
      <c r="V659" s="2" t="s">
        <v>969</v>
      </c>
      <c r="W659" s="2" t="s">
        <v>970</v>
      </c>
      <c r="X659" s="2">
        <v>3241000</v>
      </c>
      <c r="Y659" s="2" t="s">
        <v>971</v>
      </c>
    </row>
    <row r="660" spans="1:25" ht="105" x14ac:dyDescent="0.25">
      <c r="A660" s="2" t="s">
        <v>1109</v>
      </c>
      <c r="B660" s="2" t="str">
        <f>IFERROR(VLOOKUP(VALUE(MID(A660,1,IF(VALUE(MID(A660,1,3))=898,3,4))),[21]Hoja1!$A$3:$K$222,2,0),"")</f>
        <v xml:space="preserve">1043 Sistemas de información al servicio de la gestión educativa </v>
      </c>
      <c r="C660" s="2" t="s">
        <v>963</v>
      </c>
      <c r="D660" s="2" t="s">
        <v>1020</v>
      </c>
      <c r="E660" s="2">
        <v>81111504</v>
      </c>
      <c r="F660" s="2" t="s">
        <v>1110</v>
      </c>
      <c r="G660" s="4">
        <v>1</v>
      </c>
      <c r="H660" s="4">
        <v>1</v>
      </c>
      <c r="I660" s="2">
        <v>11.5</v>
      </c>
      <c r="J660" s="2">
        <v>1</v>
      </c>
      <c r="K660" s="2" t="s">
        <v>29</v>
      </c>
      <c r="L660" s="2" t="str">
        <f>IF(K660=[21]Hoja3!$B$2,[21]Hoja3!$A$2,IF(K660=[21]Hoja3!$B$3,[21]Hoja3!$A$3,IF(K660=[21]Hoja3!$B$4,[21]Hoja3!$A$4,IF(K660=[21]Hoja3!$B$5,[21]Hoja3!$A$5,IF(K660=[21]Hoja3!$B$6,[21]Hoja3!$A$6,IF(K660=[21]Hoja3!$B$7,[21]Hoja3!$A$7,IF(K660=[21]Hoja3!$B$8,[21]Hoja3!$A$8,IF(K660=[21]Hoja3!$B$9,[21]Hoja3!$A$9,IF(K660=[21]Hoja3!$B$10,[21]Hoja3!$A$10,IF(K660=[21]Hoja3!$B$11,[21]Hoja3!$A$11,IF(K660=[21]Hoja3!$B$12,[21]Hoja3!$A$12,IF(K660=[21]Hoja3!$B$13,[21]Hoja3!$A$13,IF(K660=[21]Hoja3!$B$14,[21]Hoja3!$A$14,"")))))))))))))</f>
        <v>CCE-05</v>
      </c>
      <c r="M660" s="2" t="s">
        <v>58</v>
      </c>
      <c r="N660" s="2">
        <v>0</v>
      </c>
      <c r="O660" s="1">
        <v>61495445</v>
      </c>
      <c r="P660" s="1">
        <v>61495445</v>
      </c>
      <c r="Q660" s="1">
        <v>0</v>
      </c>
      <c r="R660" s="2">
        <v>0</v>
      </c>
      <c r="S660" s="2" t="s">
        <v>966</v>
      </c>
      <c r="T660" s="2" t="s">
        <v>967</v>
      </c>
      <c r="U660" s="2" t="s">
        <v>968</v>
      </c>
      <c r="V660" s="2" t="s">
        <v>969</v>
      </c>
      <c r="W660" s="2" t="s">
        <v>970</v>
      </c>
      <c r="X660" s="2">
        <v>3241000</v>
      </c>
      <c r="Y660" s="2" t="s">
        <v>971</v>
      </c>
    </row>
    <row r="661" spans="1:25" ht="105" x14ac:dyDescent="0.25">
      <c r="A661" s="2" t="s">
        <v>1111</v>
      </c>
      <c r="B661" s="2" t="str">
        <f>IFERROR(VLOOKUP(VALUE(MID(A661,1,IF(VALUE(MID(A661,1,3))=898,3,4))),[21]Hoja1!$A$3:$K$222,2,0),"")</f>
        <v xml:space="preserve">1043 Sistemas de información al servicio de la gestión educativa </v>
      </c>
      <c r="C661" s="2" t="s">
        <v>963</v>
      </c>
      <c r="D661" s="2" t="s">
        <v>1020</v>
      </c>
      <c r="E661" s="2">
        <v>81111504</v>
      </c>
      <c r="F661" s="2" t="s">
        <v>1112</v>
      </c>
      <c r="G661" s="4">
        <v>1</v>
      </c>
      <c r="H661" s="4">
        <v>1</v>
      </c>
      <c r="I661" s="2">
        <v>11.5</v>
      </c>
      <c r="J661" s="2">
        <v>1</v>
      </c>
      <c r="K661" s="2" t="s">
        <v>29</v>
      </c>
      <c r="L661" s="2" t="str">
        <f>IF(K661=[21]Hoja3!$B$2,[21]Hoja3!$A$2,IF(K661=[21]Hoja3!$B$3,[21]Hoja3!$A$3,IF(K661=[21]Hoja3!$B$4,[21]Hoja3!$A$4,IF(K661=[21]Hoja3!$B$5,[21]Hoja3!$A$5,IF(K661=[21]Hoja3!$B$6,[21]Hoja3!$A$6,IF(K661=[21]Hoja3!$B$7,[21]Hoja3!$A$7,IF(K661=[21]Hoja3!$B$8,[21]Hoja3!$A$8,IF(K661=[21]Hoja3!$B$9,[21]Hoja3!$A$9,IF(K661=[21]Hoja3!$B$10,[21]Hoja3!$A$10,IF(K661=[21]Hoja3!$B$11,[21]Hoja3!$A$11,IF(K661=[21]Hoja3!$B$12,[21]Hoja3!$A$12,IF(K661=[21]Hoja3!$B$13,[21]Hoja3!$A$13,IF(K661=[21]Hoja3!$B$14,[21]Hoja3!$A$14,"")))))))))))))</f>
        <v>CCE-05</v>
      </c>
      <c r="M661" s="2" t="s">
        <v>58</v>
      </c>
      <c r="N661" s="2">
        <v>0</v>
      </c>
      <c r="O661" s="1">
        <v>59958068</v>
      </c>
      <c r="P661" s="1">
        <v>59958068</v>
      </c>
      <c r="Q661" s="1">
        <v>0</v>
      </c>
      <c r="R661" s="2">
        <v>0</v>
      </c>
      <c r="S661" s="2" t="s">
        <v>966</v>
      </c>
      <c r="T661" s="2" t="s">
        <v>967</v>
      </c>
      <c r="U661" s="2" t="s">
        <v>968</v>
      </c>
      <c r="V661" s="2" t="s">
        <v>969</v>
      </c>
      <c r="W661" s="2" t="s">
        <v>970</v>
      </c>
      <c r="X661" s="2">
        <v>3241000</v>
      </c>
      <c r="Y661" s="2" t="s">
        <v>971</v>
      </c>
    </row>
    <row r="662" spans="1:25" ht="120" x14ac:dyDescent="0.25">
      <c r="A662" s="2" t="s">
        <v>1113</v>
      </c>
      <c r="B662" s="2" t="str">
        <f>IFERROR(VLOOKUP(VALUE(MID(A662,1,IF(VALUE(MID(A662,1,3))=898,3,4))),[21]Hoja1!$A$3:$K$222,2,0),"")</f>
        <v xml:space="preserve">1043 Sistemas de información al servicio de la gestión educativa </v>
      </c>
      <c r="C662" s="2" t="s">
        <v>963</v>
      </c>
      <c r="D662" s="2" t="s">
        <v>1020</v>
      </c>
      <c r="E662" s="2">
        <v>81112003</v>
      </c>
      <c r="F662" s="2" t="s">
        <v>1114</v>
      </c>
      <c r="G662" s="4">
        <v>1</v>
      </c>
      <c r="H662" s="4">
        <v>1</v>
      </c>
      <c r="I662" s="2">
        <v>11.5</v>
      </c>
      <c r="J662" s="2">
        <v>1</v>
      </c>
      <c r="K662" s="2" t="s">
        <v>29</v>
      </c>
      <c r="L662" s="2" t="str">
        <f>IF(K662=[21]Hoja3!$B$2,[21]Hoja3!$A$2,IF(K662=[21]Hoja3!$B$3,[21]Hoja3!$A$3,IF(K662=[21]Hoja3!$B$4,[21]Hoja3!$A$4,IF(K662=[21]Hoja3!$B$5,[21]Hoja3!$A$5,IF(K662=[21]Hoja3!$B$6,[21]Hoja3!$A$6,IF(K662=[21]Hoja3!$B$7,[21]Hoja3!$A$7,IF(K662=[21]Hoja3!$B$8,[21]Hoja3!$A$8,IF(K662=[21]Hoja3!$B$9,[21]Hoja3!$A$9,IF(K662=[21]Hoja3!$B$10,[21]Hoja3!$A$10,IF(K662=[21]Hoja3!$B$11,[21]Hoja3!$A$11,IF(K662=[21]Hoja3!$B$12,[21]Hoja3!$A$12,IF(K662=[21]Hoja3!$B$13,[21]Hoja3!$A$13,IF(K662=[21]Hoja3!$B$14,[21]Hoja3!$A$14,"")))))))))))))</f>
        <v>CCE-05</v>
      </c>
      <c r="M662" s="2" t="s">
        <v>58</v>
      </c>
      <c r="N662" s="2">
        <v>0</v>
      </c>
      <c r="O662" s="1">
        <v>76869312</v>
      </c>
      <c r="P662" s="1">
        <v>76869312</v>
      </c>
      <c r="Q662" s="1">
        <v>0</v>
      </c>
      <c r="R662" s="2">
        <v>0</v>
      </c>
      <c r="S662" s="2" t="s">
        <v>966</v>
      </c>
      <c r="T662" s="2" t="s">
        <v>967</v>
      </c>
      <c r="U662" s="2" t="s">
        <v>968</v>
      </c>
      <c r="V662" s="2" t="s">
        <v>969</v>
      </c>
      <c r="W662" s="2" t="s">
        <v>970</v>
      </c>
      <c r="X662" s="2">
        <v>3241000</v>
      </c>
      <c r="Y662" s="2" t="s">
        <v>971</v>
      </c>
    </row>
    <row r="663" spans="1:25" ht="105" x14ac:dyDescent="0.25">
      <c r="A663" s="2" t="s">
        <v>1115</v>
      </c>
      <c r="B663" s="2" t="str">
        <f>IFERROR(VLOOKUP(VALUE(MID(A663,1,IF(VALUE(MID(A663,1,3))=898,3,4))),[21]Hoja1!$A$3:$K$222,2,0),"")</f>
        <v xml:space="preserve">1043 Sistemas de información al servicio de la gestión educativa </v>
      </c>
      <c r="C663" s="2" t="s">
        <v>963</v>
      </c>
      <c r="D663" s="2" t="s">
        <v>1020</v>
      </c>
      <c r="E663" s="2">
        <v>81111811</v>
      </c>
      <c r="F663" s="2" t="s">
        <v>1116</v>
      </c>
      <c r="G663" s="4">
        <v>1</v>
      </c>
      <c r="H663" s="4">
        <v>1</v>
      </c>
      <c r="I663" s="2">
        <v>11.5</v>
      </c>
      <c r="J663" s="2">
        <v>1</v>
      </c>
      <c r="K663" s="2" t="s">
        <v>29</v>
      </c>
      <c r="L663" s="2" t="str">
        <f>IF(K663=[21]Hoja3!$B$2,[21]Hoja3!$A$2,IF(K663=[21]Hoja3!$B$3,[21]Hoja3!$A$3,IF(K663=[21]Hoja3!$B$4,[21]Hoja3!$A$4,IF(K663=[21]Hoja3!$B$5,[21]Hoja3!$A$5,IF(K663=[21]Hoja3!$B$6,[21]Hoja3!$A$6,IF(K663=[21]Hoja3!$B$7,[21]Hoja3!$A$7,IF(K663=[21]Hoja3!$B$8,[21]Hoja3!$A$8,IF(K663=[21]Hoja3!$B$9,[21]Hoja3!$A$9,IF(K663=[21]Hoja3!$B$10,[21]Hoja3!$A$10,IF(K663=[21]Hoja3!$B$11,[21]Hoja3!$A$11,IF(K663=[21]Hoja3!$B$12,[21]Hoja3!$A$12,IF(K663=[21]Hoja3!$B$13,[21]Hoja3!$A$13,IF(K663=[21]Hoja3!$B$14,[21]Hoja3!$A$14,"")))))))))))))</f>
        <v>CCE-05</v>
      </c>
      <c r="M663" s="2" t="s">
        <v>1022</v>
      </c>
      <c r="N663" s="2">
        <v>0</v>
      </c>
      <c r="O663" s="1">
        <v>17936170.5</v>
      </c>
      <c r="P663" s="1">
        <v>17936170.5</v>
      </c>
      <c r="Q663" s="1">
        <v>0</v>
      </c>
      <c r="R663" s="2">
        <v>0</v>
      </c>
      <c r="S663" s="2" t="s">
        <v>966</v>
      </c>
      <c r="T663" s="2" t="s">
        <v>967</v>
      </c>
      <c r="U663" s="2" t="s">
        <v>968</v>
      </c>
      <c r="V663" s="2" t="s">
        <v>969</v>
      </c>
      <c r="W663" s="2" t="s">
        <v>970</v>
      </c>
      <c r="X663" s="2">
        <v>3241000</v>
      </c>
      <c r="Y663" s="2" t="s">
        <v>971</v>
      </c>
    </row>
    <row r="664" spans="1:25" ht="105" x14ac:dyDescent="0.25">
      <c r="A664" s="2" t="s">
        <v>1117</v>
      </c>
      <c r="B664" s="2" t="str">
        <f>IFERROR(VLOOKUP(VALUE(MID(A664,1,IF(VALUE(MID(A664,1,3))=898,3,4))),[21]Hoja1!$A$3:$K$222,2,0),"")</f>
        <v xml:space="preserve">1043 Sistemas de información al servicio de la gestión educativa </v>
      </c>
      <c r="C664" s="2" t="s">
        <v>963</v>
      </c>
      <c r="D664" s="2" t="s">
        <v>1020</v>
      </c>
      <c r="E664" s="2">
        <v>81111820</v>
      </c>
      <c r="F664" s="2" t="s">
        <v>1118</v>
      </c>
      <c r="G664" s="4">
        <v>1</v>
      </c>
      <c r="H664" s="4">
        <v>1</v>
      </c>
      <c r="I664" s="2">
        <v>11.5</v>
      </c>
      <c r="J664" s="2">
        <v>1</v>
      </c>
      <c r="K664" s="2" t="s">
        <v>29</v>
      </c>
      <c r="L664" s="2" t="str">
        <f>IF(K664=[21]Hoja3!$B$2,[21]Hoja3!$A$2,IF(K664=[21]Hoja3!$B$3,[21]Hoja3!$A$3,IF(K664=[21]Hoja3!$B$4,[21]Hoja3!$A$4,IF(K664=[21]Hoja3!$B$5,[21]Hoja3!$A$5,IF(K664=[21]Hoja3!$B$6,[21]Hoja3!$A$6,IF(K664=[21]Hoja3!$B$7,[21]Hoja3!$A$7,IF(K664=[21]Hoja3!$B$8,[21]Hoja3!$A$8,IF(K664=[21]Hoja3!$B$9,[21]Hoja3!$A$9,IF(K664=[21]Hoja3!$B$10,[21]Hoja3!$A$10,IF(K664=[21]Hoja3!$B$11,[21]Hoja3!$A$11,IF(K664=[21]Hoja3!$B$12,[21]Hoja3!$A$12,IF(K664=[21]Hoja3!$B$13,[21]Hoja3!$A$13,IF(K664=[21]Hoja3!$B$14,[21]Hoja3!$A$14,"")))))))))))))</f>
        <v>CCE-05</v>
      </c>
      <c r="M664" s="2" t="s">
        <v>1022</v>
      </c>
      <c r="N664" s="2">
        <v>0</v>
      </c>
      <c r="O664" s="1">
        <v>27640169</v>
      </c>
      <c r="P664" s="1">
        <v>27640169</v>
      </c>
      <c r="Q664" s="1">
        <v>0</v>
      </c>
      <c r="R664" s="2">
        <v>0</v>
      </c>
      <c r="S664" s="2" t="s">
        <v>966</v>
      </c>
      <c r="T664" s="2" t="s">
        <v>967</v>
      </c>
      <c r="U664" s="2" t="s">
        <v>968</v>
      </c>
      <c r="V664" s="2" t="s">
        <v>969</v>
      </c>
      <c r="W664" s="2" t="s">
        <v>970</v>
      </c>
      <c r="X664" s="2">
        <v>3241000</v>
      </c>
      <c r="Y664" s="2" t="s">
        <v>971</v>
      </c>
    </row>
    <row r="665" spans="1:25" ht="150" x14ac:dyDescent="0.25">
      <c r="A665" s="2" t="s">
        <v>1119</v>
      </c>
      <c r="B665" s="2" t="str">
        <f>IFERROR(VLOOKUP(VALUE(MID(A665,1,IF(VALUE(MID(A665,1,3))=898,3,4))),[21]Hoja1!$A$3:$K$222,2,0),"")</f>
        <v xml:space="preserve">1043 Sistemas de información al servicio de la gestión educativa </v>
      </c>
      <c r="C665" s="2" t="s">
        <v>963</v>
      </c>
      <c r="D665" s="2" t="s">
        <v>987</v>
      </c>
      <c r="E665" s="2" t="s">
        <v>988</v>
      </c>
      <c r="F665" s="2" t="s">
        <v>1120</v>
      </c>
      <c r="G665" s="4">
        <v>1</v>
      </c>
      <c r="H665" s="4">
        <v>2</v>
      </c>
      <c r="I665" s="2">
        <v>9</v>
      </c>
      <c r="J665" s="2">
        <v>1</v>
      </c>
      <c r="K665" s="2" t="s">
        <v>29</v>
      </c>
      <c r="L665" s="2" t="str">
        <f>IF(K665=[21]Hoja3!$B$2,[21]Hoja3!$A$2,IF(K665=[21]Hoja3!$B$3,[21]Hoja3!$A$3,IF(K665=[21]Hoja3!$B$4,[21]Hoja3!$A$4,IF(K665=[21]Hoja3!$B$5,[21]Hoja3!$A$5,IF(K665=[21]Hoja3!$B$6,[21]Hoja3!$A$6,IF(K665=[21]Hoja3!$B$7,[21]Hoja3!$A$7,IF(K665=[21]Hoja3!$B$8,[21]Hoja3!$A$8,IF(K665=[21]Hoja3!$B$9,[21]Hoja3!$A$9,IF(K665=[21]Hoja3!$B$10,[21]Hoja3!$A$10,IF(K665=[21]Hoja3!$B$11,[21]Hoja3!$A$11,IF(K665=[21]Hoja3!$B$12,[21]Hoja3!$A$12,IF(K665=[21]Hoja3!$B$13,[21]Hoja3!$A$13,IF(K665=[21]Hoja3!$B$14,[21]Hoja3!$A$14,"")))))))))))))</f>
        <v>CCE-05</v>
      </c>
      <c r="M665" s="2" t="s">
        <v>893</v>
      </c>
      <c r="N665" s="2">
        <v>0</v>
      </c>
      <c r="O665" s="1">
        <v>742000000</v>
      </c>
      <c r="P665" s="1">
        <v>742000000</v>
      </c>
      <c r="Q665" s="1">
        <v>0</v>
      </c>
      <c r="R665" s="2">
        <v>0</v>
      </c>
      <c r="S665" s="2" t="s">
        <v>966</v>
      </c>
      <c r="T665" s="2" t="s">
        <v>967</v>
      </c>
      <c r="U665" s="2" t="s">
        <v>968</v>
      </c>
      <c r="V665" s="2" t="s">
        <v>969</v>
      </c>
      <c r="W665" s="2" t="s">
        <v>970</v>
      </c>
      <c r="X665" s="2">
        <v>3241000</v>
      </c>
      <c r="Y665" s="2" t="s">
        <v>971</v>
      </c>
    </row>
    <row r="666" spans="1:25" ht="150" x14ac:dyDescent="0.25">
      <c r="A666" s="2">
        <v>1</v>
      </c>
      <c r="B666" s="10" t="s">
        <v>1121</v>
      </c>
      <c r="C666" s="10" t="s">
        <v>1122</v>
      </c>
      <c r="D666" s="10" t="s">
        <v>1123</v>
      </c>
      <c r="E666" s="2">
        <v>811015</v>
      </c>
      <c r="F666" s="2" t="s">
        <v>1124</v>
      </c>
      <c r="G666" s="4">
        <v>4</v>
      </c>
      <c r="H666" s="4">
        <v>5</v>
      </c>
      <c r="I666" s="2">
        <v>9</v>
      </c>
      <c r="J666" s="2">
        <v>1</v>
      </c>
      <c r="K666" s="2" t="s">
        <v>889</v>
      </c>
      <c r="L666" s="2" t="str">
        <f>IF(K666=[22]Hoja3!$B$2,[22]Hoja3!$A$2,IF(K666=[22]Hoja3!$B$3,[22]Hoja3!$A$3,IF(K666=[22]Hoja3!$B$4,[22]Hoja3!$A$4,IF(K666=[22]Hoja3!$B$5,[22]Hoja3!$A$5,IF(K666=[22]Hoja3!$B$6,[22]Hoja3!$A$6,IF(K666=[22]Hoja3!$B$7,[22]Hoja3!$A$7,IF(K666=[22]Hoja3!$B$8,[22]Hoja3!$A$8,IF(K666=[22]Hoja3!$B$9,[22]Hoja3!$A$9,IF(K666=[22]Hoja3!$B$10,[22]Hoja3!$A$10,IF(K666=[22]Hoja3!$B$11,[22]Hoja3!$A$11,IF(K666=[22]Hoja3!$B$12,[22]Hoja3!$A$12,IF(K666=[22]Hoja3!$B$13,[22]Hoja3!$A$13,IF(K666=[22]Hoja3!$B$14,[22]Hoja3!$A$14,"")))))))))))))</f>
        <v>CCE-04</v>
      </c>
      <c r="M666" s="2" t="s">
        <v>890</v>
      </c>
      <c r="N666" s="2">
        <v>3</v>
      </c>
      <c r="O666" s="55">
        <v>1150000000</v>
      </c>
      <c r="P666" s="55">
        <v>1150000000</v>
      </c>
      <c r="Q666" s="1">
        <v>0</v>
      </c>
      <c r="R666" s="2">
        <v>0</v>
      </c>
      <c r="S666" s="10" t="s">
        <v>1125</v>
      </c>
      <c r="T666" s="2" t="s">
        <v>1126</v>
      </c>
      <c r="U666" s="10" t="s">
        <v>1127</v>
      </c>
      <c r="V666" s="10" t="s">
        <v>1128</v>
      </c>
      <c r="W666" s="11" t="s">
        <v>1129</v>
      </c>
      <c r="X666" s="2" t="s">
        <v>1130</v>
      </c>
      <c r="Y666" s="3" t="s">
        <v>1131</v>
      </c>
    </row>
    <row r="667" spans="1:25" ht="135" x14ac:dyDescent="0.25">
      <c r="A667" s="2">
        <v>2</v>
      </c>
      <c r="B667" s="10" t="s">
        <v>1121</v>
      </c>
      <c r="C667" s="10" t="s">
        <v>1122</v>
      </c>
      <c r="D667" s="10" t="s">
        <v>1123</v>
      </c>
      <c r="E667" s="2">
        <v>811015</v>
      </c>
      <c r="F667" s="2" t="s">
        <v>1124</v>
      </c>
      <c r="G667" s="4">
        <v>4</v>
      </c>
      <c r="H667" s="4">
        <v>5</v>
      </c>
      <c r="I667" s="2">
        <v>9</v>
      </c>
      <c r="J667" s="2">
        <v>1</v>
      </c>
      <c r="K667" s="2" t="s">
        <v>889</v>
      </c>
      <c r="L667" s="2" t="str">
        <f>IF(K667=[22]Hoja3!$B$2,[22]Hoja3!$A$2,IF(K667=[22]Hoja3!$B$3,[22]Hoja3!$A$3,IF(K667=[22]Hoja3!$B$4,[22]Hoja3!$A$4,IF(K667=[22]Hoja3!$B$5,[22]Hoja3!$A$5,IF(K667=[22]Hoja3!$B$6,[22]Hoja3!$A$6,IF(K667=[22]Hoja3!$B$7,[22]Hoja3!$A$7,IF(K667=[22]Hoja3!$B$8,[22]Hoja3!$A$8,IF(K667=[22]Hoja3!$B$9,[22]Hoja3!$A$9,IF(K667=[22]Hoja3!$B$10,[22]Hoja3!$A$10,IF(K667=[22]Hoja3!$B$11,[22]Hoja3!$A$11,IF(K667=[22]Hoja3!$B$12,[22]Hoja3!$A$12,IF(K667=[22]Hoja3!$B$13,[22]Hoja3!$A$13,IF(K667=[22]Hoja3!$B$14,[22]Hoja3!$A$14,"")))))))))))))</f>
        <v>CCE-04</v>
      </c>
      <c r="M667" s="2" t="s">
        <v>890</v>
      </c>
      <c r="N667" s="2">
        <v>3</v>
      </c>
      <c r="O667" s="55">
        <v>1150000000</v>
      </c>
      <c r="P667" s="55">
        <v>1150000000</v>
      </c>
      <c r="Q667" s="1">
        <v>1</v>
      </c>
      <c r="R667" s="2">
        <v>2</v>
      </c>
      <c r="S667" s="10" t="s">
        <v>1125</v>
      </c>
      <c r="T667" s="2" t="s">
        <v>1126</v>
      </c>
      <c r="U667" s="10" t="s">
        <v>1127</v>
      </c>
      <c r="V667" s="10" t="s">
        <v>1128</v>
      </c>
      <c r="W667" s="10" t="s">
        <v>1129</v>
      </c>
      <c r="X667" s="2" t="s">
        <v>1130</v>
      </c>
      <c r="Y667" s="3" t="s">
        <v>1131</v>
      </c>
    </row>
    <row r="668" spans="1:25" ht="135" x14ac:dyDescent="0.25">
      <c r="A668" s="2">
        <v>3</v>
      </c>
      <c r="B668" s="10" t="s">
        <v>1121</v>
      </c>
      <c r="C668" s="10" t="s">
        <v>1122</v>
      </c>
      <c r="D668" s="10" t="s">
        <v>1123</v>
      </c>
      <c r="E668" s="2">
        <v>811015</v>
      </c>
      <c r="F668" s="2" t="s">
        <v>1124</v>
      </c>
      <c r="G668" s="4">
        <v>7</v>
      </c>
      <c r="H668" s="4">
        <v>8</v>
      </c>
      <c r="I668" s="2">
        <v>9</v>
      </c>
      <c r="J668" s="2">
        <v>1</v>
      </c>
      <c r="K668" s="2" t="s">
        <v>889</v>
      </c>
      <c r="L668" s="2" t="str">
        <f>IF(K668=[22]Hoja3!$B$2,[22]Hoja3!$A$2,IF(K668=[22]Hoja3!$B$3,[22]Hoja3!$A$3,IF(K668=[22]Hoja3!$B$4,[22]Hoja3!$A$4,IF(K668=[22]Hoja3!$B$5,[22]Hoja3!$A$5,IF(K668=[22]Hoja3!$B$6,[22]Hoja3!$A$6,IF(K668=[22]Hoja3!$B$7,[22]Hoja3!$A$7,IF(K668=[22]Hoja3!$B$8,[22]Hoja3!$A$8,IF(K668=[22]Hoja3!$B$9,[22]Hoja3!$A$9,IF(K668=[22]Hoja3!$B$10,[22]Hoja3!$A$10,IF(K668=[22]Hoja3!$B$11,[22]Hoja3!$A$11,IF(K668=[22]Hoja3!$B$12,[22]Hoja3!$A$12,IF(K668=[22]Hoja3!$B$13,[22]Hoja3!$A$13,IF(K668=[22]Hoja3!$B$14,[22]Hoja3!$A$14,"")))))))))))))</f>
        <v>CCE-04</v>
      </c>
      <c r="M668" s="2" t="s">
        <v>890</v>
      </c>
      <c r="N668" s="2">
        <v>3</v>
      </c>
      <c r="O668" s="55">
        <v>1150000000</v>
      </c>
      <c r="P668" s="55">
        <v>1150000000</v>
      </c>
      <c r="Q668" s="1">
        <v>1</v>
      </c>
      <c r="R668" s="2">
        <v>2</v>
      </c>
      <c r="S668" s="10" t="s">
        <v>1125</v>
      </c>
      <c r="T668" s="2" t="s">
        <v>1126</v>
      </c>
      <c r="U668" s="10" t="s">
        <v>1127</v>
      </c>
      <c r="V668" s="10" t="s">
        <v>1128</v>
      </c>
      <c r="W668" s="10" t="s">
        <v>1129</v>
      </c>
      <c r="X668" s="2" t="s">
        <v>1130</v>
      </c>
      <c r="Y668" s="3" t="s">
        <v>1131</v>
      </c>
    </row>
    <row r="669" spans="1:25" ht="135" x14ac:dyDescent="0.25">
      <c r="A669" s="2">
        <v>4</v>
      </c>
      <c r="B669" s="10" t="s">
        <v>1121</v>
      </c>
      <c r="C669" s="10" t="s">
        <v>1122</v>
      </c>
      <c r="D669" s="10" t="s">
        <v>1123</v>
      </c>
      <c r="E669" s="2">
        <v>811015</v>
      </c>
      <c r="F669" s="2" t="s">
        <v>1124</v>
      </c>
      <c r="G669" s="4">
        <v>7</v>
      </c>
      <c r="H669" s="4">
        <v>8</v>
      </c>
      <c r="I669" s="2">
        <v>9</v>
      </c>
      <c r="J669" s="2">
        <v>1</v>
      </c>
      <c r="K669" s="2" t="s">
        <v>889</v>
      </c>
      <c r="L669" s="2" t="str">
        <f>IF(K669=[22]Hoja3!$B$2,[22]Hoja3!$A$2,IF(K669=[22]Hoja3!$B$3,[22]Hoja3!$A$3,IF(K669=[22]Hoja3!$B$4,[22]Hoja3!$A$4,IF(K669=[22]Hoja3!$B$5,[22]Hoja3!$A$5,IF(K669=[22]Hoja3!$B$6,[22]Hoja3!$A$6,IF(K669=[22]Hoja3!$B$7,[22]Hoja3!$A$7,IF(K669=[22]Hoja3!$B$8,[22]Hoja3!$A$8,IF(K669=[22]Hoja3!$B$9,[22]Hoja3!$A$9,IF(K669=[22]Hoja3!$B$10,[22]Hoja3!$A$10,IF(K669=[22]Hoja3!$B$11,[22]Hoja3!$A$11,IF(K669=[22]Hoja3!$B$12,[22]Hoja3!$A$12,IF(K669=[22]Hoja3!$B$13,[22]Hoja3!$A$13,IF(K669=[22]Hoja3!$B$14,[22]Hoja3!$A$14,"")))))))))))))</f>
        <v>CCE-04</v>
      </c>
      <c r="M669" s="2" t="s">
        <v>890</v>
      </c>
      <c r="N669" s="2">
        <v>3</v>
      </c>
      <c r="O669" s="55">
        <v>1150000000</v>
      </c>
      <c r="P669" s="55">
        <v>1150000000</v>
      </c>
      <c r="Q669" s="1">
        <v>1</v>
      </c>
      <c r="R669" s="2">
        <v>2</v>
      </c>
      <c r="S669" s="10" t="s">
        <v>1125</v>
      </c>
      <c r="T669" s="2" t="s">
        <v>1126</v>
      </c>
      <c r="U669" s="10" t="s">
        <v>1127</v>
      </c>
      <c r="V669" s="10" t="s">
        <v>1128</v>
      </c>
      <c r="W669" s="10" t="s">
        <v>1129</v>
      </c>
      <c r="X669" s="2" t="s">
        <v>1130</v>
      </c>
      <c r="Y669" s="3" t="s">
        <v>1131</v>
      </c>
    </row>
    <row r="670" spans="1:25" ht="135" x14ac:dyDescent="0.25">
      <c r="A670" s="2">
        <v>5</v>
      </c>
      <c r="B670" s="10" t="s">
        <v>1121</v>
      </c>
      <c r="C670" s="10" t="s">
        <v>1122</v>
      </c>
      <c r="D670" s="10" t="s">
        <v>1123</v>
      </c>
      <c r="E670" s="2">
        <v>72121406</v>
      </c>
      <c r="F670" s="2" t="s">
        <v>1132</v>
      </c>
      <c r="G670" s="4">
        <v>3</v>
      </c>
      <c r="H670" s="4">
        <v>4</v>
      </c>
      <c r="I670" s="2">
        <v>12</v>
      </c>
      <c r="J670" s="2">
        <v>1</v>
      </c>
      <c r="K670" s="2" t="s">
        <v>53</v>
      </c>
      <c r="L670" s="2" t="str">
        <f>IF(K670=[22]Hoja3!$B$2,[22]Hoja3!$A$2,IF(K670=[22]Hoja3!$B$3,[22]Hoja3!$A$3,IF(K670=[22]Hoja3!$B$4,[22]Hoja3!$A$4,IF(K670=[22]Hoja3!$B$5,[22]Hoja3!$A$5,IF(K670=[22]Hoja3!$B$6,[22]Hoja3!$A$6,IF(K670=[22]Hoja3!$B$7,[22]Hoja3!$A$7,IF(K670=[22]Hoja3!$B$8,[22]Hoja3!$A$8,IF(K670=[22]Hoja3!$B$9,[22]Hoja3!$A$9,IF(K670=[22]Hoja3!$B$10,[22]Hoja3!$A$10,IF(K670=[22]Hoja3!$B$11,[22]Hoja3!$A$11,IF(K670=[22]Hoja3!$B$12,[22]Hoja3!$A$12,IF(K670=[22]Hoja3!$B$13,[22]Hoja3!$A$13,IF(K670=[22]Hoja3!$B$14,[22]Hoja3!$A$14,"")))))))))))))</f>
        <v>CCE-02</v>
      </c>
      <c r="M670" s="2" t="s">
        <v>1133</v>
      </c>
      <c r="N670" s="2">
        <v>3</v>
      </c>
      <c r="O670" s="55">
        <v>13299000000</v>
      </c>
      <c r="P670" s="55">
        <v>7929350000</v>
      </c>
      <c r="Q670" s="1">
        <v>1</v>
      </c>
      <c r="R670" s="2">
        <v>2</v>
      </c>
      <c r="S670" s="10" t="s">
        <v>1125</v>
      </c>
      <c r="T670" s="2" t="s">
        <v>1126</v>
      </c>
      <c r="U670" s="10" t="s">
        <v>1127</v>
      </c>
      <c r="V670" s="10" t="s">
        <v>1128</v>
      </c>
      <c r="W670" s="10" t="s">
        <v>1129</v>
      </c>
      <c r="X670" s="2" t="s">
        <v>1130</v>
      </c>
      <c r="Y670" s="3" t="s">
        <v>1131</v>
      </c>
    </row>
    <row r="671" spans="1:25" ht="180" x14ac:dyDescent="0.25">
      <c r="A671" s="2">
        <v>6</v>
      </c>
      <c r="B671" s="10" t="s">
        <v>1121</v>
      </c>
      <c r="C671" s="10" t="s">
        <v>1122</v>
      </c>
      <c r="D671" s="10" t="s">
        <v>1123</v>
      </c>
      <c r="E671" s="2">
        <v>81101513</v>
      </c>
      <c r="F671" s="2" t="s">
        <v>1134</v>
      </c>
      <c r="G671" s="4">
        <v>3</v>
      </c>
      <c r="H671" s="4">
        <v>4</v>
      </c>
      <c r="I671" s="2">
        <v>13</v>
      </c>
      <c r="J671" s="2">
        <v>1</v>
      </c>
      <c r="K671" s="2" t="s">
        <v>889</v>
      </c>
      <c r="L671" s="2" t="str">
        <f>IF(K671=[22]Hoja3!$B$2,[22]Hoja3!$A$2,IF(K671=[22]Hoja3!$B$3,[22]Hoja3!$A$3,IF(K671=[22]Hoja3!$B$4,[22]Hoja3!$A$4,IF(K671=[22]Hoja3!$B$5,[22]Hoja3!$A$5,IF(K671=[22]Hoja3!$B$6,[22]Hoja3!$A$6,IF(K671=[22]Hoja3!$B$7,[22]Hoja3!$A$7,IF(K671=[22]Hoja3!$B$8,[22]Hoja3!$A$8,IF(K671=[22]Hoja3!$B$9,[22]Hoja3!$A$9,IF(K671=[22]Hoja3!$B$10,[22]Hoja3!$A$10,IF(K671=[22]Hoja3!$B$11,[22]Hoja3!$A$11,IF(K671=[22]Hoja3!$B$12,[22]Hoja3!$A$12,IF(K671=[22]Hoja3!$B$13,[22]Hoja3!$A$13,IF(K671=[22]Hoja3!$B$14,[22]Hoja3!$A$14,"")))))))))))))</f>
        <v>CCE-04</v>
      </c>
      <c r="M671" s="2" t="s">
        <v>1135</v>
      </c>
      <c r="N671" s="2">
        <v>3</v>
      </c>
      <c r="O671" s="55">
        <v>1001000000.0000001</v>
      </c>
      <c r="P671" s="55">
        <v>650650000.00000012</v>
      </c>
      <c r="Q671" s="1">
        <v>1</v>
      </c>
      <c r="R671" s="2">
        <v>2</v>
      </c>
      <c r="S671" s="10" t="s">
        <v>1125</v>
      </c>
      <c r="T671" s="2" t="s">
        <v>1126</v>
      </c>
      <c r="U671" s="10" t="s">
        <v>1127</v>
      </c>
      <c r="V671" s="10" t="s">
        <v>1128</v>
      </c>
      <c r="W671" s="10" t="s">
        <v>1129</v>
      </c>
      <c r="X671" s="2" t="s">
        <v>1130</v>
      </c>
      <c r="Y671" s="3" t="s">
        <v>1131</v>
      </c>
    </row>
    <row r="672" spans="1:25" ht="120" x14ac:dyDescent="0.25">
      <c r="A672" s="2">
        <v>7</v>
      </c>
      <c r="B672" s="10" t="s">
        <v>1121</v>
      </c>
      <c r="C672" s="10" t="s">
        <v>1122</v>
      </c>
      <c r="D672" s="10" t="s">
        <v>1123</v>
      </c>
      <c r="E672" s="2">
        <v>72121406</v>
      </c>
      <c r="F672" s="2" t="s">
        <v>1136</v>
      </c>
      <c r="G672" s="4">
        <v>9</v>
      </c>
      <c r="H672" s="4">
        <v>11</v>
      </c>
      <c r="I672" s="2">
        <v>15</v>
      </c>
      <c r="J672" s="2">
        <v>1</v>
      </c>
      <c r="K672" s="2" t="s">
        <v>53</v>
      </c>
      <c r="L672" s="2" t="str">
        <f>IF(K672=[22]Hoja3!$B$2,[22]Hoja3!$A$2,IF(K672=[22]Hoja3!$B$3,[22]Hoja3!$A$3,IF(K672=[22]Hoja3!$B$4,[22]Hoja3!$A$4,IF(K672=[22]Hoja3!$B$5,[22]Hoja3!$A$5,IF(K672=[22]Hoja3!$B$6,[22]Hoja3!$A$6,IF(K672=[22]Hoja3!$B$7,[22]Hoja3!$A$7,IF(K672=[22]Hoja3!$B$8,[22]Hoja3!$A$8,IF(K672=[22]Hoja3!$B$9,[22]Hoja3!$A$9,IF(K672=[22]Hoja3!$B$10,[22]Hoja3!$A$10,IF(K672=[22]Hoja3!$B$11,[22]Hoja3!$A$11,IF(K672=[22]Hoja3!$B$12,[22]Hoja3!$A$12,IF(K672=[22]Hoja3!$B$13,[22]Hoja3!$A$13,IF(K672=[22]Hoja3!$B$14,[22]Hoja3!$A$14,"")))))))))))))</f>
        <v>CCE-02</v>
      </c>
      <c r="M672" s="2" t="s">
        <v>1133</v>
      </c>
      <c r="N672" s="2">
        <v>3</v>
      </c>
      <c r="O672" s="55">
        <v>24000000000</v>
      </c>
      <c r="P672" s="55">
        <v>7800000000</v>
      </c>
      <c r="Q672" s="1">
        <v>1</v>
      </c>
      <c r="R672" s="2">
        <v>2</v>
      </c>
      <c r="S672" s="10" t="s">
        <v>1125</v>
      </c>
      <c r="T672" s="2" t="s">
        <v>1126</v>
      </c>
      <c r="U672" s="10" t="s">
        <v>1127</v>
      </c>
      <c r="V672" s="10" t="s">
        <v>1128</v>
      </c>
      <c r="W672" s="10" t="s">
        <v>1129</v>
      </c>
      <c r="X672" s="2" t="s">
        <v>1130</v>
      </c>
      <c r="Y672" s="3" t="s">
        <v>1131</v>
      </c>
    </row>
    <row r="673" spans="1:25" ht="165" x14ac:dyDescent="0.25">
      <c r="A673" s="2">
        <v>8</v>
      </c>
      <c r="B673" s="10" t="s">
        <v>1121</v>
      </c>
      <c r="C673" s="10" t="s">
        <v>1122</v>
      </c>
      <c r="D673" s="10" t="s">
        <v>1123</v>
      </c>
      <c r="E673" s="2">
        <v>81101513</v>
      </c>
      <c r="F673" s="2" t="s">
        <v>1137</v>
      </c>
      <c r="G673" s="4">
        <v>9</v>
      </c>
      <c r="H673" s="4">
        <v>11</v>
      </c>
      <c r="I673" s="2">
        <v>16</v>
      </c>
      <c r="J673" s="2">
        <v>1</v>
      </c>
      <c r="K673" s="2" t="s">
        <v>889</v>
      </c>
      <c r="L673" s="2" t="str">
        <f>IF(K673=[22]Hoja3!$B$2,[22]Hoja3!$A$2,IF(K673=[22]Hoja3!$B$3,[22]Hoja3!$A$3,IF(K673=[22]Hoja3!$B$4,[22]Hoja3!$A$4,IF(K673=[22]Hoja3!$B$5,[22]Hoja3!$A$5,IF(K673=[22]Hoja3!$B$6,[22]Hoja3!$A$6,IF(K673=[22]Hoja3!$B$7,[22]Hoja3!$A$7,IF(K673=[22]Hoja3!$B$8,[22]Hoja3!$A$8,IF(K673=[22]Hoja3!$B$9,[22]Hoja3!$A$9,IF(K673=[22]Hoja3!$B$10,[22]Hoja3!$A$10,IF(K673=[22]Hoja3!$B$11,[22]Hoja3!$A$11,IF(K673=[22]Hoja3!$B$12,[22]Hoja3!$A$12,IF(K673=[22]Hoja3!$B$13,[22]Hoja3!$A$13,IF(K673=[22]Hoja3!$B$14,[22]Hoja3!$A$14,"")))))))))))))</f>
        <v>CCE-04</v>
      </c>
      <c r="M673" s="2" t="s">
        <v>1135</v>
      </c>
      <c r="N673" s="2">
        <v>3</v>
      </c>
      <c r="O673" s="55">
        <v>2000000000</v>
      </c>
      <c r="P673" s="55">
        <v>200000000</v>
      </c>
      <c r="Q673" s="1">
        <v>1</v>
      </c>
      <c r="R673" s="2">
        <v>2</v>
      </c>
      <c r="S673" s="10" t="s">
        <v>1125</v>
      </c>
      <c r="T673" s="2" t="s">
        <v>1126</v>
      </c>
      <c r="U673" s="10" t="s">
        <v>1127</v>
      </c>
      <c r="V673" s="10" t="s">
        <v>1128</v>
      </c>
      <c r="W673" s="10" t="s">
        <v>1129</v>
      </c>
      <c r="X673" s="2" t="s">
        <v>1130</v>
      </c>
      <c r="Y673" s="3" t="s">
        <v>1131</v>
      </c>
    </row>
    <row r="674" spans="1:25" ht="120" x14ac:dyDescent="0.25">
      <c r="A674" s="2">
        <v>9</v>
      </c>
      <c r="B674" s="10" t="s">
        <v>1121</v>
      </c>
      <c r="C674" s="10" t="s">
        <v>1122</v>
      </c>
      <c r="D674" s="10" t="s">
        <v>1123</v>
      </c>
      <c r="E674" s="2">
        <v>72121406</v>
      </c>
      <c r="F674" s="2" t="s">
        <v>1138</v>
      </c>
      <c r="G674" s="4">
        <v>3</v>
      </c>
      <c r="H674" s="4">
        <v>4</v>
      </c>
      <c r="I674" s="2">
        <v>12</v>
      </c>
      <c r="J674" s="2">
        <v>1</v>
      </c>
      <c r="K674" s="2" t="s">
        <v>53</v>
      </c>
      <c r="L674" s="2" t="str">
        <f>IF(K674=[22]Hoja3!$B$2,[22]Hoja3!$A$2,IF(K674=[22]Hoja3!$B$3,[22]Hoja3!$A$3,IF(K674=[22]Hoja3!$B$4,[22]Hoja3!$A$4,IF(K674=[22]Hoja3!$B$5,[22]Hoja3!$A$5,IF(K674=[22]Hoja3!$B$6,[22]Hoja3!$A$6,IF(K674=[22]Hoja3!$B$7,[22]Hoja3!$A$7,IF(K674=[22]Hoja3!$B$8,[22]Hoja3!$A$8,IF(K674=[22]Hoja3!$B$9,[22]Hoja3!$A$9,IF(K674=[22]Hoja3!$B$10,[22]Hoja3!$A$10,IF(K674=[22]Hoja3!$B$11,[22]Hoja3!$A$11,IF(K674=[22]Hoja3!$B$12,[22]Hoja3!$A$12,IF(K674=[22]Hoja3!$B$13,[22]Hoja3!$A$13,IF(K674=[22]Hoja3!$B$14,[22]Hoja3!$A$14,"")))))))))))))</f>
        <v>CCE-02</v>
      </c>
      <c r="M674" s="2" t="s">
        <v>1133</v>
      </c>
      <c r="N674" s="2">
        <v>3</v>
      </c>
      <c r="O674" s="55">
        <v>13472473560</v>
      </c>
      <c r="P674" s="55">
        <v>9091500000</v>
      </c>
      <c r="Q674" s="1">
        <v>1</v>
      </c>
      <c r="R674" s="2">
        <v>2</v>
      </c>
      <c r="S674" s="10" t="s">
        <v>1125</v>
      </c>
      <c r="T674" s="2" t="s">
        <v>1126</v>
      </c>
      <c r="U674" s="10" t="s">
        <v>1127</v>
      </c>
      <c r="V674" s="10" t="s">
        <v>1128</v>
      </c>
      <c r="W674" s="10" t="s">
        <v>1129</v>
      </c>
      <c r="X674" s="2" t="s">
        <v>1130</v>
      </c>
      <c r="Y674" s="3" t="s">
        <v>1131</v>
      </c>
    </row>
    <row r="675" spans="1:25" ht="165" x14ac:dyDescent="0.25">
      <c r="A675" s="2">
        <v>10</v>
      </c>
      <c r="B675" s="11" t="s">
        <v>1121</v>
      </c>
      <c r="C675" s="11" t="s">
        <v>1122</v>
      </c>
      <c r="D675" s="11" t="s">
        <v>1123</v>
      </c>
      <c r="E675" s="2">
        <v>81101513</v>
      </c>
      <c r="F675" s="2" t="s">
        <v>1139</v>
      </c>
      <c r="G675" s="4">
        <v>3</v>
      </c>
      <c r="H675" s="4">
        <v>4</v>
      </c>
      <c r="I675" s="2">
        <v>17.5</v>
      </c>
      <c r="J675" s="2">
        <v>1</v>
      </c>
      <c r="K675" s="2" t="s">
        <v>889</v>
      </c>
      <c r="L675" s="2" t="str">
        <f>IF(K675=[22]Hoja3!$B$2,[22]Hoja3!$A$2,IF(K675=[22]Hoja3!$B$3,[22]Hoja3!$A$3,IF(K675=[22]Hoja3!$B$4,[22]Hoja3!$A$4,IF(K675=[22]Hoja3!$B$5,[22]Hoja3!$A$5,IF(K675=[22]Hoja3!$B$6,[22]Hoja3!$A$6,IF(K675=[22]Hoja3!$B$7,[22]Hoja3!$A$7,IF(K675=[22]Hoja3!$B$8,[22]Hoja3!$A$8,IF(K675=[22]Hoja3!$B$9,[22]Hoja3!$A$9,IF(K675=[22]Hoja3!$B$10,[22]Hoja3!$A$10,IF(K675=[22]Hoja3!$B$11,[22]Hoja3!$A$11,IF(K675=[22]Hoja3!$B$12,[22]Hoja3!$A$12,IF(K675=[22]Hoja3!$B$13,[22]Hoja3!$A$13,IF(K675=[22]Hoja3!$B$14,[22]Hoja3!$A$14,"")))))))))))))</f>
        <v>CCE-04</v>
      </c>
      <c r="M675" s="2" t="s">
        <v>1135</v>
      </c>
      <c r="N675" s="2">
        <v>3</v>
      </c>
      <c r="O675" s="55">
        <v>1031301050</v>
      </c>
      <c r="P675" s="55">
        <v>808500000</v>
      </c>
      <c r="Q675" s="1">
        <v>1</v>
      </c>
      <c r="R675" s="2">
        <v>2</v>
      </c>
      <c r="S675" s="11" t="s">
        <v>1125</v>
      </c>
      <c r="T675" s="2" t="s">
        <v>1126</v>
      </c>
      <c r="U675" s="11" t="s">
        <v>1127</v>
      </c>
      <c r="V675" s="11" t="s">
        <v>1128</v>
      </c>
      <c r="W675" s="11" t="s">
        <v>1129</v>
      </c>
      <c r="X675" s="2" t="s">
        <v>1130</v>
      </c>
      <c r="Y675" s="3" t="s">
        <v>1131</v>
      </c>
    </row>
    <row r="676" spans="1:25" ht="135" x14ac:dyDescent="0.25">
      <c r="A676" s="2">
        <v>11</v>
      </c>
      <c r="B676" s="10" t="s">
        <v>1121</v>
      </c>
      <c r="C676" s="10" t="s">
        <v>1122</v>
      </c>
      <c r="D676" s="10" t="s">
        <v>1123</v>
      </c>
      <c r="E676" s="2">
        <v>72121406</v>
      </c>
      <c r="F676" s="2" t="s">
        <v>1140</v>
      </c>
      <c r="G676" s="4">
        <v>9</v>
      </c>
      <c r="H676" s="4">
        <v>11</v>
      </c>
      <c r="I676" s="2">
        <v>15</v>
      </c>
      <c r="J676" s="2">
        <v>1</v>
      </c>
      <c r="K676" s="2" t="s">
        <v>53</v>
      </c>
      <c r="L676" s="2" t="str">
        <f>IF(K676=[22]Hoja3!$B$2,[22]Hoja3!$A$2,IF(K676=[22]Hoja3!$B$3,[22]Hoja3!$A$3,IF(K676=[22]Hoja3!$B$4,[22]Hoja3!$A$4,IF(K676=[22]Hoja3!$B$5,[22]Hoja3!$A$5,IF(K676=[22]Hoja3!$B$6,[22]Hoja3!$A$6,IF(K676=[22]Hoja3!$B$7,[22]Hoja3!$A$7,IF(K676=[22]Hoja3!$B$8,[22]Hoja3!$A$8,IF(K676=[22]Hoja3!$B$9,[22]Hoja3!$A$9,IF(K676=[22]Hoja3!$B$10,[22]Hoja3!$A$10,IF(K676=[22]Hoja3!$B$11,[22]Hoja3!$A$11,IF(K676=[22]Hoja3!$B$12,[22]Hoja3!$A$12,IF(K676=[22]Hoja3!$B$13,[22]Hoja3!$A$13,IF(K676=[22]Hoja3!$B$14,[22]Hoja3!$A$14,"")))))))))))))</f>
        <v>CCE-02</v>
      </c>
      <c r="M676" s="2" t="s">
        <v>1133</v>
      </c>
      <c r="N676" s="2">
        <v>3</v>
      </c>
      <c r="O676" s="55">
        <v>26472000000</v>
      </c>
      <c r="P676" s="55">
        <v>8000800000</v>
      </c>
      <c r="Q676" s="1">
        <v>1</v>
      </c>
      <c r="R676" s="2">
        <v>2</v>
      </c>
      <c r="S676" s="10" t="s">
        <v>1125</v>
      </c>
      <c r="T676" s="2" t="s">
        <v>1126</v>
      </c>
      <c r="U676" s="11" t="s">
        <v>1127</v>
      </c>
      <c r="V676" s="10" t="s">
        <v>1128</v>
      </c>
      <c r="W676" s="10" t="s">
        <v>1129</v>
      </c>
      <c r="X676" s="2" t="s">
        <v>1130</v>
      </c>
      <c r="Y676" s="3" t="s">
        <v>1131</v>
      </c>
    </row>
    <row r="677" spans="1:25" ht="165" x14ac:dyDescent="0.25">
      <c r="A677" s="2">
        <v>12</v>
      </c>
      <c r="B677" s="10" t="s">
        <v>1121</v>
      </c>
      <c r="C677" s="10" t="s">
        <v>1122</v>
      </c>
      <c r="D677" s="10" t="s">
        <v>1123</v>
      </c>
      <c r="E677" s="2">
        <v>81101513</v>
      </c>
      <c r="F677" s="2" t="s">
        <v>1141</v>
      </c>
      <c r="G677" s="4">
        <v>9</v>
      </c>
      <c r="H677" s="4">
        <v>11</v>
      </c>
      <c r="I677" s="2">
        <v>16</v>
      </c>
      <c r="J677" s="2">
        <v>1</v>
      </c>
      <c r="K677" s="2" t="s">
        <v>889</v>
      </c>
      <c r="L677" s="2" t="str">
        <f>IF(K677=[22]Hoja3!$B$2,[22]Hoja3!$A$2,IF(K677=[22]Hoja3!$B$3,[22]Hoja3!$A$3,IF(K677=[22]Hoja3!$B$4,[22]Hoja3!$A$4,IF(K677=[22]Hoja3!$B$5,[22]Hoja3!$A$5,IF(K677=[22]Hoja3!$B$6,[22]Hoja3!$A$6,IF(K677=[22]Hoja3!$B$7,[22]Hoja3!$A$7,IF(K677=[22]Hoja3!$B$8,[22]Hoja3!$A$8,IF(K677=[22]Hoja3!$B$9,[22]Hoja3!$A$9,IF(K677=[22]Hoja3!$B$10,[22]Hoja3!$A$10,IF(K677=[22]Hoja3!$B$11,[22]Hoja3!$A$11,IF(K677=[22]Hoja3!$B$12,[22]Hoja3!$A$12,IF(K677=[22]Hoja3!$B$13,[22]Hoja3!$A$13,IF(K677=[22]Hoja3!$B$14,[22]Hoja3!$A$14,"")))))))))))))</f>
        <v>CCE-04</v>
      </c>
      <c r="M677" s="2" t="s">
        <v>1135</v>
      </c>
      <c r="N677" s="2">
        <v>3</v>
      </c>
      <c r="O677" s="55">
        <v>2128000000</v>
      </c>
      <c r="P677" s="55">
        <v>319200000</v>
      </c>
      <c r="Q677" s="1">
        <v>1</v>
      </c>
      <c r="R677" s="2">
        <v>2</v>
      </c>
      <c r="S677" s="10" t="s">
        <v>1125</v>
      </c>
      <c r="T677" s="2" t="s">
        <v>1126</v>
      </c>
      <c r="U677" s="11" t="s">
        <v>1127</v>
      </c>
      <c r="V677" s="10" t="s">
        <v>1128</v>
      </c>
      <c r="W677" s="10" t="s">
        <v>1129</v>
      </c>
      <c r="X677" s="2" t="s">
        <v>1130</v>
      </c>
      <c r="Y677" s="3" t="s">
        <v>1131</v>
      </c>
    </row>
    <row r="678" spans="1:25" ht="135" x14ac:dyDescent="0.25">
      <c r="A678" s="2">
        <v>13</v>
      </c>
      <c r="B678" s="10" t="s">
        <v>1121</v>
      </c>
      <c r="C678" s="10" t="s">
        <v>1122</v>
      </c>
      <c r="D678" s="10" t="s">
        <v>1123</v>
      </c>
      <c r="E678" s="2">
        <v>72121406</v>
      </c>
      <c r="F678" s="2" t="s">
        <v>1142</v>
      </c>
      <c r="G678" s="4">
        <v>9</v>
      </c>
      <c r="H678" s="4">
        <v>11</v>
      </c>
      <c r="I678" s="2">
        <v>18</v>
      </c>
      <c r="J678" s="2">
        <v>1</v>
      </c>
      <c r="K678" s="2" t="s">
        <v>53</v>
      </c>
      <c r="L678" s="2" t="str">
        <f>IF(K678=[22]Hoja3!$B$2,[22]Hoja3!$A$2,IF(K678=[22]Hoja3!$B$3,[22]Hoja3!$A$3,IF(K678=[22]Hoja3!$B$4,[22]Hoja3!$A$4,IF(K678=[22]Hoja3!$B$5,[22]Hoja3!$A$5,IF(K678=[22]Hoja3!$B$6,[22]Hoja3!$A$6,IF(K678=[22]Hoja3!$B$7,[22]Hoja3!$A$7,IF(K678=[22]Hoja3!$B$8,[22]Hoja3!$A$8,IF(K678=[22]Hoja3!$B$9,[22]Hoja3!$A$9,IF(K678=[22]Hoja3!$B$10,[22]Hoja3!$A$10,IF(K678=[22]Hoja3!$B$11,[22]Hoja3!$A$11,IF(K678=[22]Hoja3!$B$12,[22]Hoja3!$A$12,IF(K678=[22]Hoja3!$B$13,[22]Hoja3!$A$13,IF(K678=[22]Hoja3!$B$14,[22]Hoja3!$A$14,"")))))))))))))</f>
        <v>CCE-02</v>
      </c>
      <c r="M678" s="2" t="s">
        <v>1133</v>
      </c>
      <c r="N678" s="2">
        <v>3</v>
      </c>
      <c r="O678" s="55">
        <v>30072000000</v>
      </c>
      <c r="P678" s="55">
        <v>7523532414</v>
      </c>
      <c r="Q678" s="1">
        <v>1</v>
      </c>
      <c r="R678" s="2">
        <v>2</v>
      </c>
      <c r="S678" s="10" t="s">
        <v>1125</v>
      </c>
      <c r="T678" s="2" t="s">
        <v>1126</v>
      </c>
      <c r="U678" s="11" t="s">
        <v>1127</v>
      </c>
      <c r="V678" s="10" t="s">
        <v>1128</v>
      </c>
      <c r="W678" s="10" t="s">
        <v>1129</v>
      </c>
      <c r="X678" s="2" t="s">
        <v>1130</v>
      </c>
      <c r="Y678" s="3" t="s">
        <v>1131</v>
      </c>
    </row>
    <row r="679" spans="1:25" ht="165" x14ac:dyDescent="0.25">
      <c r="A679" s="2">
        <v>14</v>
      </c>
      <c r="B679" s="10" t="s">
        <v>1121</v>
      </c>
      <c r="C679" s="10" t="s">
        <v>1122</v>
      </c>
      <c r="D679" s="10" t="s">
        <v>1123</v>
      </c>
      <c r="E679" s="2">
        <v>81101513</v>
      </c>
      <c r="F679" s="2" t="s">
        <v>1143</v>
      </c>
      <c r="G679" s="4">
        <v>9</v>
      </c>
      <c r="H679" s="4">
        <v>11</v>
      </c>
      <c r="I679" s="2">
        <v>19</v>
      </c>
      <c r="J679" s="2">
        <v>1</v>
      </c>
      <c r="K679" s="2" t="s">
        <v>889</v>
      </c>
      <c r="L679" s="2" t="str">
        <f>IF(K679=[22]Hoja3!$B$2,[22]Hoja3!$A$2,IF(K679=[22]Hoja3!$B$3,[22]Hoja3!$A$3,IF(K679=[22]Hoja3!$B$4,[22]Hoja3!$A$4,IF(K679=[22]Hoja3!$B$5,[22]Hoja3!$A$5,IF(K679=[22]Hoja3!$B$6,[22]Hoja3!$A$6,IF(K679=[22]Hoja3!$B$7,[22]Hoja3!$A$7,IF(K679=[22]Hoja3!$B$8,[22]Hoja3!$A$8,IF(K679=[22]Hoja3!$B$9,[22]Hoja3!$A$9,IF(K679=[22]Hoja3!$B$10,[22]Hoja3!$A$10,IF(K679=[22]Hoja3!$B$11,[22]Hoja3!$A$11,IF(K679=[22]Hoja3!$B$12,[22]Hoja3!$A$12,IF(K679=[22]Hoja3!$B$13,[22]Hoja3!$A$13,IF(K679=[22]Hoja3!$B$14,[22]Hoja3!$A$14,"")))))))))))))</f>
        <v>CCE-04</v>
      </c>
      <c r="M679" s="2" t="s">
        <v>1135</v>
      </c>
      <c r="N679" s="2">
        <v>3</v>
      </c>
      <c r="O679" s="55">
        <v>2528000000</v>
      </c>
      <c r="P679" s="55">
        <v>379200000</v>
      </c>
      <c r="Q679" s="1">
        <v>1</v>
      </c>
      <c r="R679" s="2">
        <v>2</v>
      </c>
      <c r="S679" s="10" t="s">
        <v>1125</v>
      </c>
      <c r="T679" s="2" t="s">
        <v>1126</v>
      </c>
      <c r="U679" s="11" t="s">
        <v>1127</v>
      </c>
      <c r="V679" s="10" t="s">
        <v>1128</v>
      </c>
      <c r="W679" s="10" t="s">
        <v>1129</v>
      </c>
      <c r="X679" s="2" t="s">
        <v>1130</v>
      </c>
      <c r="Y679" s="3" t="s">
        <v>1131</v>
      </c>
    </row>
    <row r="680" spans="1:25" ht="195" x14ac:dyDescent="0.25">
      <c r="A680" s="2">
        <v>15</v>
      </c>
      <c r="B680" s="10" t="s">
        <v>1121</v>
      </c>
      <c r="C680" s="10" t="s">
        <v>1122</v>
      </c>
      <c r="D680" s="10" t="s">
        <v>1144</v>
      </c>
      <c r="E680" s="2" t="s">
        <v>1145</v>
      </c>
      <c r="F680" s="2" t="s">
        <v>1146</v>
      </c>
      <c r="G680" s="4">
        <v>2</v>
      </c>
      <c r="H680" s="4">
        <v>3</v>
      </c>
      <c r="I680" s="2">
        <v>16</v>
      </c>
      <c r="J680" s="2">
        <v>1</v>
      </c>
      <c r="K680" s="2" t="s">
        <v>889</v>
      </c>
      <c r="L680" s="2" t="str">
        <f>IF(K680=[22]Hoja3!$B$2,[22]Hoja3!$A$2,IF(K680=[22]Hoja3!$B$3,[22]Hoja3!$A$3,IF(K680=[22]Hoja3!$B$4,[22]Hoja3!$A$4,IF(K680=[22]Hoja3!$B$5,[22]Hoja3!$A$5,IF(K680=[22]Hoja3!$B$6,[22]Hoja3!$A$6,IF(K680=[22]Hoja3!$B$7,[22]Hoja3!$A$7,IF(K680=[22]Hoja3!$B$8,[22]Hoja3!$A$8,IF(K680=[22]Hoja3!$B$9,[22]Hoja3!$A$9,IF(K680=[22]Hoja3!$B$10,[22]Hoja3!$A$10,IF(K680=[22]Hoja3!$B$11,[22]Hoja3!$A$11,IF(K680=[22]Hoja3!$B$12,[22]Hoja3!$A$12,IF(K680=[22]Hoja3!$B$13,[22]Hoja3!$A$13,IF(K680=[22]Hoja3!$B$14,[22]Hoja3!$A$14,"")))))))))))))</f>
        <v>CCE-04</v>
      </c>
      <c r="M680" s="2" t="s">
        <v>1135</v>
      </c>
      <c r="N680" s="2">
        <v>3</v>
      </c>
      <c r="O680" s="55">
        <v>693000000.00000012</v>
      </c>
      <c r="P680" s="55">
        <v>464310000.00000012</v>
      </c>
      <c r="Q680" s="1">
        <v>1</v>
      </c>
      <c r="R680" s="2">
        <v>2</v>
      </c>
      <c r="S680" s="10" t="s">
        <v>1125</v>
      </c>
      <c r="T680" s="2" t="s">
        <v>1126</v>
      </c>
      <c r="U680" s="11" t="s">
        <v>1127</v>
      </c>
      <c r="V680" s="10" t="s">
        <v>1128</v>
      </c>
      <c r="W680" s="10" t="s">
        <v>1129</v>
      </c>
      <c r="X680" s="2" t="s">
        <v>1130</v>
      </c>
      <c r="Y680" s="3" t="s">
        <v>1131</v>
      </c>
    </row>
    <row r="681" spans="1:25" ht="195" x14ac:dyDescent="0.25">
      <c r="A681" s="2">
        <v>16</v>
      </c>
      <c r="B681" s="10" t="s">
        <v>1121</v>
      </c>
      <c r="C681" s="10" t="s">
        <v>1122</v>
      </c>
      <c r="D681" s="10" t="s">
        <v>1144</v>
      </c>
      <c r="E681" s="2">
        <v>72121406</v>
      </c>
      <c r="F681" s="2" t="s">
        <v>1147</v>
      </c>
      <c r="G681" s="4">
        <v>3</v>
      </c>
      <c r="H681" s="4">
        <v>4</v>
      </c>
      <c r="I681" s="2">
        <v>15.5</v>
      </c>
      <c r="J681" s="2">
        <v>1</v>
      </c>
      <c r="K681" s="2" t="s">
        <v>53</v>
      </c>
      <c r="L681" s="2" t="str">
        <f>IF(K681=[22]Hoja3!$B$2,[22]Hoja3!$A$2,IF(K681=[22]Hoja3!$B$3,[22]Hoja3!$A$3,IF(K681=[22]Hoja3!$B$4,[22]Hoja3!$A$4,IF(K681=[22]Hoja3!$B$5,[22]Hoja3!$A$5,IF(K681=[22]Hoja3!$B$6,[22]Hoja3!$A$6,IF(K681=[22]Hoja3!$B$7,[22]Hoja3!$A$7,IF(K681=[22]Hoja3!$B$8,[22]Hoja3!$A$8,IF(K681=[22]Hoja3!$B$9,[22]Hoja3!$A$9,IF(K681=[22]Hoja3!$B$10,[22]Hoja3!$A$10,IF(K681=[22]Hoja3!$B$11,[22]Hoja3!$A$11,IF(K681=[22]Hoja3!$B$12,[22]Hoja3!$A$12,IF(K681=[22]Hoja3!$B$13,[22]Hoja3!$A$13,IF(K681=[22]Hoja3!$B$14,[22]Hoja3!$A$14,"")))))))))))))</f>
        <v>CCE-02</v>
      </c>
      <c r="M681" s="2" t="s">
        <v>1133</v>
      </c>
      <c r="N681" s="2">
        <v>3</v>
      </c>
      <c r="O681" s="55">
        <v>29396359008</v>
      </c>
      <c r="P681" s="55">
        <v>21394081912</v>
      </c>
      <c r="Q681" s="1">
        <v>1</v>
      </c>
      <c r="R681" s="2">
        <v>2</v>
      </c>
      <c r="S681" s="10" t="s">
        <v>1125</v>
      </c>
      <c r="T681" s="2" t="s">
        <v>1126</v>
      </c>
      <c r="U681" s="11" t="s">
        <v>1127</v>
      </c>
      <c r="V681" s="10" t="s">
        <v>1128</v>
      </c>
      <c r="W681" s="10" t="s">
        <v>1129</v>
      </c>
      <c r="X681" s="2" t="s">
        <v>1130</v>
      </c>
      <c r="Y681" s="3" t="s">
        <v>1131</v>
      </c>
    </row>
    <row r="682" spans="1:25" ht="225" x14ac:dyDescent="0.25">
      <c r="A682" s="2">
        <v>17</v>
      </c>
      <c r="B682" s="11" t="s">
        <v>1121</v>
      </c>
      <c r="C682" s="11" t="s">
        <v>1122</v>
      </c>
      <c r="D682" s="11" t="s">
        <v>1144</v>
      </c>
      <c r="E682" s="2" t="s">
        <v>1145</v>
      </c>
      <c r="F682" s="2" t="s">
        <v>1148</v>
      </c>
      <c r="G682" s="4">
        <v>3</v>
      </c>
      <c r="H682" s="4">
        <v>4</v>
      </c>
      <c r="I682" s="2">
        <v>22</v>
      </c>
      <c r="J682" s="2">
        <v>1</v>
      </c>
      <c r="K682" s="2" t="s">
        <v>889</v>
      </c>
      <c r="L682" s="2" t="str">
        <f>IF(K682=[22]Hoja3!$B$2,[22]Hoja3!$A$2,IF(K682=[22]Hoja3!$B$3,[22]Hoja3!$A$3,IF(K682=[22]Hoja3!$B$4,[22]Hoja3!$A$4,IF(K682=[22]Hoja3!$B$5,[22]Hoja3!$A$5,IF(K682=[22]Hoja3!$B$6,[22]Hoja3!$A$6,IF(K682=[22]Hoja3!$B$7,[22]Hoja3!$A$7,IF(K682=[22]Hoja3!$B$8,[22]Hoja3!$A$8,IF(K682=[22]Hoja3!$B$9,[22]Hoja3!$A$9,IF(K682=[22]Hoja3!$B$10,[22]Hoja3!$A$10,IF(K682=[22]Hoja3!$B$11,[22]Hoja3!$A$11,IF(K682=[22]Hoja3!$B$12,[22]Hoja3!$A$12,IF(K682=[22]Hoja3!$B$13,[22]Hoja3!$A$13,IF(K682=[22]Hoja3!$B$14,[22]Hoja3!$A$14,"")))))))))))))</f>
        <v>CCE-04</v>
      </c>
      <c r="M682" s="2" t="s">
        <v>1135</v>
      </c>
      <c r="N682" s="2">
        <v>3</v>
      </c>
      <c r="O682" s="55">
        <v>1409863480</v>
      </c>
      <c r="P682" s="55">
        <v>845918088</v>
      </c>
      <c r="Q682" s="1">
        <v>1</v>
      </c>
      <c r="R682" s="2">
        <v>2</v>
      </c>
      <c r="S682" s="11" t="s">
        <v>1125</v>
      </c>
      <c r="T682" s="2" t="s">
        <v>1126</v>
      </c>
      <c r="U682" s="11" t="s">
        <v>1127</v>
      </c>
      <c r="V682" s="11" t="s">
        <v>1128</v>
      </c>
      <c r="W682" s="11" t="s">
        <v>1129</v>
      </c>
      <c r="X682" s="2" t="s">
        <v>1130</v>
      </c>
      <c r="Y682" s="3" t="s">
        <v>1131</v>
      </c>
    </row>
    <row r="683" spans="1:25" ht="180" x14ac:dyDescent="0.25">
      <c r="A683" s="2">
        <v>18</v>
      </c>
      <c r="B683" s="11" t="s">
        <v>1121</v>
      </c>
      <c r="C683" s="11" t="s">
        <v>1122</v>
      </c>
      <c r="D683" s="11" t="s">
        <v>1144</v>
      </c>
      <c r="E683" s="2">
        <v>72121406</v>
      </c>
      <c r="F683" s="2" t="s">
        <v>1149</v>
      </c>
      <c r="G683" s="4">
        <v>2</v>
      </c>
      <c r="H683" s="4">
        <v>3</v>
      </c>
      <c r="I683" s="2">
        <v>14</v>
      </c>
      <c r="J683" s="2">
        <v>1</v>
      </c>
      <c r="K683" s="2" t="s">
        <v>53</v>
      </c>
      <c r="L683" s="2" t="str">
        <f>IF(K683=[22]Hoja3!$B$2,[22]Hoja3!$A$2,IF(K683=[22]Hoja3!$B$3,[22]Hoja3!$A$3,IF(K683=[22]Hoja3!$B$4,[22]Hoja3!$A$4,IF(K683=[22]Hoja3!$B$5,[22]Hoja3!$A$5,IF(K683=[22]Hoja3!$B$6,[22]Hoja3!$A$6,IF(K683=[22]Hoja3!$B$7,[22]Hoja3!$A$7,IF(K683=[22]Hoja3!$B$8,[22]Hoja3!$A$8,IF(K683=[22]Hoja3!$B$9,[22]Hoja3!$A$9,IF(K683=[22]Hoja3!$B$10,[22]Hoja3!$A$10,IF(K683=[22]Hoja3!$B$11,[22]Hoja3!$A$11,IF(K683=[22]Hoja3!$B$12,[22]Hoja3!$A$12,IF(K683=[22]Hoja3!$B$13,[22]Hoja3!$A$13,IF(K683=[22]Hoja3!$B$14,[22]Hoja3!$A$14,"")))))))))))))</f>
        <v>CCE-02</v>
      </c>
      <c r="M683" s="2" t="s">
        <v>1133</v>
      </c>
      <c r="N683" s="2">
        <v>3</v>
      </c>
      <c r="O683" s="55">
        <v>20022999420</v>
      </c>
      <c r="P683" s="55">
        <v>11635280498</v>
      </c>
      <c r="Q683" s="1">
        <v>1</v>
      </c>
      <c r="R683" s="2">
        <v>2</v>
      </c>
      <c r="S683" s="11" t="s">
        <v>1125</v>
      </c>
      <c r="T683" s="2" t="s">
        <v>1126</v>
      </c>
      <c r="U683" s="11" t="s">
        <v>1127</v>
      </c>
      <c r="V683" s="11" t="s">
        <v>1128</v>
      </c>
      <c r="W683" s="11" t="s">
        <v>1129</v>
      </c>
      <c r="X683" s="2" t="s">
        <v>1130</v>
      </c>
      <c r="Y683" s="3" t="s">
        <v>1131</v>
      </c>
    </row>
    <row r="684" spans="1:25" ht="225" x14ac:dyDescent="0.25">
      <c r="A684" s="2">
        <v>19</v>
      </c>
      <c r="B684" s="11" t="s">
        <v>1121</v>
      </c>
      <c r="C684" s="11" t="s">
        <v>1122</v>
      </c>
      <c r="D684" s="11" t="s">
        <v>1144</v>
      </c>
      <c r="E684" s="2" t="s">
        <v>1145</v>
      </c>
      <c r="F684" s="2" t="s">
        <v>1150</v>
      </c>
      <c r="G684" s="4">
        <v>2</v>
      </c>
      <c r="H684" s="4">
        <v>3</v>
      </c>
      <c r="I684" s="2">
        <v>20.5</v>
      </c>
      <c r="J684" s="2">
        <v>1</v>
      </c>
      <c r="K684" s="2" t="s">
        <v>889</v>
      </c>
      <c r="L684" s="2" t="str">
        <f>IF(K684=[22]Hoja3!$B$2,[22]Hoja3!$A$2,IF(K684=[22]Hoja3!$B$3,[22]Hoja3!$A$3,IF(K684=[22]Hoja3!$B$4,[22]Hoja3!$A$4,IF(K684=[22]Hoja3!$B$5,[22]Hoja3!$A$5,IF(K684=[22]Hoja3!$B$6,[22]Hoja3!$A$6,IF(K684=[22]Hoja3!$B$7,[22]Hoja3!$A$7,IF(K684=[22]Hoja3!$B$8,[22]Hoja3!$A$8,IF(K684=[22]Hoja3!$B$9,[22]Hoja3!$A$9,IF(K684=[22]Hoja3!$B$10,[22]Hoja3!$A$10,IF(K684=[22]Hoja3!$B$11,[22]Hoja3!$A$11,IF(K684=[22]Hoja3!$B$12,[22]Hoja3!$A$12,IF(K684=[22]Hoja3!$B$13,[22]Hoja3!$A$13,IF(K684=[22]Hoja3!$B$14,[22]Hoja3!$A$14,"")))))))))))))</f>
        <v>CCE-04</v>
      </c>
      <c r="M684" s="2" t="s">
        <v>1135</v>
      </c>
      <c r="N684" s="2">
        <v>3</v>
      </c>
      <c r="O684" s="55">
        <v>1079099797</v>
      </c>
      <c r="P684" s="55">
        <v>593504888</v>
      </c>
      <c r="Q684" s="1">
        <v>1</v>
      </c>
      <c r="R684" s="2">
        <v>2</v>
      </c>
      <c r="S684" s="11" t="s">
        <v>1125</v>
      </c>
      <c r="T684" s="2" t="s">
        <v>1126</v>
      </c>
      <c r="U684" s="11" t="s">
        <v>1127</v>
      </c>
      <c r="V684" s="11" t="s">
        <v>1128</v>
      </c>
      <c r="W684" s="11" t="s">
        <v>1129</v>
      </c>
      <c r="X684" s="2" t="s">
        <v>1130</v>
      </c>
      <c r="Y684" s="3" t="s">
        <v>1131</v>
      </c>
    </row>
    <row r="685" spans="1:25" ht="180" x14ac:dyDescent="0.25">
      <c r="A685" s="2">
        <v>20</v>
      </c>
      <c r="B685" s="11" t="s">
        <v>1121</v>
      </c>
      <c r="C685" s="11" t="s">
        <v>1122</v>
      </c>
      <c r="D685" s="11" t="s">
        <v>1144</v>
      </c>
      <c r="E685" s="2">
        <v>72121406</v>
      </c>
      <c r="F685" s="2" t="s">
        <v>1151</v>
      </c>
      <c r="G685" s="4">
        <v>9</v>
      </c>
      <c r="H685" s="4">
        <v>10</v>
      </c>
      <c r="I685" s="2">
        <v>6</v>
      </c>
      <c r="J685" s="2">
        <v>1</v>
      </c>
      <c r="K685" s="2" t="s">
        <v>53</v>
      </c>
      <c r="L685" s="2" t="str">
        <f>IF(K685=[22]Hoja3!$B$2,[22]Hoja3!$A$2,IF(K685=[22]Hoja3!$B$3,[22]Hoja3!$A$3,IF(K685=[22]Hoja3!$B$4,[22]Hoja3!$A$4,IF(K685=[22]Hoja3!$B$5,[22]Hoja3!$A$5,IF(K685=[22]Hoja3!$B$6,[22]Hoja3!$A$6,IF(K685=[22]Hoja3!$B$7,[22]Hoja3!$A$7,IF(K685=[22]Hoja3!$B$8,[22]Hoja3!$A$8,IF(K685=[22]Hoja3!$B$9,[22]Hoja3!$A$9,IF(K685=[22]Hoja3!$B$10,[22]Hoja3!$A$10,IF(K685=[22]Hoja3!$B$11,[22]Hoja3!$A$11,IF(K685=[22]Hoja3!$B$12,[22]Hoja3!$A$12,IF(K685=[22]Hoja3!$B$13,[22]Hoja3!$A$13,IF(K685=[22]Hoja3!$B$14,[22]Hoja3!$A$14,"")))))))))))))</f>
        <v>CCE-02</v>
      </c>
      <c r="M685" s="2" t="s">
        <v>1133</v>
      </c>
      <c r="N685" s="2">
        <v>3</v>
      </c>
      <c r="O685" s="55">
        <v>1652760000</v>
      </c>
      <c r="P685" s="55">
        <v>1652760000</v>
      </c>
      <c r="Q685" s="1">
        <v>0</v>
      </c>
      <c r="R685" s="2">
        <v>0</v>
      </c>
      <c r="S685" s="11" t="s">
        <v>1125</v>
      </c>
      <c r="T685" s="2" t="s">
        <v>1126</v>
      </c>
      <c r="U685" s="11" t="s">
        <v>1127</v>
      </c>
      <c r="V685" s="11" t="s">
        <v>1128</v>
      </c>
      <c r="W685" s="11" t="s">
        <v>1129</v>
      </c>
      <c r="X685" s="2" t="s">
        <v>1130</v>
      </c>
      <c r="Y685" s="3" t="s">
        <v>1131</v>
      </c>
    </row>
    <row r="686" spans="1:25" ht="195" x14ac:dyDescent="0.25">
      <c r="A686" s="2">
        <v>21</v>
      </c>
      <c r="B686" s="11" t="s">
        <v>1121</v>
      </c>
      <c r="C686" s="11" t="s">
        <v>1122</v>
      </c>
      <c r="D686" s="11" t="s">
        <v>1144</v>
      </c>
      <c r="E686" s="2" t="s">
        <v>1145</v>
      </c>
      <c r="F686" s="2" t="s">
        <v>1152</v>
      </c>
      <c r="G686" s="4">
        <v>9</v>
      </c>
      <c r="H686" s="4">
        <v>10</v>
      </c>
      <c r="I686" s="2">
        <v>7</v>
      </c>
      <c r="J686" s="2">
        <v>1</v>
      </c>
      <c r="K686" s="2" t="s">
        <v>889</v>
      </c>
      <c r="L686" s="2" t="str">
        <f>IF(K686=[22]Hoja3!$B$2,[22]Hoja3!$A$2,IF(K686=[22]Hoja3!$B$3,[22]Hoja3!$A$3,IF(K686=[22]Hoja3!$B$4,[22]Hoja3!$A$4,IF(K686=[22]Hoja3!$B$5,[22]Hoja3!$A$5,IF(K686=[22]Hoja3!$B$6,[22]Hoja3!$A$6,IF(K686=[22]Hoja3!$B$7,[22]Hoja3!$A$7,IF(K686=[22]Hoja3!$B$8,[22]Hoja3!$A$8,IF(K686=[22]Hoja3!$B$9,[22]Hoja3!$A$9,IF(K686=[22]Hoja3!$B$10,[22]Hoja3!$A$10,IF(K686=[22]Hoja3!$B$11,[22]Hoja3!$A$11,IF(K686=[22]Hoja3!$B$12,[22]Hoja3!$A$12,IF(K686=[22]Hoja3!$B$13,[22]Hoja3!$A$13,IF(K686=[22]Hoja3!$B$14,[22]Hoja3!$A$14,"")))))))))))))</f>
        <v>CCE-04</v>
      </c>
      <c r="M686" s="2" t="s">
        <v>1135</v>
      </c>
      <c r="N686" s="2">
        <v>3</v>
      </c>
      <c r="O686" s="55">
        <v>145000000</v>
      </c>
      <c r="P686" s="55">
        <v>145000000</v>
      </c>
      <c r="Q686" s="1">
        <v>0</v>
      </c>
      <c r="R686" s="2">
        <v>0</v>
      </c>
      <c r="S686" s="11" t="s">
        <v>1125</v>
      </c>
      <c r="T686" s="2" t="s">
        <v>1126</v>
      </c>
      <c r="U686" s="11" t="s">
        <v>1127</v>
      </c>
      <c r="V686" s="11" t="s">
        <v>1128</v>
      </c>
      <c r="W686" s="11" t="s">
        <v>1129</v>
      </c>
      <c r="X686" s="2" t="s">
        <v>1130</v>
      </c>
      <c r="Y686" s="3" t="s">
        <v>1131</v>
      </c>
    </row>
    <row r="687" spans="1:25" ht="180" x14ac:dyDescent="0.25">
      <c r="A687" s="2">
        <v>22</v>
      </c>
      <c r="B687" s="11" t="s">
        <v>1121</v>
      </c>
      <c r="C687" s="11" t="s">
        <v>1122</v>
      </c>
      <c r="D687" s="11" t="s">
        <v>1144</v>
      </c>
      <c r="E687" s="2">
        <v>72121406</v>
      </c>
      <c r="F687" s="2" t="s">
        <v>1153</v>
      </c>
      <c r="G687" s="4">
        <v>3</v>
      </c>
      <c r="H687" s="4">
        <v>4</v>
      </c>
      <c r="I687" s="2">
        <v>12</v>
      </c>
      <c r="J687" s="2">
        <v>1</v>
      </c>
      <c r="K687" s="2" t="s">
        <v>53</v>
      </c>
      <c r="L687" s="2" t="str">
        <f>IF(K687=[22]Hoja3!$B$2,[22]Hoja3!$A$2,IF(K687=[22]Hoja3!$B$3,[22]Hoja3!$A$3,IF(K687=[22]Hoja3!$B$4,[22]Hoja3!$A$4,IF(K687=[22]Hoja3!$B$5,[22]Hoja3!$A$5,IF(K687=[22]Hoja3!$B$6,[22]Hoja3!$A$6,IF(K687=[22]Hoja3!$B$7,[22]Hoja3!$A$7,IF(K687=[22]Hoja3!$B$8,[22]Hoja3!$A$8,IF(K687=[22]Hoja3!$B$9,[22]Hoja3!$A$9,IF(K687=[22]Hoja3!$B$10,[22]Hoja3!$A$10,IF(K687=[22]Hoja3!$B$11,[22]Hoja3!$A$11,IF(K687=[22]Hoja3!$B$12,[22]Hoja3!$A$12,IF(K687=[22]Hoja3!$B$13,[22]Hoja3!$A$13,IF(K687=[22]Hoja3!$B$14,[22]Hoja3!$A$14,"")))))))))))))</f>
        <v>CCE-02</v>
      </c>
      <c r="M687" s="2" t="s">
        <v>1133</v>
      </c>
      <c r="N687" s="2">
        <v>3</v>
      </c>
      <c r="O687" s="55">
        <v>14322000000</v>
      </c>
      <c r="P687" s="55">
        <v>4965282200</v>
      </c>
      <c r="Q687" s="1">
        <v>1</v>
      </c>
      <c r="R687" s="2">
        <v>2</v>
      </c>
      <c r="S687" s="11" t="s">
        <v>1125</v>
      </c>
      <c r="T687" s="2" t="s">
        <v>1126</v>
      </c>
      <c r="U687" s="11" t="s">
        <v>1127</v>
      </c>
      <c r="V687" s="11" t="s">
        <v>1128</v>
      </c>
      <c r="W687" s="11" t="s">
        <v>1129</v>
      </c>
      <c r="X687" s="2" t="s">
        <v>1130</v>
      </c>
      <c r="Y687" s="3" t="s">
        <v>1131</v>
      </c>
    </row>
    <row r="688" spans="1:25" ht="180" x14ac:dyDescent="0.25">
      <c r="A688" s="2">
        <v>23</v>
      </c>
      <c r="B688" s="11" t="s">
        <v>1121</v>
      </c>
      <c r="C688" s="11" t="s">
        <v>1122</v>
      </c>
      <c r="D688" s="11" t="s">
        <v>1144</v>
      </c>
      <c r="E688" s="2" t="s">
        <v>1145</v>
      </c>
      <c r="F688" s="2" t="s">
        <v>1154</v>
      </c>
      <c r="G688" s="4">
        <v>3</v>
      </c>
      <c r="H688" s="4">
        <v>4</v>
      </c>
      <c r="I688" s="2">
        <v>13</v>
      </c>
      <c r="J688" s="2">
        <v>1</v>
      </c>
      <c r="K688" s="2" t="s">
        <v>889</v>
      </c>
      <c r="L688" s="2" t="str">
        <f>IF(K688=[22]Hoja3!$B$2,[22]Hoja3!$A$2,IF(K688=[22]Hoja3!$B$3,[22]Hoja3!$A$3,IF(K688=[22]Hoja3!$B$4,[22]Hoja3!$A$4,IF(K688=[22]Hoja3!$B$5,[22]Hoja3!$A$5,IF(K688=[22]Hoja3!$B$6,[22]Hoja3!$A$6,IF(K688=[22]Hoja3!$B$7,[22]Hoja3!$A$7,IF(K688=[22]Hoja3!$B$8,[22]Hoja3!$A$8,IF(K688=[22]Hoja3!$B$9,[22]Hoja3!$A$9,IF(K688=[22]Hoja3!$B$10,[22]Hoja3!$A$10,IF(K688=[22]Hoja3!$B$11,[22]Hoja3!$A$11,IF(K688=[22]Hoja3!$B$12,[22]Hoja3!$A$12,IF(K688=[22]Hoja3!$B$13,[22]Hoja3!$A$13,IF(K688=[22]Hoja3!$B$14,[22]Hoja3!$A$14,"")))))))))))))</f>
        <v>CCE-04</v>
      </c>
      <c r="M688" s="2" t="s">
        <v>1135</v>
      </c>
      <c r="N688" s="2">
        <v>3</v>
      </c>
      <c r="O688" s="55">
        <v>1078000000</v>
      </c>
      <c r="P688" s="55">
        <v>431200000</v>
      </c>
      <c r="Q688" s="1">
        <v>1</v>
      </c>
      <c r="R688" s="2">
        <v>2</v>
      </c>
      <c r="S688" s="11" t="s">
        <v>1125</v>
      </c>
      <c r="T688" s="2" t="s">
        <v>1126</v>
      </c>
      <c r="U688" s="11" t="s">
        <v>1127</v>
      </c>
      <c r="V688" s="11" t="s">
        <v>1128</v>
      </c>
      <c r="W688" s="11" t="s">
        <v>1129</v>
      </c>
      <c r="X688" s="2" t="s">
        <v>1130</v>
      </c>
      <c r="Y688" s="3" t="s">
        <v>1131</v>
      </c>
    </row>
    <row r="689" spans="1:25" ht="180" x14ac:dyDescent="0.25">
      <c r="A689" s="2">
        <v>24</v>
      </c>
      <c r="B689" s="11" t="s">
        <v>1121</v>
      </c>
      <c r="C689" s="11" t="s">
        <v>1122</v>
      </c>
      <c r="D689" s="11" t="s">
        <v>1144</v>
      </c>
      <c r="E689" s="2">
        <v>72121406</v>
      </c>
      <c r="F689" s="2" t="s">
        <v>1155</v>
      </c>
      <c r="G689" s="4">
        <v>3</v>
      </c>
      <c r="H689" s="4">
        <v>4</v>
      </c>
      <c r="I689" s="2">
        <v>12</v>
      </c>
      <c r="J689" s="2">
        <v>1</v>
      </c>
      <c r="K689" s="2" t="s">
        <v>53</v>
      </c>
      <c r="L689" s="2" t="str">
        <f>IF(K689=[22]Hoja3!$B$2,[22]Hoja3!$A$2,IF(K689=[22]Hoja3!$B$3,[22]Hoja3!$A$3,IF(K689=[22]Hoja3!$B$4,[22]Hoja3!$A$4,IF(K689=[22]Hoja3!$B$5,[22]Hoja3!$A$5,IF(K689=[22]Hoja3!$B$6,[22]Hoja3!$A$6,IF(K689=[22]Hoja3!$B$7,[22]Hoja3!$A$7,IF(K689=[22]Hoja3!$B$8,[22]Hoja3!$A$8,IF(K689=[22]Hoja3!$B$9,[22]Hoja3!$A$9,IF(K689=[22]Hoja3!$B$10,[22]Hoja3!$A$10,IF(K689=[22]Hoja3!$B$11,[22]Hoja3!$A$11,IF(K689=[22]Hoja3!$B$12,[22]Hoja3!$A$12,IF(K689=[22]Hoja3!$B$13,[22]Hoja3!$A$13,IF(K689=[22]Hoja3!$B$14,[22]Hoja3!$A$14,"")))))))))))))</f>
        <v>CCE-02</v>
      </c>
      <c r="M689" s="2" t="s">
        <v>1133</v>
      </c>
      <c r="N689" s="2">
        <v>3</v>
      </c>
      <c r="O689" s="55">
        <v>12334025200</v>
      </c>
      <c r="P689" s="55">
        <v>6469219370</v>
      </c>
      <c r="Q689" s="1">
        <v>1</v>
      </c>
      <c r="R689" s="2">
        <v>2</v>
      </c>
      <c r="S689" s="11" t="s">
        <v>1125</v>
      </c>
      <c r="T689" s="2" t="s">
        <v>1126</v>
      </c>
      <c r="U689" s="11" t="s">
        <v>1127</v>
      </c>
      <c r="V689" s="11" t="s">
        <v>1128</v>
      </c>
      <c r="W689" s="11" t="s">
        <v>1129</v>
      </c>
      <c r="X689" s="2" t="s">
        <v>1130</v>
      </c>
      <c r="Y689" s="3" t="s">
        <v>1131</v>
      </c>
    </row>
    <row r="690" spans="1:25" ht="180" x14ac:dyDescent="0.25">
      <c r="A690" s="2">
        <v>25</v>
      </c>
      <c r="B690" s="11" t="s">
        <v>1121</v>
      </c>
      <c r="C690" s="11" t="s">
        <v>1122</v>
      </c>
      <c r="D690" s="11" t="s">
        <v>1144</v>
      </c>
      <c r="E690" s="2" t="s">
        <v>1145</v>
      </c>
      <c r="F690" s="2" t="s">
        <v>1156</v>
      </c>
      <c r="G690" s="4">
        <v>3</v>
      </c>
      <c r="H690" s="4">
        <v>4</v>
      </c>
      <c r="I690" s="2">
        <v>17.5</v>
      </c>
      <c r="J690" s="2">
        <v>1</v>
      </c>
      <c r="K690" s="2" t="s">
        <v>889</v>
      </c>
      <c r="L690" s="2" t="str">
        <f>IF(K690=[22]Hoja3!$B$2,[22]Hoja3!$A$2,IF(K690=[22]Hoja3!$B$3,[22]Hoja3!$A$3,IF(K690=[22]Hoja3!$B$4,[22]Hoja3!$A$4,IF(K690=[22]Hoja3!$B$5,[22]Hoja3!$A$5,IF(K690=[22]Hoja3!$B$6,[22]Hoja3!$A$6,IF(K690=[22]Hoja3!$B$7,[22]Hoja3!$A$7,IF(K690=[22]Hoja3!$B$8,[22]Hoja3!$A$8,IF(K690=[22]Hoja3!$B$9,[22]Hoja3!$A$9,IF(K690=[22]Hoja3!$B$10,[22]Hoja3!$A$10,IF(K690=[22]Hoja3!$B$11,[22]Hoja3!$A$11,IF(K690=[22]Hoja3!$B$12,[22]Hoja3!$A$12,IF(K690=[22]Hoja3!$B$13,[22]Hoja3!$A$13,IF(K690=[22]Hoja3!$B$14,[22]Hoja3!$A$14,"")))))))))))))</f>
        <v>CCE-04</v>
      </c>
      <c r="M690" s="2" t="s">
        <v>1135</v>
      </c>
      <c r="N690" s="2">
        <v>3</v>
      </c>
      <c r="O690" s="55">
        <v>1031301050</v>
      </c>
      <c r="P690" s="55">
        <v>618780630</v>
      </c>
      <c r="Q690" s="1">
        <v>1</v>
      </c>
      <c r="R690" s="2">
        <v>2</v>
      </c>
      <c r="S690" s="11" t="s">
        <v>1125</v>
      </c>
      <c r="T690" s="2" t="s">
        <v>1126</v>
      </c>
      <c r="U690" s="11" t="s">
        <v>1127</v>
      </c>
      <c r="V690" s="11" t="s">
        <v>1128</v>
      </c>
      <c r="W690" s="11" t="s">
        <v>1129</v>
      </c>
      <c r="X690" s="2" t="s">
        <v>1130</v>
      </c>
      <c r="Y690" s="3" t="s">
        <v>1131</v>
      </c>
    </row>
    <row r="691" spans="1:25" ht="180" x14ac:dyDescent="0.25">
      <c r="A691" s="2">
        <v>26</v>
      </c>
      <c r="B691" s="11" t="s">
        <v>1121</v>
      </c>
      <c r="C691" s="11" t="s">
        <v>1122</v>
      </c>
      <c r="D691" s="11" t="s">
        <v>1144</v>
      </c>
      <c r="E691" s="2">
        <v>72121406</v>
      </c>
      <c r="F691" s="2" t="s">
        <v>1157</v>
      </c>
      <c r="G691" s="4">
        <v>2</v>
      </c>
      <c r="H691" s="4">
        <v>3</v>
      </c>
      <c r="I691" s="2">
        <v>7</v>
      </c>
      <c r="J691" s="2">
        <v>1</v>
      </c>
      <c r="K691" s="2" t="s">
        <v>53</v>
      </c>
      <c r="L691" s="2" t="str">
        <f>IF(K691=[22]Hoja3!$B$2,[22]Hoja3!$A$2,IF(K691=[22]Hoja3!$B$3,[22]Hoja3!$A$3,IF(K691=[22]Hoja3!$B$4,[22]Hoja3!$A$4,IF(K691=[22]Hoja3!$B$5,[22]Hoja3!$A$5,IF(K691=[22]Hoja3!$B$6,[22]Hoja3!$A$6,IF(K691=[22]Hoja3!$B$7,[22]Hoja3!$A$7,IF(K691=[22]Hoja3!$B$8,[22]Hoja3!$A$8,IF(K691=[22]Hoja3!$B$9,[22]Hoja3!$A$9,IF(K691=[22]Hoja3!$B$10,[22]Hoja3!$A$10,IF(K691=[22]Hoja3!$B$11,[22]Hoja3!$A$11,IF(K691=[22]Hoja3!$B$12,[22]Hoja3!$A$12,IF(K691=[22]Hoja3!$B$13,[22]Hoja3!$A$13,IF(K691=[22]Hoja3!$B$14,[22]Hoja3!$A$14,"")))))))))))))</f>
        <v>CCE-02</v>
      </c>
      <c r="M691" s="2" t="s">
        <v>1133</v>
      </c>
      <c r="N691" s="2">
        <v>3</v>
      </c>
      <c r="O691" s="55">
        <v>1280000000</v>
      </c>
      <c r="P691" s="55">
        <v>1280000000</v>
      </c>
      <c r="Q691" s="1">
        <v>0</v>
      </c>
      <c r="R691" s="2">
        <v>0</v>
      </c>
      <c r="S691" s="11" t="s">
        <v>1125</v>
      </c>
      <c r="T691" s="2" t="s">
        <v>1126</v>
      </c>
      <c r="U691" s="11" t="s">
        <v>1127</v>
      </c>
      <c r="V691" s="11" t="s">
        <v>1128</v>
      </c>
      <c r="W691" s="11" t="s">
        <v>1129</v>
      </c>
      <c r="X691" s="2" t="s">
        <v>1130</v>
      </c>
      <c r="Y691" s="3" t="s">
        <v>1131</v>
      </c>
    </row>
    <row r="692" spans="1:25" ht="180" x14ac:dyDescent="0.25">
      <c r="A692" s="2">
        <v>27</v>
      </c>
      <c r="B692" s="11" t="s">
        <v>1121</v>
      </c>
      <c r="C692" s="11" t="s">
        <v>1122</v>
      </c>
      <c r="D692" s="11" t="s">
        <v>1144</v>
      </c>
      <c r="E692" s="2" t="s">
        <v>1145</v>
      </c>
      <c r="F692" s="2" t="s">
        <v>1158</v>
      </c>
      <c r="G692" s="4">
        <v>2</v>
      </c>
      <c r="H692" s="4">
        <v>3</v>
      </c>
      <c r="I692" s="2">
        <v>8</v>
      </c>
      <c r="J692" s="2">
        <v>1</v>
      </c>
      <c r="K692" s="2" t="s">
        <v>889</v>
      </c>
      <c r="L692" s="2" t="str">
        <f>IF(K692=[22]Hoja3!$B$2,[22]Hoja3!$A$2,IF(K692=[22]Hoja3!$B$3,[22]Hoja3!$A$3,IF(K692=[22]Hoja3!$B$4,[22]Hoja3!$A$4,IF(K692=[22]Hoja3!$B$5,[22]Hoja3!$A$5,IF(K692=[22]Hoja3!$B$6,[22]Hoja3!$A$6,IF(K692=[22]Hoja3!$B$7,[22]Hoja3!$A$7,IF(K692=[22]Hoja3!$B$8,[22]Hoja3!$A$8,IF(K692=[22]Hoja3!$B$9,[22]Hoja3!$A$9,IF(K692=[22]Hoja3!$B$10,[22]Hoja3!$A$10,IF(K692=[22]Hoja3!$B$11,[22]Hoja3!$A$11,IF(K692=[22]Hoja3!$B$12,[22]Hoja3!$A$12,IF(K692=[22]Hoja3!$B$13,[22]Hoja3!$A$13,IF(K692=[22]Hoja3!$B$14,[22]Hoja3!$A$14,"")))))))))))))</f>
        <v>CCE-04</v>
      </c>
      <c r="M692" s="2" t="s">
        <v>1135</v>
      </c>
      <c r="N692" s="2">
        <v>3</v>
      </c>
      <c r="O692" s="55">
        <v>120000000</v>
      </c>
      <c r="P692" s="55">
        <v>120000000</v>
      </c>
      <c r="Q692" s="1">
        <v>0</v>
      </c>
      <c r="R692" s="2">
        <v>0</v>
      </c>
      <c r="S692" s="11" t="s">
        <v>1125</v>
      </c>
      <c r="T692" s="2" t="s">
        <v>1126</v>
      </c>
      <c r="U692" s="11" t="s">
        <v>1127</v>
      </c>
      <c r="V692" s="11" t="s">
        <v>1128</v>
      </c>
      <c r="W692" s="11" t="s">
        <v>1129</v>
      </c>
      <c r="X692" s="2" t="s">
        <v>1130</v>
      </c>
      <c r="Y692" s="3" t="s">
        <v>1131</v>
      </c>
    </row>
    <row r="693" spans="1:25" ht="180" x14ac:dyDescent="0.25">
      <c r="A693" s="2">
        <v>28</v>
      </c>
      <c r="B693" s="11" t="s">
        <v>1121</v>
      </c>
      <c r="C693" s="11" t="s">
        <v>1122</v>
      </c>
      <c r="D693" s="11" t="s">
        <v>1144</v>
      </c>
      <c r="E693" s="2">
        <v>72121406</v>
      </c>
      <c r="F693" s="2" t="s">
        <v>1159</v>
      </c>
      <c r="G693" s="4">
        <v>3</v>
      </c>
      <c r="H693" s="4">
        <v>4</v>
      </c>
      <c r="I693" s="2">
        <v>3</v>
      </c>
      <c r="J693" s="2">
        <v>1</v>
      </c>
      <c r="K693" s="2" t="s">
        <v>53</v>
      </c>
      <c r="L693" s="2" t="str">
        <f>IF(K693=[22]Hoja3!$B$2,[22]Hoja3!$A$2,IF(K693=[22]Hoja3!$B$3,[22]Hoja3!$A$3,IF(K693=[22]Hoja3!$B$4,[22]Hoja3!$A$4,IF(K693=[22]Hoja3!$B$5,[22]Hoja3!$A$5,IF(K693=[22]Hoja3!$B$6,[22]Hoja3!$A$6,IF(K693=[22]Hoja3!$B$7,[22]Hoja3!$A$7,IF(K693=[22]Hoja3!$B$8,[22]Hoja3!$A$8,IF(K693=[22]Hoja3!$B$9,[22]Hoja3!$A$9,IF(K693=[22]Hoja3!$B$10,[22]Hoja3!$A$10,IF(K693=[22]Hoja3!$B$11,[22]Hoja3!$A$11,IF(K693=[22]Hoja3!$B$12,[22]Hoja3!$A$12,IF(K693=[22]Hoja3!$B$13,[22]Hoja3!$A$13,IF(K693=[22]Hoja3!$B$14,[22]Hoja3!$A$14,"")))))))))))))</f>
        <v>CCE-02</v>
      </c>
      <c r="M693" s="2" t="s">
        <v>1133</v>
      </c>
      <c r="N693" s="2">
        <v>3</v>
      </c>
      <c r="O693" s="55">
        <v>490718455</v>
      </c>
      <c r="P693" s="55">
        <f>O693</f>
        <v>490718455</v>
      </c>
      <c r="Q693" s="1">
        <v>0</v>
      </c>
      <c r="R693" s="2">
        <v>0</v>
      </c>
      <c r="S693" s="11" t="s">
        <v>1125</v>
      </c>
      <c r="T693" s="2" t="s">
        <v>1126</v>
      </c>
      <c r="U693" s="11" t="s">
        <v>1127</v>
      </c>
      <c r="V693" s="11" t="s">
        <v>1128</v>
      </c>
      <c r="W693" s="11" t="s">
        <v>1129</v>
      </c>
      <c r="X693" s="2" t="s">
        <v>1130</v>
      </c>
      <c r="Y693" s="3" t="s">
        <v>1131</v>
      </c>
    </row>
    <row r="694" spans="1:25" ht="180" x14ac:dyDescent="0.25">
      <c r="A694" s="2">
        <v>29</v>
      </c>
      <c r="B694" s="11" t="s">
        <v>1121</v>
      </c>
      <c r="C694" s="11" t="s">
        <v>1122</v>
      </c>
      <c r="D694" s="11" t="s">
        <v>1144</v>
      </c>
      <c r="E694" s="2">
        <v>72121406</v>
      </c>
      <c r="F694" s="2" t="s">
        <v>1160</v>
      </c>
      <c r="G694" s="4">
        <v>9</v>
      </c>
      <c r="H694" s="4">
        <v>10</v>
      </c>
      <c r="I694" s="2">
        <v>7</v>
      </c>
      <c r="J694" s="2">
        <v>1</v>
      </c>
      <c r="K694" s="2" t="s">
        <v>53</v>
      </c>
      <c r="L694" s="2" t="str">
        <f>IF(K694=[22]Hoja3!$B$2,[22]Hoja3!$A$2,IF(K694=[22]Hoja3!$B$3,[22]Hoja3!$A$3,IF(K694=[22]Hoja3!$B$4,[22]Hoja3!$A$4,IF(K694=[22]Hoja3!$B$5,[22]Hoja3!$A$5,IF(K694=[22]Hoja3!$B$6,[22]Hoja3!$A$6,IF(K694=[22]Hoja3!$B$7,[22]Hoja3!$A$7,IF(K694=[22]Hoja3!$B$8,[22]Hoja3!$A$8,IF(K694=[22]Hoja3!$B$9,[22]Hoja3!$A$9,IF(K694=[22]Hoja3!$B$10,[22]Hoja3!$A$10,IF(K694=[22]Hoja3!$B$11,[22]Hoja3!$A$11,IF(K694=[22]Hoja3!$B$12,[22]Hoja3!$A$12,IF(K694=[22]Hoja3!$B$13,[22]Hoja3!$A$13,IF(K694=[22]Hoja3!$B$14,[22]Hoja3!$A$14,"")))))))))))))</f>
        <v>CCE-02</v>
      </c>
      <c r="M694" s="2" t="s">
        <v>1133</v>
      </c>
      <c r="N694" s="2">
        <v>3</v>
      </c>
      <c r="O694" s="55">
        <v>1660000000</v>
      </c>
      <c r="P694" s="55">
        <v>1660000000</v>
      </c>
      <c r="Q694" s="1">
        <v>0</v>
      </c>
      <c r="R694" s="2">
        <v>0</v>
      </c>
      <c r="S694" s="11" t="s">
        <v>1125</v>
      </c>
      <c r="T694" s="2" t="s">
        <v>1126</v>
      </c>
      <c r="U694" s="11" t="s">
        <v>1127</v>
      </c>
      <c r="V694" s="11" t="s">
        <v>1128</v>
      </c>
      <c r="W694" s="11" t="s">
        <v>1129</v>
      </c>
      <c r="X694" s="2" t="s">
        <v>1130</v>
      </c>
      <c r="Y694" s="3" t="s">
        <v>1131</v>
      </c>
    </row>
    <row r="695" spans="1:25" ht="180" x14ac:dyDescent="0.25">
      <c r="A695" s="2">
        <v>30</v>
      </c>
      <c r="B695" s="11" t="s">
        <v>1121</v>
      </c>
      <c r="C695" s="11" t="s">
        <v>1122</v>
      </c>
      <c r="D695" s="11" t="s">
        <v>1144</v>
      </c>
      <c r="E695" s="2" t="s">
        <v>1145</v>
      </c>
      <c r="F695" s="2" t="s">
        <v>1161</v>
      </c>
      <c r="G695" s="4">
        <v>9</v>
      </c>
      <c r="H695" s="4">
        <v>10</v>
      </c>
      <c r="I695" s="2">
        <v>8</v>
      </c>
      <c r="J695" s="2">
        <v>1</v>
      </c>
      <c r="K695" s="2" t="s">
        <v>889</v>
      </c>
      <c r="L695" s="2" t="str">
        <f>IF(K695=[22]Hoja3!$B$2,[22]Hoja3!$A$2,IF(K695=[22]Hoja3!$B$3,[22]Hoja3!$A$3,IF(K695=[22]Hoja3!$B$4,[22]Hoja3!$A$4,IF(K695=[22]Hoja3!$B$5,[22]Hoja3!$A$5,IF(K695=[22]Hoja3!$B$6,[22]Hoja3!$A$6,IF(K695=[22]Hoja3!$B$7,[22]Hoja3!$A$7,IF(K695=[22]Hoja3!$B$8,[22]Hoja3!$A$8,IF(K695=[22]Hoja3!$B$9,[22]Hoja3!$A$9,IF(K695=[22]Hoja3!$B$10,[22]Hoja3!$A$10,IF(K695=[22]Hoja3!$B$11,[22]Hoja3!$A$11,IF(K695=[22]Hoja3!$B$12,[22]Hoja3!$A$12,IF(K695=[22]Hoja3!$B$13,[22]Hoja3!$A$13,IF(K695=[22]Hoja3!$B$14,[22]Hoja3!$A$14,"")))))))))))))</f>
        <v>CCE-04</v>
      </c>
      <c r="M695" s="2" t="s">
        <v>1135</v>
      </c>
      <c r="N695" s="2">
        <v>3</v>
      </c>
      <c r="O695" s="55">
        <v>140000000</v>
      </c>
      <c r="P695" s="55">
        <v>140000000</v>
      </c>
      <c r="Q695" s="1">
        <v>0</v>
      </c>
      <c r="R695" s="2">
        <v>0</v>
      </c>
      <c r="S695" s="11" t="s">
        <v>1125</v>
      </c>
      <c r="T695" s="2" t="s">
        <v>1126</v>
      </c>
      <c r="U695" s="11" t="s">
        <v>1127</v>
      </c>
      <c r="V695" s="11" t="s">
        <v>1128</v>
      </c>
      <c r="W695" s="11" t="s">
        <v>1129</v>
      </c>
      <c r="X695" s="2" t="s">
        <v>1130</v>
      </c>
      <c r="Y695" s="3" t="s">
        <v>1131</v>
      </c>
    </row>
    <row r="696" spans="1:25" ht="180" x14ac:dyDescent="0.25">
      <c r="A696" s="2">
        <v>31</v>
      </c>
      <c r="B696" s="11" t="s">
        <v>1121</v>
      </c>
      <c r="C696" s="11" t="s">
        <v>1122</v>
      </c>
      <c r="D696" s="11" t="s">
        <v>1144</v>
      </c>
      <c r="E696" s="2">
        <v>811015</v>
      </c>
      <c r="F696" s="2" t="s">
        <v>1162</v>
      </c>
      <c r="G696" s="4">
        <v>7</v>
      </c>
      <c r="H696" s="4">
        <v>8</v>
      </c>
      <c r="I696" s="2">
        <v>6</v>
      </c>
      <c r="J696" s="2">
        <v>1</v>
      </c>
      <c r="K696" s="2" t="s">
        <v>889</v>
      </c>
      <c r="L696" s="2" t="str">
        <f>IF(K696=[22]Hoja3!$B$2,[22]Hoja3!$A$2,IF(K696=[22]Hoja3!$B$3,[22]Hoja3!$A$3,IF(K696=[22]Hoja3!$B$4,[22]Hoja3!$A$4,IF(K696=[22]Hoja3!$B$5,[22]Hoja3!$A$5,IF(K696=[22]Hoja3!$B$6,[22]Hoja3!$A$6,IF(K696=[22]Hoja3!$B$7,[22]Hoja3!$A$7,IF(K696=[22]Hoja3!$B$8,[22]Hoja3!$A$8,IF(K696=[22]Hoja3!$B$9,[22]Hoja3!$A$9,IF(K696=[22]Hoja3!$B$10,[22]Hoja3!$A$10,IF(K696=[22]Hoja3!$B$11,[22]Hoja3!$A$11,IF(K696=[22]Hoja3!$B$12,[22]Hoja3!$A$12,IF(K696=[22]Hoja3!$B$13,[22]Hoja3!$A$13,IF(K696=[22]Hoja3!$B$14,[22]Hoja3!$A$14,"")))))))))))))</f>
        <v>CCE-04</v>
      </c>
      <c r="M696" s="2" t="s">
        <v>890</v>
      </c>
      <c r="N696" s="2">
        <v>3</v>
      </c>
      <c r="O696" s="55">
        <v>392682000</v>
      </c>
      <c r="P696" s="55">
        <v>392682000</v>
      </c>
      <c r="Q696" s="1">
        <v>0</v>
      </c>
      <c r="R696" s="2">
        <v>0</v>
      </c>
      <c r="S696" s="11" t="s">
        <v>1125</v>
      </c>
      <c r="T696" s="2" t="s">
        <v>1126</v>
      </c>
      <c r="U696" s="11" t="s">
        <v>1127</v>
      </c>
      <c r="V696" s="11" t="s">
        <v>1128</v>
      </c>
      <c r="W696" s="11" t="s">
        <v>1129</v>
      </c>
      <c r="X696" s="2" t="s">
        <v>1130</v>
      </c>
      <c r="Y696" s="3" t="s">
        <v>1131</v>
      </c>
    </row>
    <row r="697" spans="1:25" ht="210" x14ac:dyDescent="0.25">
      <c r="A697" s="2">
        <v>32</v>
      </c>
      <c r="B697" s="11" t="s">
        <v>1121</v>
      </c>
      <c r="C697" s="11" t="s">
        <v>1122</v>
      </c>
      <c r="D697" s="11" t="s">
        <v>1144</v>
      </c>
      <c r="E697" s="2">
        <v>81101513</v>
      </c>
      <c r="F697" s="2" t="s">
        <v>1163</v>
      </c>
      <c r="G697" s="4">
        <v>7</v>
      </c>
      <c r="H697" s="4">
        <v>8</v>
      </c>
      <c r="I697" s="2">
        <v>6</v>
      </c>
      <c r="J697" s="2">
        <v>1</v>
      </c>
      <c r="K697" s="2" t="s">
        <v>889</v>
      </c>
      <c r="L697" s="2" t="str">
        <f>IF(K697=[22]Hoja3!$B$2,[22]Hoja3!$A$2,IF(K697=[22]Hoja3!$B$3,[22]Hoja3!$A$3,IF(K697=[22]Hoja3!$B$4,[22]Hoja3!$A$4,IF(K697=[22]Hoja3!$B$5,[22]Hoja3!$A$5,IF(K697=[22]Hoja3!$B$6,[22]Hoja3!$A$6,IF(K697=[22]Hoja3!$B$7,[22]Hoja3!$A$7,IF(K697=[22]Hoja3!$B$8,[22]Hoja3!$A$8,IF(K697=[22]Hoja3!$B$9,[22]Hoja3!$A$9,IF(K697=[22]Hoja3!$B$10,[22]Hoja3!$A$10,IF(K697=[22]Hoja3!$B$11,[22]Hoja3!$A$11,IF(K697=[22]Hoja3!$B$12,[22]Hoja3!$A$12,IF(K697=[22]Hoja3!$B$13,[22]Hoja3!$A$13,IF(K697=[22]Hoja3!$B$14,[22]Hoja3!$A$14,"")))))))))))))</f>
        <v>CCE-04</v>
      </c>
      <c r="M697" s="2" t="s">
        <v>1135</v>
      </c>
      <c r="N697" s="2">
        <v>3</v>
      </c>
      <c r="O697" s="55">
        <v>40000000</v>
      </c>
      <c r="P697" s="55">
        <v>40000000</v>
      </c>
      <c r="Q697" s="1">
        <v>0</v>
      </c>
      <c r="R697" s="2">
        <v>0</v>
      </c>
      <c r="S697" s="11" t="s">
        <v>1125</v>
      </c>
      <c r="T697" s="2" t="s">
        <v>1126</v>
      </c>
      <c r="U697" s="11" t="s">
        <v>1127</v>
      </c>
      <c r="V697" s="11" t="s">
        <v>1128</v>
      </c>
      <c r="W697" s="11" t="s">
        <v>1129</v>
      </c>
      <c r="X697" s="2" t="s">
        <v>1130</v>
      </c>
      <c r="Y697" s="3" t="s">
        <v>1131</v>
      </c>
    </row>
    <row r="698" spans="1:25" ht="180" x14ac:dyDescent="0.25">
      <c r="A698" s="2">
        <v>33</v>
      </c>
      <c r="B698" s="11" t="s">
        <v>1121</v>
      </c>
      <c r="C698" s="11" t="s">
        <v>1122</v>
      </c>
      <c r="D698" s="11" t="s">
        <v>1144</v>
      </c>
      <c r="E698" s="2">
        <v>811015</v>
      </c>
      <c r="F698" s="2" t="s">
        <v>1164</v>
      </c>
      <c r="G698" s="4">
        <v>7</v>
      </c>
      <c r="H698" s="4">
        <v>8</v>
      </c>
      <c r="I698" s="2">
        <v>6</v>
      </c>
      <c r="J698" s="2">
        <v>1</v>
      </c>
      <c r="K698" s="2" t="s">
        <v>889</v>
      </c>
      <c r="L698" s="2" t="str">
        <f>IF(K698=[22]Hoja3!$B$2,[22]Hoja3!$A$2,IF(K698=[22]Hoja3!$B$3,[22]Hoja3!$A$3,IF(K698=[22]Hoja3!$B$4,[22]Hoja3!$A$4,IF(K698=[22]Hoja3!$B$5,[22]Hoja3!$A$5,IF(K698=[22]Hoja3!$B$6,[22]Hoja3!$A$6,IF(K698=[22]Hoja3!$B$7,[22]Hoja3!$A$7,IF(K698=[22]Hoja3!$B$8,[22]Hoja3!$A$8,IF(K698=[22]Hoja3!$B$9,[22]Hoja3!$A$9,IF(K698=[22]Hoja3!$B$10,[22]Hoja3!$A$10,IF(K698=[22]Hoja3!$B$11,[22]Hoja3!$A$11,IF(K698=[22]Hoja3!$B$12,[22]Hoja3!$A$12,IF(K698=[22]Hoja3!$B$13,[22]Hoja3!$A$13,IF(K698=[22]Hoja3!$B$14,[22]Hoja3!$A$14,"")))))))))))))</f>
        <v>CCE-04</v>
      </c>
      <c r="M698" s="2" t="s">
        <v>890</v>
      </c>
      <c r="N698" s="2">
        <v>3</v>
      </c>
      <c r="O698" s="55">
        <v>200000000</v>
      </c>
      <c r="P698" s="55">
        <v>200000000</v>
      </c>
      <c r="Q698" s="1">
        <v>0</v>
      </c>
      <c r="R698" s="2">
        <v>0</v>
      </c>
      <c r="S698" s="11" t="s">
        <v>1125</v>
      </c>
      <c r="T698" s="2" t="s">
        <v>1126</v>
      </c>
      <c r="U698" s="11" t="s">
        <v>1127</v>
      </c>
      <c r="V698" s="11" t="s">
        <v>1128</v>
      </c>
      <c r="W698" s="11" t="s">
        <v>1129</v>
      </c>
      <c r="X698" s="2" t="s">
        <v>1130</v>
      </c>
      <c r="Y698" s="3" t="s">
        <v>1131</v>
      </c>
    </row>
    <row r="699" spans="1:25" ht="180" x14ac:dyDescent="0.25">
      <c r="A699" s="2">
        <v>34</v>
      </c>
      <c r="B699" s="11" t="s">
        <v>1121</v>
      </c>
      <c r="C699" s="11" t="s">
        <v>1122</v>
      </c>
      <c r="D699" s="11" t="s">
        <v>1144</v>
      </c>
      <c r="E699" s="2">
        <v>811015</v>
      </c>
      <c r="F699" s="2" t="s">
        <v>1165</v>
      </c>
      <c r="G699" s="4">
        <v>7</v>
      </c>
      <c r="H699" s="4">
        <v>8</v>
      </c>
      <c r="I699" s="2">
        <v>6</v>
      </c>
      <c r="J699" s="2">
        <v>1</v>
      </c>
      <c r="K699" s="2" t="s">
        <v>889</v>
      </c>
      <c r="L699" s="2" t="str">
        <f>IF(K699=[22]Hoja3!$B$2,[22]Hoja3!$A$2,IF(K699=[22]Hoja3!$B$3,[22]Hoja3!$A$3,IF(K699=[22]Hoja3!$B$4,[22]Hoja3!$A$4,IF(K699=[22]Hoja3!$B$5,[22]Hoja3!$A$5,IF(K699=[22]Hoja3!$B$6,[22]Hoja3!$A$6,IF(K699=[22]Hoja3!$B$7,[22]Hoja3!$A$7,IF(K699=[22]Hoja3!$B$8,[22]Hoja3!$A$8,IF(K699=[22]Hoja3!$B$9,[22]Hoja3!$A$9,IF(K699=[22]Hoja3!$B$10,[22]Hoja3!$A$10,IF(K699=[22]Hoja3!$B$11,[22]Hoja3!$A$11,IF(K699=[22]Hoja3!$B$12,[22]Hoja3!$A$12,IF(K699=[22]Hoja3!$B$13,[22]Hoja3!$A$13,IF(K699=[22]Hoja3!$B$14,[22]Hoja3!$A$14,"")))))))))))))</f>
        <v>CCE-04</v>
      </c>
      <c r="M699" s="2" t="s">
        <v>890</v>
      </c>
      <c r="N699" s="2">
        <v>3</v>
      </c>
      <c r="O699" s="55">
        <v>655000000</v>
      </c>
      <c r="P699" s="55">
        <v>655000000</v>
      </c>
      <c r="Q699" s="1">
        <v>0</v>
      </c>
      <c r="R699" s="2">
        <v>0</v>
      </c>
      <c r="S699" s="11" t="s">
        <v>1125</v>
      </c>
      <c r="T699" s="2" t="s">
        <v>1126</v>
      </c>
      <c r="U699" s="11" t="s">
        <v>1127</v>
      </c>
      <c r="V699" s="11" t="s">
        <v>1128</v>
      </c>
      <c r="W699" s="11" t="s">
        <v>1129</v>
      </c>
      <c r="X699" s="2" t="s">
        <v>1130</v>
      </c>
      <c r="Y699" s="3" t="s">
        <v>1131</v>
      </c>
    </row>
    <row r="700" spans="1:25" ht="195" x14ac:dyDescent="0.25">
      <c r="A700" s="2">
        <v>35</v>
      </c>
      <c r="B700" s="11" t="s">
        <v>1121</v>
      </c>
      <c r="C700" s="11" t="s">
        <v>1122</v>
      </c>
      <c r="D700" s="11" t="s">
        <v>1144</v>
      </c>
      <c r="E700" s="2">
        <v>81101513</v>
      </c>
      <c r="F700" s="2" t="s">
        <v>1166</v>
      </c>
      <c r="G700" s="4">
        <v>7</v>
      </c>
      <c r="H700" s="4">
        <v>8</v>
      </c>
      <c r="I700" s="2">
        <v>6</v>
      </c>
      <c r="J700" s="2">
        <v>1</v>
      </c>
      <c r="K700" s="2" t="s">
        <v>889</v>
      </c>
      <c r="L700" s="2" t="str">
        <f>IF(K700=[22]Hoja3!$B$2,[22]Hoja3!$A$2,IF(K700=[22]Hoja3!$B$3,[22]Hoja3!$A$3,IF(K700=[22]Hoja3!$B$4,[22]Hoja3!$A$4,IF(K700=[22]Hoja3!$B$5,[22]Hoja3!$A$5,IF(K700=[22]Hoja3!$B$6,[22]Hoja3!$A$6,IF(K700=[22]Hoja3!$B$7,[22]Hoja3!$A$7,IF(K700=[22]Hoja3!$B$8,[22]Hoja3!$A$8,IF(K700=[22]Hoja3!$B$9,[22]Hoja3!$A$9,IF(K700=[22]Hoja3!$B$10,[22]Hoja3!$A$10,IF(K700=[22]Hoja3!$B$11,[22]Hoja3!$A$11,IF(K700=[22]Hoja3!$B$12,[22]Hoja3!$A$12,IF(K700=[22]Hoja3!$B$13,[22]Hoja3!$A$13,IF(K700=[22]Hoja3!$B$14,[22]Hoja3!$A$14,"")))))))))))))</f>
        <v>CCE-04</v>
      </c>
      <c r="M700" s="2" t="s">
        <v>1135</v>
      </c>
      <c r="N700" s="2">
        <v>3</v>
      </c>
      <c r="O700" s="55">
        <v>45000000</v>
      </c>
      <c r="P700" s="55">
        <v>45000000</v>
      </c>
      <c r="Q700" s="1">
        <v>0</v>
      </c>
      <c r="R700" s="2">
        <v>0</v>
      </c>
      <c r="S700" s="11" t="s">
        <v>1125</v>
      </c>
      <c r="T700" s="2" t="s">
        <v>1126</v>
      </c>
      <c r="U700" s="11" t="s">
        <v>1127</v>
      </c>
      <c r="V700" s="11" t="s">
        <v>1128</v>
      </c>
      <c r="W700" s="11" t="s">
        <v>1129</v>
      </c>
      <c r="X700" s="2" t="s">
        <v>1130</v>
      </c>
      <c r="Y700" s="3" t="s">
        <v>1131</v>
      </c>
    </row>
    <row r="701" spans="1:25" ht="180" x14ac:dyDescent="0.25">
      <c r="A701" s="2">
        <v>36</v>
      </c>
      <c r="B701" s="11" t="s">
        <v>1121</v>
      </c>
      <c r="C701" s="11" t="s">
        <v>1122</v>
      </c>
      <c r="D701" s="11" t="s">
        <v>1144</v>
      </c>
      <c r="E701" s="2">
        <v>72121406</v>
      </c>
      <c r="F701" s="2" t="s">
        <v>1167</v>
      </c>
      <c r="G701" s="4">
        <v>5</v>
      </c>
      <c r="H701" s="4">
        <v>6</v>
      </c>
      <c r="I701" s="2">
        <v>8</v>
      </c>
      <c r="J701" s="2">
        <v>1</v>
      </c>
      <c r="K701" s="2" t="s">
        <v>53</v>
      </c>
      <c r="L701" s="2" t="str">
        <f>IF(K701=[22]Hoja3!$B$2,[22]Hoja3!$A$2,IF(K701=[22]Hoja3!$B$3,[22]Hoja3!$A$3,IF(K701=[22]Hoja3!$B$4,[22]Hoja3!$A$4,IF(K701=[22]Hoja3!$B$5,[22]Hoja3!$A$5,IF(K701=[22]Hoja3!$B$6,[22]Hoja3!$A$6,IF(K701=[22]Hoja3!$B$7,[22]Hoja3!$A$7,IF(K701=[22]Hoja3!$B$8,[22]Hoja3!$A$8,IF(K701=[22]Hoja3!$B$9,[22]Hoja3!$A$9,IF(K701=[22]Hoja3!$B$10,[22]Hoja3!$A$10,IF(K701=[22]Hoja3!$B$11,[22]Hoja3!$A$11,IF(K701=[22]Hoja3!$B$12,[22]Hoja3!$A$12,IF(K701=[22]Hoja3!$B$13,[22]Hoja3!$A$13,IF(K701=[22]Hoja3!$B$14,[22]Hoja3!$A$14,"")))))))))))))</f>
        <v>CCE-02</v>
      </c>
      <c r="M701" s="2" t="s">
        <v>1133</v>
      </c>
      <c r="N701" s="2">
        <v>3</v>
      </c>
      <c r="O701" s="55">
        <v>3497936503</v>
      </c>
      <c r="P701" s="55">
        <v>3497936503</v>
      </c>
      <c r="Q701" s="1">
        <v>0</v>
      </c>
      <c r="R701" s="2">
        <v>0</v>
      </c>
      <c r="S701" s="11" t="s">
        <v>1125</v>
      </c>
      <c r="T701" s="2" t="s">
        <v>1126</v>
      </c>
      <c r="U701" s="11" t="s">
        <v>1127</v>
      </c>
      <c r="V701" s="11" t="s">
        <v>1128</v>
      </c>
      <c r="W701" s="11" t="s">
        <v>1129</v>
      </c>
      <c r="X701" s="2" t="s">
        <v>1130</v>
      </c>
      <c r="Y701" s="3" t="s">
        <v>1131</v>
      </c>
    </row>
    <row r="702" spans="1:25" ht="180" x14ac:dyDescent="0.25">
      <c r="A702" s="2">
        <v>37</v>
      </c>
      <c r="B702" s="11" t="s">
        <v>1121</v>
      </c>
      <c r="C702" s="11" t="s">
        <v>1122</v>
      </c>
      <c r="D702" s="11" t="s">
        <v>1144</v>
      </c>
      <c r="E702" s="2">
        <v>72121406</v>
      </c>
      <c r="F702" s="2" t="s">
        <v>1168</v>
      </c>
      <c r="G702" s="4">
        <v>5</v>
      </c>
      <c r="H702" s="4">
        <v>6</v>
      </c>
      <c r="I702" s="2">
        <v>8</v>
      </c>
      <c r="J702" s="2">
        <v>1</v>
      </c>
      <c r="K702" s="2" t="s">
        <v>53</v>
      </c>
      <c r="L702" s="2" t="str">
        <f>IF(K702=[22]Hoja3!$B$2,[22]Hoja3!$A$2,IF(K702=[22]Hoja3!$B$3,[22]Hoja3!$A$3,IF(K702=[22]Hoja3!$B$4,[22]Hoja3!$A$4,IF(K702=[22]Hoja3!$B$5,[22]Hoja3!$A$5,IF(K702=[22]Hoja3!$B$6,[22]Hoja3!$A$6,IF(K702=[22]Hoja3!$B$7,[22]Hoja3!$A$7,IF(K702=[22]Hoja3!$B$8,[22]Hoja3!$A$8,IF(K702=[22]Hoja3!$B$9,[22]Hoja3!$A$9,IF(K702=[22]Hoja3!$B$10,[22]Hoja3!$A$10,IF(K702=[22]Hoja3!$B$11,[22]Hoja3!$A$11,IF(K702=[22]Hoja3!$B$12,[22]Hoja3!$A$12,IF(K702=[22]Hoja3!$B$13,[22]Hoja3!$A$13,IF(K702=[22]Hoja3!$B$14,[22]Hoja3!$A$14,"")))))))))))))</f>
        <v>CCE-02</v>
      </c>
      <c r="M702" s="2" t="s">
        <v>1133</v>
      </c>
      <c r="N702" s="2">
        <v>3</v>
      </c>
      <c r="O702" s="55">
        <v>3497936503</v>
      </c>
      <c r="P702" s="55">
        <v>3497936503</v>
      </c>
      <c r="Q702" s="1">
        <v>0</v>
      </c>
      <c r="R702" s="2">
        <v>0</v>
      </c>
      <c r="S702" s="11" t="s">
        <v>1125</v>
      </c>
      <c r="T702" s="2" t="s">
        <v>1126</v>
      </c>
      <c r="U702" s="11" t="s">
        <v>1127</v>
      </c>
      <c r="V702" s="11" t="s">
        <v>1128</v>
      </c>
      <c r="W702" s="11" t="s">
        <v>1129</v>
      </c>
      <c r="X702" s="2" t="s">
        <v>1130</v>
      </c>
      <c r="Y702" s="3" t="s">
        <v>1131</v>
      </c>
    </row>
    <row r="703" spans="1:25" ht="180" x14ac:dyDescent="0.25">
      <c r="A703" s="2">
        <v>38</v>
      </c>
      <c r="B703" s="11" t="s">
        <v>1121</v>
      </c>
      <c r="C703" s="11" t="s">
        <v>1122</v>
      </c>
      <c r="D703" s="11" t="s">
        <v>1144</v>
      </c>
      <c r="E703" s="2">
        <v>72121406</v>
      </c>
      <c r="F703" s="2" t="s">
        <v>1169</v>
      </c>
      <c r="G703" s="4">
        <v>5</v>
      </c>
      <c r="H703" s="4">
        <v>6</v>
      </c>
      <c r="I703" s="2">
        <v>8</v>
      </c>
      <c r="J703" s="2">
        <v>1</v>
      </c>
      <c r="K703" s="2" t="s">
        <v>53</v>
      </c>
      <c r="L703" s="2" t="str">
        <f>IF(K703=[22]Hoja3!$B$2,[22]Hoja3!$A$2,IF(K703=[22]Hoja3!$B$3,[22]Hoja3!$A$3,IF(K703=[22]Hoja3!$B$4,[22]Hoja3!$A$4,IF(K703=[22]Hoja3!$B$5,[22]Hoja3!$A$5,IF(K703=[22]Hoja3!$B$6,[22]Hoja3!$A$6,IF(K703=[22]Hoja3!$B$7,[22]Hoja3!$A$7,IF(K703=[22]Hoja3!$B$8,[22]Hoja3!$A$8,IF(K703=[22]Hoja3!$B$9,[22]Hoja3!$A$9,IF(K703=[22]Hoja3!$B$10,[22]Hoja3!$A$10,IF(K703=[22]Hoja3!$B$11,[22]Hoja3!$A$11,IF(K703=[22]Hoja3!$B$12,[22]Hoja3!$A$12,IF(K703=[22]Hoja3!$B$13,[22]Hoja3!$A$13,IF(K703=[22]Hoja3!$B$14,[22]Hoja3!$A$14,"")))))))))))))</f>
        <v>CCE-02</v>
      </c>
      <c r="M703" s="2" t="s">
        <v>1133</v>
      </c>
      <c r="N703" s="2">
        <v>3</v>
      </c>
      <c r="O703" s="55">
        <v>3497936503</v>
      </c>
      <c r="P703" s="55">
        <v>3497936503</v>
      </c>
      <c r="Q703" s="1">
        <v>0</v>
      </c>
      <c r="R703" s="2">
        <v>0</v>
      </c>
      <c r="S703" s="11" t="s">
        <v>1125</v>
      </c>
      <c r="T703" s="2" t="s">
        <v>1126</v>
      </c>
      <c r="U703" s="11" t="s">
        <v>1127</v>
      </c>
      <c r="V703" s="11" t="s">
        <v>1128</v>
      </c>
      <c r="W703" s="11" t="s">
        <v>1129</v>
      </c>
      <c r="X703" s="2" t="s">
        <v>1130</v>
      </c>
      <c r="Y703" s="3" t="s">
        <v>1131</v>
      </c>
    </row>
    <row r="704" spans="1:25" ht="210" x14ac:dyDescent="0.25">
      <c r="A704" s="2">
        <v>39</v>
      </c>
      <c r="B704" s="11" t="s">
        <v>1121</v>
      </c>
      <c r="C704" s="11" t="s">
        <v>1122</v>
      </c>
      <c r="D704" s="11" t="s">
        <v>1144</v>
      </c>
      <c r="E704" s="2" t="s">
        <v>1145</v>
      </c>
      <c r="F704" s="2" t="s">
        <v>1170</v>
      </c>
      <c r="G704" s="4">
        <v>5</v>
      </c>
      <c r="H704" s="4">
        <v>6</v>
      </c>
      <c r="I704" s="2">
        <v>9</v>
      </c>
      <c r="J704" s="2">
        <v>1</v>
      </c>
      <c r="K704" s="2" t="s">
        <v>889</v>
      </c>
      <c r="L704" s="2" t="str">
        <f>IF(K704=[22]Hoja3!$B$2,[22]Hoja3!$A$2,IF(K704=[22]Hoja3!$B$3,[22]Hoja3!$A$3,IF(K704=[22]Hoja3!$B$4,[22]Hoja3!$A$4,IF(K704=[22]Hoja3!$B$5,[22]Hoja3!$A$5,IF(K704=[22]Hoja3!$B$6,[22]Hoja3!$A$6,IF(K704=[22]Hoja3!$B$7,[22]Hoja3!$A$7,IF(K704=[22]Hoja3!$B$8,[22]Hoja3!$A$8,IF(K704=[22]Hoja3!$B$9,[22]Hoja3!$A$9,IF(K704=[22]Hoja3!$B$10,[22]Hoja3!$A$10,IF(K704=[22]Hoja3!$B$11,[22]Hoja3!$A$11,IF(K704=[22]Hoja3!$B$12,[22]Hoja3!$A$12,IF(K704=[22]Hoja3!$B$13,[22]Hoja3!$A$13,IF(K704=[22]Hoja3!$B$14,[22]Hoja3!$A$14,"")))))))))))))</f>
        <v>CCE-04</v>
      </c>
      <c r="M704" s="2" t="s">
        <v>1135</v>
      </c>
      <c r="N704" s="2">
        <v>3</v>
      </c>
      <c r="O704" s="55">
        <v>350000000</v>
      </c>
      <c r="P704" s="55">
        <v>350000000</v>
      </c>
      <c r="Q704" s="1">
        <v>0</v>
      </c>
      <c r="R704" s="2">
        <v>0</v>
      </c>
      <c r="S704" s="11" t="s">
        <v>1125</v>
      </c>
      <c r="T704" s="2" t="s">
        <v>1126</v>
      </c>
      <c r="U704" s="11" t="s">
        <v>1127</v>
      </c>
      <c r="V704" s="11" t="s">
        <v>1128</v>
      </c>
      <c r="W704" s="11" t="s">
        <v>1129</v>
      </c>
      <c r="X704" s="2" t="s">
        <v>1130</v>
      </c>
      <c r="Y704" s="3" t="s">
        <v>1131</v>
      </c>
    </row>
    <row r="705" spans="1:25" ht="195" x14ac:dyDescent="0.25">
      <c r="A705" s="2">
        <v>40</v>
      </c>
      <c r="B705" s="11" t="s">
        <v>1121</v>
      </c>
      <c r="C705" s="11" t="s">
        <v>1122</v>
      </c>
      <c r="D705" s="11" t="s">
        <v>1144</v>
      </c>
      <c r="E705" s="2" t="s">
        <v>1145</v>
      </c>
      <c r="F705" s="2" t="s">
        <v>1171</v>
      </c>
      <c r="G705" s="4">
        <v>5</v>
      </c>
      <c r="H705" s="4">
        <v>6</v>
      </c>
      <c r="I705" s="2">
        <v>9</v>
      </c>
      <c r="J705" s="2">
        <v>1</v>
      </c>
      <c r="K705" s="2" t="s">
        <v>889</v>
      </c>
      <c r="L705" s="2" t="str">
        <f>IF(K705=[22]Hoja3!$B$2,[22]Hoja3!$A$2,IF(K705=[22]Hoja3!$B$3,[22]Hoja3!$A$3,IF(K705=[22]Hoja3!$B$4,[22]Hoja3!$A$4,IF(K705=[22]Hoja3!$B$5,[22]Hoja3!$A$5,IF(K705=[22]Hoja3!$B$6,[22]Hoja3!$A$6,IF(K705=[22]Hoja3!$B$7,[22]Hoja3!$A$7,IF(K705=[22]Hoja3!$B$8,[22]Hoja3!$A$8,IF(K705=[22]Hoja3!$B$9,[22]Hoja3!$A$9,IF(K705=[22]Hoja3!$B$10,[22]Hoja3!$A$10,IF(K705=[22]Hoja3!$B$11,[22]Hoja3!$A$11,IF(K705=[22]Hoja3!$B$12,[22]Hoja3!$A$12,IF(K705=[22]Hoja3!$B$13,[22]Hoja3!$A$13,IF(K705=[22]Hoja3!$B$14,[22]Hoja3!$A$14,"")))))))))))))</f>
        <v>CCE-04</v>
      </c>
      <c r="M705" s="2" t="s">
        <v>1135</v>
      </c>
      <c r="N705" s="2">
        <v>3</v>
      </c>
      <c r="O705" s="55">
        <v>350000000</v>
      </c>
      <c r="P705" s="55">
        <v>350000000</v>
      </c>
      <c r="Q705" s="1">
        <v>0</v>
      </c>
      <c r="R705" s="2">
        <v>0</v>
      </c>
      <c r="S705" s="11" t="s">
        <v>1125</v>
      </c>
      <c r="T705" s="2" t="s">
        <v>1126</v>
      </c>
      <c r="U705" s="11" t="s">
        <v>1127</v>
      </c>
      <c r="V705" s="11" t="s">
        <v>1128</v>
      </c>
      <c r="W705" s="11" t="s">
        <v>1129</v>
      </c>
      <c r="X705" s="2" t="s">
        <v>1130</v>
      </c>
      <c r="Y705" s="3" t="s">
        <v>1131</v>
      </c>
    </row>
    <row r="706" spans="1:25" ht="195" x14ac:dyDescent="0.25">
      <c r="A706" s="2">
        <v>41</v>
      </c>
      <c r="B706" s="11" t="s">
        <v>1121</v>
      </c>
      <c r="C706" s="11" t="s">
        <v>1122</v>
      </c>
      <c r="D706" s="11" t="s">
        <v>1144</v>
      </c>
      <c r="E706" s="2" t="s">
        <v>1145</v>
      </c>
      <c r="F706" s="2" t="s">
        <v>1172</v>
      </c>
      <c r="G706" s="4">
        <v>5</v>
      </c>
      <c r="H706" s="4">
        <v>6</v>
      </c>
      <c r="I706" s="2">
        <v>9</v>
      </c>
      <c r="J706" s="2">
        <v>1</v>
      </c>
      <c r="K706" s="2" t="s">
        <v>889</v>
      </c>
      <c r="L706" s="2" t="str">
        <f>IF(K706=[22]Hoja3!$B$2,[22]Hoja3!$A$2,IF(K706=[22]Hoja3!$B$3,[22]Hoja3!$A$3,IF(K706=[22]Hoja3!$B$4,[22]Hoja3!$A$4,IF(K706=[22]Hoja3!$B$5,[22]Hoja3!$A$5,IF(K706=[22]Hoja3!$B$6,[22]Hoja3!$A$6,IF(K706=[22]Hoja3!$B$7,[22]Hoja3!$A$7,IF(K706=[22]Hoja3!$B$8,[22]Hoja3!$A$8,IF(K706=[22]Hoja3!$B$9,[22]Hoja3!$A$9,IF(K706=[22]Hoja3!$B$10,[22]Hoja3!$A$10,IF(K706=[22]Hoja3!$B$11,[22]Hoja3!$A$11,IF(K706=[22]Hoja3!$B$12,[22]Hoja3!$A$12,IF(K706=[22]Hoja3!$B$13,[22]Hoja3!$A$13,IF(K706=[22]Hoja3!$B$14,[22]Hoja3!$A$14,"")))))))))))))</f>
        <v>CCE-04</v>
      </c>
      <c r="M706" s="2" t="s">
        <v>1135</v>
      </c>
      <c r="N706" s="2">
        <v>3</v>
      </c>
      <c r="O706" s="55">
        <v>350000000</v>
      </c>
      <c r="P706" s="55">
        <v>350000000</v>
      </c>
      <c r="Q706" s="1">
        <v>0</v>
      </c>
      <c r="R706" s="2">
        <v>0</v>
      </c>
      <c r="S706" s="11" t="s">
        <v>1125</v>
      </c>
      <c r="T706" s="2" t="s">
        <v>1126</v>
      </c>
      <c r="U706" s="11" t="s">
        <v>1127</v>
      </c>
      <c r="V706" s="11" t="s">
        <v>1128</v>
      </c>
      <c r="W706" s="11" t="s">
        <v>1129</v>
      </c>
      <c r="X706" s="2" t="s">
        <v>1130</v>
      </c>
      <c r="Y706" s="3" t="s">
        <v>1131</v>
      </c>
    </row>
    <row r="707" spans="1:25" ht="150" x14ac:dyDescent="0.25">
      <c r="A707" s="2">
        <v>42</v>
      </c>
      <c r="B707" s="11" t="s">
        <v>1121</v>
      </c>
      <c r="C707" s="11" t="s">
        <v>1122</v>
      </c>
      <c r="D707" s="11" t="s">
        <v>1173</v>
      </c>
      <c r="E707" s="2">
        <v>72121406</v>
      </c>
      <c r="F707" s="2" t="s">
        <v>1174</v>
      </c>
      <c r="G707" s="4">
        <v>5</v>
      </c>
      <c r="H707" s="4">
        <v>6</v>
      </c>
      <c r="I707" s="2">
        <v>8</v>
      </c>
      <c r="J707" s="2">
        <v>1</v>
      </c>
      <c r="K707" s="2" t="s">
        <v>53</v>
      </c>
      <c r="L707" s="2" t="str">
        <f>IF(K707=[22]Hoja3!$B$2,[22]Hoja3!$A$2,IF(K707=[22]Hoja3!$B$3,[22]Hoja3!$A$3,IF(K707=[22]Hoja3!$B$4,[22]Hoja3!$A$4,IF(K707=[22]Hoja3!$B$5,[22]Hoja3!$A$5,IF(K707=[22]Hoja3!$B$6,[22]Hoja3!$A$6,IF(K707=[22]Hoja3!$B$7,[22]Hoja3!$A$7,IF(K707=[22]Hoja3!$B$8,[22]Hoja3!$A$8,IF(K707=[22]Hoja3!$B$9,[22]Hoja3!$A$9,IF(K707=[22]Hoja3!$B$10,[22]Hoja3!$A$10,IF(K707=[22]Hoja3!$B$11,[22]Hoja3!$A$11,IF(K707=[22]Hoja3!$B$12,[22]Hoja3!$A$12,IF(K707=[22]Hoja3!$B$13,[22]Hoja3!$A$13,IF(K707=[22]Hoja3!$B$14,[22]Hoja3!$A$14,"")))))))))))))</f>
        <v>CCE-02</v>
      </c>
      <c r="M707" s="2" t="s">
        <v>1133</v>
      </c>
      <c r="N707" s="2">
        <v>4</v>
      </c>
      <c r="O707" s="55">
        <v>1703851000</v>
      </c>
      <c r="P707" s="55">
        <v>1703851000</v>
      </c>
      <c r="Q707" s="1">
        <v>0</v>
      </c>
      <c r="R707" s="2">
        <v>0</v>
      </c>
      <c r="S707" s="11" t="s">
        <v>1125</v>
      </c>
      <c r="T707" s="2" t="s">
        <v>1126</v>
      </c>
      <c r="U707" s="11" t="s">
        <v>1127</v>
      </c>
      <c r="V707" s="11" t="s">
        <v>1128</v>
      </c>
      <c r="W707" s="11" t="s">
        <v>1129</v>
      </c>
      <c r="X707" s="2" t="s">
        <v>1130</v>
      </c>
      <c r="Y707" s="3" t="s">
        <v>1131</v>
      </c>
    </row>
    <row r="708" spans="1:25" ht="255" x14ac:dyDescent="0.25">
      <c r="A708" s="2">
        <v>43</v>
      </c>
      <c r="B708" s="11" t="s">
        <v>1121</v>
      </c>
      <c r="C708" s="11" t="s">
        <v>1122</v>
      </c>
      <c r="D708" s="11" t="s">
        <v>1175</v>
      </c>
      <c r="E708" s="2" t="s">
        <v>1176</v>
      </c>
      <c r="F708" s="2" t="s">
        <v>1177</v>
      </c>
      <c r="G708" s="4">
        <v>3</v>
      </c>
      <c r="H708" s="4">
        <v>4</v>
      </c>
      <c r="I708" s="2">
        <v>8</v>
      </c>
      <c r="J708" s="2">
        <v>1</v>
      </c>
      <c r="K708" s="2" t="s">
        <v>47</v>
      </c>
      <c r="L708" s="2" t="str">
        <f>IF(K708=[22]Hoja3!$B$2,[22]Hoja3!$A$2,IF(K708=[22]Hoja3!$B$3,[22]Hoja3!$A$3,IF(K708=[22]Hoja3!$B$4,[22]Hoja3!$A$4,IF(K708=[22]Hoja3!$B$5,[22]Hoja3!$A$5,IF(K708=[22]Hoja3!$B$6,[22]Hoja3!$A$6,IF(K708=[22]Hoja3!$B$7,[22]Hoja3!$A$7,IF(K708=[22]Hoja3!$B$8,[22]Hoja3!$A$8,IF(K708=[22]Hoja3!$B$9,[22]Hoja3!$A$9,IF(K708=[22]Hoja3!$B$10,[22]Hoja3!$A$10,IF(K708=[22]Hoja3!$B$11,[22]Hoja3!$A$11,IF(K708=[22]Hoja3!$B$12,[22]Hoja3!$A$12,IF(K708=[22]Hoja3!$B$13,[22]Hoja3!$A$13,IF(K708=[22]Hoja3!$B$14,[22]Hoja3!$A$14,"")))))))))))))</f>
        <v>CCE-06</v>
      </c>
      <c r="M708" s="30" t="s">
        <v>58</v>
      </c>
      <c r="N708" s="2">
        <v>0</v>
      </c>
      <c r="O708" s="55">
        <v>240000000</v>
      </c>
      <c r="P708" s="55">
        <v>240000000</v>
      </c>
      <c r="Q708" s="1">
        <v>0</v>
      </c>
      <c r="R708" s="2">
        <v>0</v>
      </c>
      <c r="S708" s="11" t="s">
        <v>1125</v>
      </c>
      <c r="T708" s="2" t="s">
        <v>1126</v>
      </c>
      <c r="U708" s="11" t="s">
        <v>1127</v>
      </c>
      <c r="V708" s="11" t="s">
        <v>1128</v>
      </c>
      <c r="W708" s="11" t="s">
        <v>1129</v>
      </c>
      <c r="X708" s="2" t="s">
        <v>1130</v>
      </c>
      <c r="Y708" s="3" t="s">
        <v>1131</v>
      </c>
    </row>
    <row r="709" spans="1:25" ht="255" x14ac:dyDescent="0.25">
      <c r="A709" s="2">
        <v>44</v>
      </c>
      <c r="B709" s="11" t="s">
        <v>1121</v>
      </c>
      <c r="C709" s="11" t="s">
        <v>1122</v>
      </c>
      <c r="D709" s="11" t="s">
        <v>1175</v>
      </c>
      <c r="E709" s="2" t="s">
        <v>1178</v>
      </c>
      <c r="F709" s="2" t="s">
        <v>1179</v>
      </c>
      <c r="G709" s="4">
        <v>3</v>
      </c>
      <c r="H709" s="4">
        <v>4</v>
      </c>
      <c r="I709" s="2">
        <v>8</v>
      </c>
      <c r="J709" s="2">
        <v>1</v>
      </c>
      <c r="K709" s="2" t="s">
        <v>47</v>
      </c>
      <c r="L709" s="2" t="str">
        <f>IF(K709=[22]Hoja3!$B$2,[22]Hoja3!$A$2,IF(K709=[22]Hoja3!$B$3,[22]Hoja3!$A$3,IF(K709=[22]Hoja3!$B$4,[22]Hoja3!$A$4,IF(K709=[22]Hoja3!$B$5,[22]Hoja3!$A$5,IF(K709=[22]Hoja3!$B$6,[22]Hoja3!$A$6,IF(K709=[22]Hoja3!$B$7,[22]Hoja3!$A$7,IF(K709=[22]Hoja3!$B$8,[22]Hoja3!$A$8,IF(K709=[22]Hoja3!$B$9,[22]Hoja3!$A$9,IF(K709=[22]Hoja3!$B$10,[22]Hoja3!$A$10,IF(K709=[22]Hoja3!$B$11,[22]Hoja3!$A$11,IF(K709=[22]Hoja3!$B$12,[22]Hoja3!$A$12,IF(K709=[22]Hoja3!$B$13,[22]Hoja3!$A$13,IF(K709=[22]Hoja3!$B$14,[22]Hoja3!$A$14,"")))))))))))))</f>
        <v>CCE-06</v>
      </c>
      <c r="M709" s="30" t="s">
        <v>890</v>
      </c>
      <c r="N709" s="2">
        <v>0</v>
      </c>
      <c r="O709" s="55">
        <f>150000000-46556400</f>
        <v>103443600</v>
      </c>
      <c r="P709" s="55">
        <f>O709</f>
        <v>103443600</v>
      </c>
      <c r="Q709" s="1">
        <v>0</v>
      </c>
      <c r="R709" s="2">
        <v>0</v>
      </c>
      <c r="S709" s="11" t="s">
        <v>1125</v>
      </c>
      <c r="T709" s="2" t="s">
        <v>1126</v>
      </c>
      <c r="U709" s="11" t="s">
        <v>1127</v>
      </c>
      <c r="V709" s="11" t="s">
        <v>1128</v>
      </c>
      <c r="W709" s="11" t="s">
        <v>1129</v>
      </c>
      <c r="X709" s="2" t="s">
        <v>1130</v>
      </c>
      <c r="Y709" s="3" t="s">
        <v>1131</v>
      </c>
    </row>
    <row r="710" spans="1:25" ht="255" x14ac:dyDescent="0.25">
      <c r="A710" s="2">
        <v>45</v>
      </c>
      <c r="B710" s="11" t="s">
        <v>1121</v>
      </c>
      <c r="C710" s="11" t="s">
        <v>1122</v>
      </c>
      <c r="D710" s="11" t="s">
        <v>1175</v>
      </c>
      <c r="E710" s="2">
        <v>80121704</v>
      </c>
      <c r="F710" s="2" t="s">
        <v>1180</v>
      </c>
      <c r="G710" s="4">
        <v>3</v>
      </c>
      <c r="H710" s="4">
        <v>4</v>
      </c>
      <c r="I710" s="2">
        <v>11.5</v>
      </c>
      <c r="J710" s="2">
        <v>1</v>
      </c>
      <c r="K710" s="2" t="s">
        <v>29</v>
      </c>
      <c r="L710" s="2" t="str">
        <f>IF(K710=[22]Hoja3!$B$2,[22]Hoja3!$A$2,IF(K710=[22]Hoja3!$B$3,[22]Hoja3!$A$3,IF(K710=[22]Hoja3!$B$4,[22]Hoja3!$A$4,IF(K710=[22]Hoja3!$B$5,[22]Hoja3!$A$5,IF(K710=[22]Hoja3!$B$6,[22]Hoja3!$A$6,IF(K710=[22]Hoja3!$B$7,[22]Hoja3!$A$7,IF(K710=[22]Hoja3!$B$8,[22]Hoja3!$A$8,IF(K710=[22]Hoja3!$B$9,[22]Hoja3!$A$9,IF(K710=[22]Hoja3!$B$10,[22]Hoja3!$A$10,IF(K710=[22]Hoja3!$B$11,[22]Hoja3!$A$11,IF(K710=[22]Hoja3!$B$12,[22]Hoja3!$A$12,IF(K710=[22]Hoja3!$B$13,[22]Hoja3!$A$13,IF(K710=[22]Hoja3!$B$14,[22]Hoja3!$A$14,"")))))))))))))</f>
        <v>CCE-05</v>
      </c>
      <c r="M710" s="2" t="s">
        <v>58</v>
      </c>
      <c r="N710" s="2">
        <v>0</v>
      </c>
      <c r="O710" s="55">
        <f>110000000+46556400</f>
        <v>156556400</v>
      </c>
      <c r="P710" s="55">
        <f>O710</f>
        <v>156556400</v>
      </c>
      <c r="Q710" s="1">
        <v>0</v>
      </c>
      <c r="R710" s="2">
        <v>0</v>
      </c>
      <c r="S710" s="11" t="s">
        <v>1125</v>
      </c>
      <c r="T710" s="2" t="s">
        <v>1126</v>
      </c>
      <c r="U710" s="11" t="s">
        <v>1127</v>
      </c>
      <c r="V710" s="11" t="s">
        <v>1128</v>
      </c>
      <c r="W710" s="11" t="s">
        <v>1129</v>
      </c>
      <c r="X710" s="2" t="s">
        <v>1130</v>
      </c>
      <c r="Y710" s="3" t="s">
        <v>1131</v>
      </c>
    </row>
    <row r="711" spans="1:25" ht="165" x14ac:dyDescent="0.25">
      <c r="A711" s="2">
        <v>46</v>
      </c>
      <c r="B711" s="11" t="s">
        <v>1121</v>
      </c>
      <c r="C711" s="11" t="s">
        <v>1181</v>
      </c>
      <c r="D711" s="11" t="s">
        <v>1182</v>
      </c>
      <c r="E711" s="2">
        <v>72121406</v>
      </c>
      <c r="F711" s="2" t="s">
        <v>1183</v>
      </c>
      <c r="G711" s="4">
        <v>4</v>
      </c>
      <c r="H711" s="4">
        <v>5</v>
      </c>
      <c r="I711" s="2">
        <v>7</v>
      </c>
      <c r="J711" s="2">
        <v>1</v>
      </c>
      <c r="K711" s="2" t="s">
        <v>53</v>
      </c>
      <c r="L711" s="2" t="str">
        <f>IF(K711=[22]Hoja3!$B$2,[22]Hoja3!$A$2,IF(K711=[22]Hoja3!$B$3,[22]Hoja3!$A$3,IF(K711=[22]Hoja3!$B$4,[22]Hoja3!$A$4,IF(K711=[22]Hoja3!$B$5,[22]Hoja3!$A$5,IF(K711=[22]Hoja3!$B$6,[22]Hoja3!$A$6,IF(K711=[22]Hoja3!$B$7,[22]Hoja3!$A$7,IF(K711=[22]Hoja3!$B$8,[22]Hoja3!$A$8,IF(K711=[22]Hoja3!$B$9,[22]Hoja3!$A$9,IF(K711=[22]Hoja3!$B$10,[22]Hoja3!$A$10,IF(K711=[22]Hoja3!$B$11,[22]Hoja3!$A$11,IF(K711=[22]Hoja3!$B$12,[22]Hoja3!$A$12,IF(K711=[22]Hoja3!$B$13,[22]Hoja3!$A$13,IF(K711=[22]Hoja3!$B$14,[22]Hoja3!$A$14,"")))))))))))))</f>
        <v>CCE-02</v>
      </c>
      <c r="M711" s="2" t="s">
        <v>1133</v>
      </c>
      <c r="N711" s="2">
        <v>0</v>
      </c>
      <c r="O711" s="55">
        <v>9025800000</v>
      </c>
      <c r="P711" s="55">
        <v>9025800000</v>
      </c>
      <c r="Q711" s="1">
        <v>0</v>
      </c>
      <c r="R711" s="2">
        <v>0</v>
      </c>
      <c r="S711" s="11" t="s">
        <v>1125</v>
      </c>
      <c r="T711" s="2" t="s">
        <v>1126</v>
      </c>
      <c r="U711" s="11" t="s">
        <v>1127</v>
      </c>
      <c r="V711" s="11" t="s">
        <v>1128</v>
      </c>
      <c r="W711" s="11" t="s">
        <v>1129</v>
      </c>
      <c r="X711" s="2" t="s">
        <v>1130</v>
      </c>
      <c r="Y711" s="3" t="s">
        <v>1131</v>
      </c>
    </row>
    <row r="712" spans="1:25" ht="195" x14ac:dyDescent="0.25">
      <c r="A712" s="2">
        <v>47</v>
      </c>
      <c r="B712" s="11" t="s">
        <v>1121</v>
      </c>
      <c r="C712" s="11" t="s">
        <v>1181</v>
      </c>
      <c r="D712" s="11" t="s">
        <v>1182</v>
      </c>
      <c r="E712" s="2">
        <v>81101513</v>
      </c>
      <c r="F712" s="2" t="s">
        <v>1184</v>
      </c>
      <c r="G712" s="4">
        <v>4</v>
      </c>
      <c r="H712" s="4">
        <v>5</v>
      </c>
      <c r="I712" s="2">
        <v>8</v>
      </c>
      <c r="J712" s="2">
        <v>1</v>
      </c>
      <c r="K712" s="2" t="s">
        <v>889</v>
      </c>
      <c r="L712" s="2" t="str">
        <f>IF(K712=[22]Hoja3!$B$2,[22]Hoja3!$A$2,IF(K712=[22]Hoja3!$B$3,[22]Hoja3!$A$3,IF(K712=[22]Hoja3!$B$4,[22]Hoja3!$A$4,IF(K712=[22]Hoja3!$B$5,[22]Hoja3!$A$5,IF(K712=[22]Hoja3!$B$6,[22]Hoja3!$A$6,IF(K712=[22]Hoja3!$B$7,[22]Hoja3!$A$7,IF(K712=[22]Hoja3!$B$8,[22]Hoja3!$A$8,IF(K712=[22]Hoja3!$B$9,[22]Hoja3!$A$9,IF(K712=[22]Hoja3!$B$10,[22]Hoja3!$A$10,IF(K712=[22]Hoja3!$B$11,[22]Hoja3!$A$11,IF(K712=[22]Hoja3!$B$12,[22]Hoja3!$A$12,IF(K712=[22]Hoja3!$B$13,[22]Hoja3!$A$13,IF(K712=[22]Hoja3!$B$14,[22]Hoja3!$A$14,"")))))))))))))</f>
        <v>CCE-04</v>
      </c>
      <c r="M712" s="2" t="s">
        <v>1135</v>
      </c>
      <c r="N712" s="2">
        <v>0</v>
      </c>
      <c r="O712" s="55">
        <v>1350000000</v>
      </c>
      <c r="P712" s="55">
        <v>1350000000</v>
      </c>
      <c r="Q712" s="1">
        <v>0</v>
      </c>
      <c r="R712" s="2">
        <v>0</v>
      </c>
      <c r="S712" s="11" t="s">
        <v>1125</v>
      </c>
      <c r="T712" s="2" t="s">
        <v>1126</v>
      </c>
      <c r="U712" s="11" t="s">
        <v>1127</v>
      </c>
      <c r="V712" s="11" t="s">
        <v>1128</v>
      </c>
      <c r="W712" s="11" t="s">
        <v>1129</v>
      </c>
      <c r="X712" s="2" t="s">
        <v>1130</v>
      </c>
      <c r="Y712" s="3" t="s">
        <v>1131</v>
      </c>
    </row>
    <row r="713" spans="1:25" ht="150" x14ac:dyDescent="0.25">
      <c r="A713" s="2">
        <v>48</v>
      </c>
      <c r="B713" s="11" t="s">
        <v>1121</v>
      </c>
      <c r="C713" s="11" t="s">
        <v>1181</v>
      </c>
      <c r="D713" s="11" t="s">
        <v>1185</v>
      </c>
      <c r="E713" s="2">
        <v>811015</v>
      </c>
      <c r="F713" s="2" t="s">
        <v>1186</v>
      </c>
      <c r="G713" s="4">
        <v>4</v>
      </c>
      <c r="H713" s="4">
        <v>5</v>
      </c>
      <c r="I713" s="2">
        <v>6</v>
      </c>
      <c r="J713" s="2">
        <v>1</v>
      </c>
      <c r="K713" s="2" t="s">
        <v>889</v>
      </c>
      <c r="L713" s="2" t="str">
        <f>IF(K713=[22]Hoja3!$B$2,[22]Hoja3!$A$2,IF(K713=[22]Hoja3!$B$3,[22]Hoja3!$A$3,IF(K713=[22]Hoja3!$B$4,[22]Hoja3!$A$4,IF(K713=[22]Hoja3!$B$5,[22]Hoja3!$A$5,IF(K713=[22]Hoja3!$B$6,[22]Hoja3!$A$6,IF(K713=[22]Hoja3!$B$7,[22]Hoja3!$A$7,IF(K713=[22]Hoja3!$B$8,[22]Hoja3!$A$8,IF(K713=[22]Hoja3!$B$9,[22]Hoja3!$A$9,IF(K713=[22]Hoja3!$B$10,[22]Hoja3!$A$10,IF(K713=[22]Hoja3!$B$11,[22]Hoja3!$A$11,IF(K713=[22]Hoja3!$B$12,[22]Hoja3!$A$12,IF(K713=[22]Hoja3!$B$13,[22]Hoja3!$A$13,IF(K713=[22]Hoja3!$B$14,[22]Hoja3!$A$14,"")))))))))))))</f>
        <v>CCE-04</v>
      </c>
      <c r="M713" s="2" t="s">
        <v>890</v>
      </c>
      <c r="N713" s="2">
        <v>0</v>
      </c>
      <c r="O713" s="55">
        <v>400000000</v>
      </c>
      <c r="P713" s="55">
        <v>400000000</v>
      </c>
      <c r="Q713" s="1">
        <v>0</v>
      </c>
      <c r="R713" s="2">
        <v>0</v>
      </c>
      <c r="S713" s="11" t="s">
        <v>1125</v>
      </c>
      <c r="T713" s="2" t="s">
        <v>1126</v>
      </c>
      <c r="U713" s="11" t="s">
        <v>1127</v>
      </c>
      <c r="V713" s="11" t="s">
        <v>1128</v>
      </c>
      <c r="W713" s="11" t="s">
        <v>1129</v>
      </c>
      <c r="X713" s="2" t="s">
        <v>1130</v>
      </c>
      <c r="Y713" s="3" t="s">
        <v>1131</v>
      </c>
    </row>
    <row r="714" spans="1:25" ht="150" x14ac:dyDescent="0.25">
      <c r="A714" s="2">
        <v>49</v>
      </c>
      <c r="B714" s="11" t="s">
        <v>1121</v>
      </c>
      <c r="C714" s="11" t="s">
        <v>1181</v>
      </c>
      <c r="D714" s="11" t="s">
        <v>1187</v>
      </c>
      <c r="E714" s="2">
        <v>80131506</v>
      </c>
      <c r="F714" s="2" t="s">
        <v>1188</v>
      </c>
      <c r="G714" s="4">
        <v>2</v>
      </c>
      <c r="H714" s="4">
        <v>3</v>
      </c>
      <c r="I714" s="2">
        <v>10</v>
      </c>
      <c r="J714" s="2">
        <v>1</v>
      </c>
      <c r="K714" s="2" t="s">
        <v>43</v>
      </c>
      <c r="L714" s="2" t="str">
        <f>IF(K714=[22]Hoja3!$B$2,[22]Hoja3!$A$2,IF(K714=[22]Hoja3!$B$3,[22]Hoja3!$A$3,IF(K714=[22]Hoja3!$B$4,[22]Hoja3!$A$4,IF(K714=[22]Hoja3!$B$5,[22]Hoja3!$A$5,IF(K714=[22]Hoja3!$B$6,[22]Hoja3!$A$6,IF(K714=[22]Hoja3!$B$7,[22]Hoja3!$A$7,IF(K714=[22]Hoja3!$B$8,[22]Hoja3!$A$8,IF(K714=[22]Hoja3!$B$9,[22]Hoja3!$A$9,IF(K714=[22]Hoja3!$B$10,[22]Hoja3!$A$10,IF(K714=[22]Hoja3!$B$11,[22]Hoja3!$A$11,IF(K714=[22]Hoja3!$B$12,[22]Hoja3!$A$12,IF(K714=[22]Hoja3!$B$13,[22]Hoja3!$A$13,IF(K714=[22]Hoja3!$B$14,[22]Hoja3!$A$14,"")))))))))))))</f>
        <v>CCE-99</v>
      </c>
      <c r="M714" s="2" t="s">
        <v>893</v>
      </c>
      <c r="N714" s="2">
        <v>0</v>
      </c>
      <c r="O714" s="55">
        <v>250000000</v>
      </c>
      <c r="P714" s="55">
        <v>250000000</v>
      </c>
      <c r="Q714" s="1">
        <v>0</v>
      </c>
      <c r="R714" s="2">
        <v>0</v>
      </c>
      <c r="S714" s="11" t="s">
        <v>1125</v>
      </c>
      <c r="T714" s="2" t="s">
        <v>1126</v>
      </c>
      <c r="U714" s="11" t="s">
        <v>1127</v>
      </c>
      <c r="V714" s="11" t="s">
        <v>1128</v>
      </c>
      <c r="W714" s="11" t="s">
        <v>1129</v>
      </c>
      <c r="X714" s="2" t="s">
        <v>1130</v>
      </c>
      <c r="Y714" s="3" t="s">
        <v>1131</v>
      </c>
    </row>
    <row r="715" spans="1:25" ht="150" x14ac:dyDescent="0.25">
      <c r="A715" s="2">
        <v>50</v>
      </c>
      <c r="B715" s="11" t="s">
        <v>1121</v>
      </c>
      <c r="C715" s="11" t="s">
        <v>1181</v>
      </c>
      <c r="D715" s="11" t="s">
        <v>1189</v>
      </c>
      <c r="E715" s="2">
        <v>72121406</v>
      </c>
      <c r="F715" s="2" t="s">
        <v>1190</v>
      </c>
      <c r="G715" s="4">
        <v>2</v>
      </c>
      <c r="H715" s="4">
        <v>3</v>
      </c>
      <c r="I715" s="30">
        <v>10</v>
      </c>
      <c r="J715" s="2">
        <v>1</v>
      </c>
      <c r="K715" s="2" t="s">
        <v>53</v>
      </c>
      <c r="L715" s="2" t="str">
        <f>IF(K715=[22]Hoja3!$B$2,[22]Hoja3!$A$2,IF(K715=[22]Hoja3!$B$3,[22]Hoja3!$A$3,IF(K715=[22]Hoja3!$B$4,[22]Hoja3!$A$4,IF(K715=[22]Hoja3!$B$5,[22]Hoja3!$A$5,IF(K715=[22]Hoja3!$B$6,[22]Hoja3!$A$6,IF(K715=[22]Hoja3!$B$7,[22]Hoja3!$A$7,IF(K715=[22]Hoja3!$B$8,[22]Hoja3!$A$8,IF(K715=[22]Hoja3!$B$9,[22]Hoja3!$A$9,IF(K715=[22]Hoja3!$B$10,[22]Hoja3!$A$10,IF(K715=[22]Hoja3!$B$11,[22]Hoja3!$A$11,IF(K715=[22]Hoja3!$B$12,[22]Hoja3!$A$12,IF(K715=[22]Hoja3!$B$13,[22]Hoja3!$A$13,IF(K715=[22]Hoja3!$B$14,[22]Hoja3!$A$14,"")))))))))))))</f>
        <v>CCE-02</v>
      </c>
      <c r="M715" s="2" t="s">
        <v>1133</v>
      </c>
      <c r="N715" s="2">
        <v>0</v>
      </c>
      <c r="O715" s="55">
        <v>2578680000</v>
      </c>
      <c r="P715" s="55">
        <v>2578680000</v>
      </c>
      <c r="Q715" s="1">
        <v>0</v>
      </c>
      <c r="R715" s="2">
        <v>0</v>
      </c>
      <c r="S715" s="11" t="s">
        <v>1125</v>
      </c>
      <c r="T715" s="2" t="s">
        <v>1126</v>
      </c>
      <c r="U715" s="11" t="s">
        <v>1127</v>
      </c>
      <c r="V715" s="11" t="s">
        <v>1128</v>
      </c>
      <c r="W715" s="11" t="s">
        <v>1129</v>
      </c>
      <c r="X715" s="2" t="s">
        <v>1130</v>
      </c>
      <c r="Y715" s="3" t="s">
        <v>1131</v>
      </c>
    </row>
    <row r="716" spans="1:25" ht="150" x14ac:dyDescent="0.25">
      <c r="A716" s="2">
        <v>51</v>
      </c>
      <c r="B716" s="11" t="s">
        <v>1121</v>
      </c>
      <c r="C716" s="11" t="s">
        <v>1181</v>
      </c>
      <c r="D716" s="11" t="s">
        <v>1189</v>
      </c>
      <c r="E716" s="2">
        <v>81101513</v>
      </c>
      <c r="F716" s="2" t="s">
        <v>1191</v>
      </c>
      <c r="G716" s="4">
        <v>2</v>
      </c>
      <c r="H716" s="4">
        <v>3</v>
      </c>
      <c r="I716" s="2">
        <v>11</v>
      </c>
      <c r="J716" s="2">
        <v>1</v>
      </c>
      <c r="K716" s="2" t="s">
        <v>889</v>
      </c>
      <c r="L716" s="2" t="str">
        <f>IF(K716=[22]Hoja3!$B$2,[22]Hoja3!$A$2,IF(K716=[22]Hoja3!$B$3,[22]Hoja3!$A$3,IF(K716=[22]Hoja3!$B$4,[22]Hoja3!$A$4,IF(K716=[22]Hoja3!$B$5,[22]Hoja3!$A$5,IF(K716=[22]Hoja3!$B$6,[22]Hoja3!$A$6,IF(K716=[22]Hoja3!$B$7,[22]Hoja3!$A$7,IF(K716=[22]Hoja3!$B$8,[22]Hoja3!$A$8,IF(K716=[22]Hoja3!$B$9,[22]Hoja3!$A$9,IF(K716=[22]Hoja3!$B$10,[22]Hoja3!$A$10,IF(K716=[22]Hoja3!$B$11,[22]Hoja3!$A$11,IF(K716=[22]Hoja3!$B$12,[22]Hoja3!$A$12,IF(K716=[22]Hoja3!$B$13,[22]Hoja3!$A$13,IF(K716=[22]Hoja3!$B$14,[22]Hoja3!$A$14,"")))))))))))))</f>
        <v>CCE-04</v>
      </c>
      <c r="M716" s="2" t="s">
        <v>1135</v>
      </c>
      <c r="N716" s="2">
        <v>0</v>
      </c>
      <c r="O716" s="55">
        <v>417511240</v>
      </c>
      <c r="P716" s="55">
        <v>417511240</v>
      </c>
      <c r="Q716" s="1">
        <v>0</v>
      </c>
      <c r="R716" s="2">
        <v>0</v>
      </c>
      <c r="S716" s="11" t="s">
        <v>1125</v>
      </c>
      <c r="T716" s="2" t="s">
        <v>1126</v>
      </c>
      <c r="U716" s="11" t="s">
        <v>1127</v>
      </c>
      <c r="V716" s="11" t="s">
        <v>1128</v>
      </c>
      <c r="W716" s="11" t="s">
        <v>1129</v>
      </c>
      <c r="X716" s="2" t="s">
        <v>1130</v>
      </c>
      <c r="Y716" s="3" t="s">
        <v>1131</v>
      </c>
    </row>
    <row r="717" spans="1:25" ht="150" x14ac:dyDescent="0.25">
      <c r="A717" s="2">
        <v>52</v>
      </c>
      <c r="B717" s="11" t="s">
        <v>1121</v>
      </c>
      <c r="C717" s="11" t="s">
        <v>1181</v>
      </c>
      <c r="D717" s="11" t="s">
        <v>1192</v>
      </c>
      <c r="E717" s="2">
        <v>72121406</v>
      </c>
      <c r="F717" s="2" t="s">
        <v>1193</v>
      </c>
      <c r="G717" s="4">
        <v>4</v>
      </c>
      <c r="H717" s="4">
        <v>5</v>
      </c>
      <c r="I717" s="2">
        <v>7</v>
      </c>
      <c r="J717" s="2">
        <v>1</v>
      </c>
      <c r="K717" s="2" t="s">
        <v>53</v>
      </c>
      <c r="L717" s="2" t="str">
        <f>IF(K717=[22]Hoja3!$B$2,[22]Hoja3!$A$2,IF(K717=[22]Hoja3!$B$3,[22]Hoja3!$A$3,IF(K717=[22]Hoja3!$B$4,[22]Hoja3!$A$4,IF(K717=[22]Hoja3!$B$5,[22]Hoja3!$A$5,IF(K717=[22]Hoja3!$B$6,[22]Hoja3!$A$6,IF(K717=[22]Hoja3!$B$7,[22]Hoja3!$A$7,IF(K717=[22]Hoja3!$B$8,[22]Hoja3!$A$8,IF(K717=[22]Hoja3!$B$9,[22]Hoja3!$A$9,IF(K717=[22]Hoja3!$B$10,[22]Hoja3!$A$10,IF(K717=[22]Hoja3!$B$11,[22]Hoja3!$A$11,IF(K717=[22]Hoja3!$B$12,[22]Hoja3!$A$12,IF(K717=[22]Hoja3!$B$13,[22]Hoja3!$A$13,IF(K717=[22]Hoja3!$B$14,[22]Hoja3!$A$14,"")))))))))))))</f>
        <v>CCE-02</v>
      </c>
      <c r="M717" s="2" t="s">
        <v>1133</v>
      </c>
      <c r="N717" s="2">
        <v>0</v>
      </c>
      <c r="O717" s="55">
        <v>595000000</v>
      </c>
      <c r="P717" s="55">
        <v>595000000</v>
      </c>
      <c r="Q717" s="1">
        <v>0</v>
      </c>
      <c r="R717" s="2">
        <v>0</v>
      </c>
      <c r="S717" s="11" t="s">
        <v>1125</v>
      </c>
      <c r="T717" s="2" t="s">
        <v>1126</v>
      </c>
      <c r="U717" s="10" t="s">
        <v>1127</v>
      </c>
      <c r="V717" s="11" t="s">
        <v>1128</v>
      </c>
      <c r="W717" s="11" t="s">
        <v>1129</v>
      </c>
      <c r="X717" s="2" t="s">
        <v>1130</v>
      </c>
      <c r="Y717" s="3" t="s">
        <v>1131</v>
      </c>
    </row>
    <row r="718" spans="1:25" ht="150" x14ac:dyDescent="0.25">
      <c r="A718" s="2">
        <v>53</v>
      </c>
      <c r="B718" s="11" t="s">
        <v>1121</v>
      </c>
      <c r="C718" s="11" t="s">
        <v>1181</v>
      </c>
      <c r="D718" s="11" t="s">
        <v>1192</v>
      </c>
      <c r="E718" s="2">
        <v>81101513</v>
      </c>
      <c r="F718" s="2" t="s">
        <v>1194</v>
      </c>
      <c r="G718" s="4">
        <v>4</v>
      </c>
      <c r="H718" s="4">
        <v>5</v>
      </c>
      <c r="I718" s="2">
        <v>8</v>
      </c>
      <c r="J718" s="2">
        <v>1</v>
      </c>
      <c r="K718" s="2" t="s">
        <v>889</v>
      </c>
      <c r="L718" s="2" t="str">
        <f>IF(K718=[22]Hoja3!$B$2,[22]Hoja3!$A$2,IF(K718=[22]Hoja3!$B$3,[22]Hoja3!$A$3,IF(K718=[22]Hoja3!$B$4,[22]Hoja3!$A$4,IF(K718=[22]Hoja3!$B$5,[22]Hoja3!$A$5,IF(K718=[22]Hoja3!$B$6,[22]Hoja3!$A$6,IF(K718=[22]Hoja3!$B$7,[22]Hoja3!$A$7,IF(K718=[22]Hoja3!$B$8,[22]Hoja3!$A$8,IF(K718=[22]Hoja3!$B$9,[22]Hoja3!$A$9,IF(K718=[22]Hoja3!$B$10,[22]Hoja3!$A$10,IF(K718=[22]Hoja3!$B$11,[22]Hoja3!$A$11,IF(K718=[22]Hoja3!$B$12,[22]Hoja3!$A$12,IF(K718=[22]Hoja3!$B$13,[22]Hoja3!$A$13,IF(K718=[22]Hoja3!$B$14,[22]Hoja3!$A$14,"")))))))))))))</f>
        <v>CCE-04</v>
      </c>
      <c r="M718" s="2" t="s">
        <v>1135</v>
      </c>
      <c r="N718" s="2">
        <v>0</v>
      </c>
      <c r="O718" s="55">
        <v>105000000</v>
      </c>
      <c r="P718" s="55">
        <v>105000000</v>
      </c>
      <c r="Q718" s="1">
        <v>0</v>
      </c>
      <c r="R718" s="2">
        <v>0</v>
      </c>
      <c r="S718" s="11" t="s">
        <v>1125</v>
      </c>
      <c r="T718" s="2" t="s">
        <v>1126</v>
      </c>
      <c r="U718" s="10" t="s">
        <v>1127</v>
      </c>
      <c r="V718" s="11" t="s">
        <v>1128</v>
      </c>
      <c r="W718" s="11" t="s">
        <v>1129</v>
      </c>
      <c r="X718" s="2" t="s">
        <v>1130</v>
      </c>
      <c r="Y718" s="3" t="s">
        <v>1131</v>
      </c>
    </row>
    <row r="719" spans="1:25" ht="150" x14ac:dyDescent="0.25">
      <c r="A719" s="2">
        <v>54</v>
      </c>
      <c r="B719" s="11" t="s">
        <v>1121</v>
      </c>
      <c r="C719" s="11" t="s">
        <v>1181</v>
      </c>
      <c r="D719" s="11" t="s">
        <v>1195</v>
      </c>
      <c r="E719" s="2">
        <v>72102900</v>
      </c>
      <c r="F719" s="2" t="s">
        <v>1196</v>
      </c>
      <c r="G719" s="4">
        <v>2</v>
      </c>
      <c r="H719" s="4">
        <v>3</v>
      </c>
      <c r="I719" s="2">
        <v>7</v>
      </c>
      <c r="J719" s="2">
        <v>1</v>
      </c>
      <c r="K719" s="2" t="s">
        <v>53</v>
      </c>
      <c r="L719" s="2" t="str">
        <f>IF(K719=[22]Hoja3!$B$2,[22]Hoja3!$A$2,IF(K719=[22]Hoja3!$B$3,[22]Hoja3!$A$3,IF(K719=[22]Hoja3!$B$4,[22]Hoja3!$A$4,IF(K719=[22]Hoja3!$B$5,[22]Hoja3!$A$5,IF(K719=[22]Hoja3!$B$6,[22]Hoja3!$A$6,IF(K719=[22]Hoja3!$B$7,[22]Hoja3!$A$7,IF(K719=[22]Hoja3!$B$8,[22]Hoja3!$A$8,IF(K719=[22]Hoja3!$B$9,[22]Hoja3!$A$9,IF(K719=[22]Hoja3!$B$10,[22]Hoja3!$A$10,IF(K719=[22]Hoja3!$B$11,[22]Hoja3!$A$11,IF(K719=[22]Hoja3!$B$12,[22]Hoja3!$A$12,IF(K719=[22]Hoja3!$B$13,[22]Hoja3!$A$13,IF(K719=[22]Hoja3!$B$14,[22]Hoja3!$A$14,"")))))))))))))</f>
        <v>CCE-02</v>
      </c>
      <c r="M719" s="2" t="s">
        <v>1133</v>
      </c>
      <c r="N719" s="2">
        <v>0</v>
      </c>
      <c r="O719" s="55">
        <v>800000000</v>
      </c>
      <c r="P719" s="55">
        <v>800000000</v>
      </c>
      <c r="Q719" s="1">
        <v>0</v>
      </c>
      <c r="R719" s="2">
        <v>0</v>
      </c>
      <c r="S719" s="11" t="s">
        <v>1125</v>
      </c>
      <c r="T719" s="2" t="s">
        <v>1126</v>
      </c>
      <c r="U719" s="10" t="s">
        <v>1127</v>
      </c>
      <c r="V719" s="11" t="s">
        <v>1128</v>
      </c>
      <c r="W719" s="11" t="s">
        <v>1129</v>
      </c>
      <c r="X719" s="2" t="s">
        <v>1130</v>
      </c>
      <c r="Y719" s="3" t="s">
        <v>1131</v>
      </c>
    </row>
    <row r="720" spans="1:25" ht="150" x14ac:dyDescent="0.25">
      <c r="A720" s="2">
        <v>55</v>
      </c>
      <c r="B720" s="11" t="s">
        <v>1121</v>
      </c>
      <c r="C720" s="11" t="s">
        <v>1197</v>
      </c>
      <c r="D720" s="11" t="s">
        <v>1198</v>
      </c>
      <c r="E720" s="2">
        <v>72102900</v>
      </c>
      <c r="F720" s="2" t="s">
        <v>1199</v>
      </c>
      <c r="G720" s="4">
        <v>6</v>
      </c>
      <c r="H720" s="4">
        <v>7</v>
      </c>
      <c r="I720" s="2">
        <v>7</v>
      </c>
      <c r="J720" s="2">
        <v>1</v>
      </c>
      <c r="K720" s="2" t="s">
        <v>53</v>
      </c>
      <c r="L720" s="2" t="str">
        <f>IF(K720=[22]Hoja3!$B$2,[22]Hoja3!$A$2,IF(K720=[22]Hoja3!$B$3,[22]Hoja3!$A$3,IF(K720=[22]Hoja3!$B$4,[22]Hoja3!$A$4,IF(K720=[22]Hoja3!$B$5,[22]Hoja3!$A$5,IF(K720=[22]Hoja3!$B$6,[22]Hoja3!$A$6,IF(K720=[22]Hoja3!$B$7,[22]Hoja3!$A$7,IF(K720=[22]Hoja3!$B$8,[22]Hoja3!$A$8,IF(K720=[22]Hoja3!$B$9,[22]Hoja3!$A$9,IF(K720=[22]Hoja3!$B$10,[22]Hoja3!$A$10,IF(K720=[22]Hoja3!$B$11,[22]Hoja3!$A$11,IF(K720=[22]Hoja3!$B$12,[22]Hoja3!$A$12,IF(K720=[22]Hoja3!$B$13,[22]Hoja3!$A$13,IF(K720=[22]Hoja3!$B$14,[22]Hoja3!$A$14,"")))))))))))))</f>
        <v>CCE-02</v>
      </c>
      <c r="M720" s="2" t="s">
        <v>1133</v>
      </c>
      <c r="N720" s="2">
        <v>0</v>
      </c>
      <c r="O720" s="55">
        <v>680000000</v>
      </c>
      <c r="P720" s="55">
        <v>680000000</v>
      </c>
      <c r="Q720" s="1">
        <v>0</v>
      </c>
      <c r="R720" s="2">
        <v>0</v>
      </c>
      <c r="S720" s="11" t="s">
        <v>1125</v>
      </c>
      <c r="T720" s="2" t="s">
        <v>1126</v>
      </c>
      <c r="U720" s="10" t="s">
        <v>1127</v>
      </c>
      <c r="V720" s="11" t="s">
        <v>1128</v>
      </c>
      <c r="W720" s="11" t="s">
        <v>1129</v>
      </c>
      <c r="X720" s="2" t="s">
        <v>1130</v>
      </c>
      <c r="Y720" s="3" t="s">
        <v>1131</v>
      </c>
    </row>
    <row r="721" spans="1:25" ht="150" x14ac:dyDescent="0.25">
      <c r="A721" s="2">
        <v>56</v>
      </c>
      <c r="B721" s="11" t="s">
        <v>1121</v>
      </c>
      <c r="C721" s="11" t="s">
        <v>1197</v>
      </c>
      <c r="D721" s="11" t="s">
        <v>1198</v>
      </c>
      <c r="E721" s="2">
        <v>81101513</v>
      </c>
      <c r="F721" s="2" t="s">
        <v>1200</v>
      </c>
      <c r="G721" s="4">
        <v>6</v>
      </c>
      <c r="H721" s="4">
        <v>7</v>
      </c>
      <c r="I721" s="2">
        <v>8</v>
      </c>
      <c r="J721" s="2">
        <v>1</v>
      </c>
      <c r="K721" s="2" t="s">
        <v>889</v>
      </c>
      <c r="L721" s="2" t="str">
        <f>IF(K721=[22]Hoja3!$B$2,[22]Hoja3!$A$2,IF(K721=[22]Hoja3!$B$3,[22]Hoja3!$A$3,IF(K721=[22]Hoja3!$B$4,[22]Hoja3!$A$4,IF(K721=[22]Hoja3!$B$5,[22]Hoja3!$A$5,IF(K721=[22]Hoja3!$B$6,[22]Hoja3!$A$6,IF(K721=[22]Hoja3!$B$7,[22]Hoja3!$A$7,IF(K721=[22]Hoja3!$B$8,[22]Hoja3!$A$8,IF(K721=[22]Hoja3!$B$9,[22]Hoja3!$A$9,IF(K721=[22]Hoja3!$B$10,[22]Hoja3!$A$10,IF(K721=[22]Hoja3!$B$11,[22]Hoja3!$A$11,IF(K721=[22]Hoja3!$B$12,[22]Hoja3!$A$12,IF(K721=[22]Hoja3!$B$13,[22]Hoja3!$A$13,IF(K721=[22]Hoja3!$B$14,[22]Hoja3!$A$14,"")))))))))))))</f>
        <v>CCE-04</v>
      </c>
      <c r="M721" s="2" t="s">
        <v>1135</v>
      </c>
      <c r="N721" s="2">
        <v>0</v>
      </c>
      <c r="O721" s="55">
        <v>120000000</v>
      </c>
      <c r="P721" s="55">
        <v>120000000</v>
      </c>
      <c r="Q721" s="1">
        <v>0</v>
      </c>
      <c r="R721" s="2">
        <v>0</v>
      </c>
      <c r="S721" s="11" t="s">
        <v>1125</v>
      </c>
      <c r="T721" s="2" t="s">
        <v>1126</v>
      </c>
      <c r="U721" s="10" t="s">
        <v>1127</v>
      </c>
      <c r="V721" s="11" t="s">
        <v>1128</v>
      </c>
      <c r="W721" s="11" t="s">
        <v>1129</v>
      </c>
      <c r="X721" s="2" t="s">
        <v>1130</v>
      </c>
      <c r="Y721" s="3" t="s">
        <v>1131</v>
      </c>
    </row>
    <row r="722" spans="1:25" ht="285" x14ac:dyDescent="0.25">
      <c r="A722" s="2">
        <v>57</v>
      </c>
      <c r="B722" s="11" t="s">
        <v>1121</v>
      </c>
      <c r="C722" s="11" t="s">
        <v>1122</v>
      </c>
      <c r="D722" s="11" t="s">
        <v>1201</v>
      </c>
      <c r="E722" s="2">
        <v>81101500</v>
      </c>
      <c r="F722" s="2" t="s">
        <v>1202</v>
      </c>
      <c r="G722" s="4">
        <v>1</v>
      </c>
      <c r="H722" s="4">
        <v>1</v>
      </c>
      <c r="I722" s="2">
        <v>6</v>
      </c>
      <c r="J722" s="2">
        <v>1</v>
      </c>
      <c r="K722" s="2" t="s">
        <v>29</v>
      </c>
      <c r="L722" s="2" t="str">
        <f>IF(K722=[22]Hoja3!$B$2,[22]Hoja3!$A$2,IF(K722=[22]Hoja3!$B$3,[22]Hoja3!$A$3,IF(K722=[22]Hoja3!$B$4,[22]Hoja3!$A$4,IF(K722=[22]Hoja3!$B$5,[22]Hoja3!$A$5,IF(K722=[22]Hoja3!$B$6,[22]Hoja3!$A$6,IF(K722=[22]Hoja3!$B$7,[22]Hoja3!$A$7,IF(K722=[22]Hoja3!$B$8,[22]Hoja3!$A$8,IF(K722=[22]Hoja3!$B$9,[22]Hoja3!$A$9,IF(K722=[22]Hoja3!$B$10,[22]Hoja3!$A$10,IF(K722=[22]Hoja3!$B$11,[22]Hoja3!$A$11,IF(K722=[22]Hoja3!$B$12,[22]Hoja3!$A$12,IF(K722=[22]Hoja3!$B$13,[22]Hoja3!$A$13,IF(K722=[22]Hoja3!$B$14,[22]Hoja3!$A$14,"")))))))))))))</f>
        <v>CCE-05</v>
      </c>
      <c r="M722" s="10" t="s">
        <v>58</v>
      </c>
      <c r="N722" s="2">
        <v>0</v>
      </c>
      <c r="O722" s="55">
        <v>38768870</v>
      </c>
      <c r="P722" s="55">
        <v>38768870</v>
      </c>
      <c r="Q722" s="1">
        <v>0</v>
      </c>
      <c r="R722" s="2">
        <v>0</v>
      </c>
      <c r="S722" s="11" t="s">
        <v>1125</v>
      </c>
      <c r="T722" s="2" t="s">
        <v>1126</v>
      </c>
      <c r="U722" s="10" t="s">
        <v>1127</v>
      </c>
      <c r="V722" s="11" t="s">
        <v>1128</v>
      </c>
      <c r="W722" s="11" t="s">
        <v>1129</v>
      </c>
      <c r="X722" s="2" t="s">
        <v>1130</v>
      </c>
      <c r="Y722" s="3" t="s">
        <v>1131</v>
      </c>
    </row>
    <row r="723" spans="1:25" ht="225" x14ac:dyDescent="0.25">
      <c r="A723" s="2">
        <v>58</v>
      </c>
      <c r="B723" s="11" t="s">
        <v>1121</v>
      </c>
      <c r="C723" s="11" t="s">
        <v>1122</v>
      </c>
      <c r="D723" s="11" t="s">
        <v>1201</v>
      </c>
      <c r="E723" s="2">
        <v>80111706</v>
      </c>
      <c r="F723" s="2" t="s">
        <v>1203</v>
      </c>
      <c r="G723" s="4">
        <v>1</v>
      </c>
      <c r="H723" s="4">
        <v>1</v>
      </c>
      <c r="I723" s="2">
        <v>11.5</v>
      </c>
      <c r="J723" s="2">
        <v>1</v>
      </c>
      <c r="K723" s="2" t="s">
        <v>29</v>
      </c>
      <c r="L723" s="2" t="str">
        <f>IF(K723=[22]Hoja3!$B$2,[22]Hoja3!$A$2,IF(K723=[22]Hoja3!$B$3,[22]Hoja3!$A$3,IF(K723=[22]Hoja3!$B$4,[22]Hoja3!$A$4,IF(K723=[22]Hoja3!$B$5,[22]Hoja3!$A$5,IF(K723=[22]Hoja3!$B$6,[22]Hoja3!$A$6,IF(K723=[22]Hoja3!$B$7,[22]Hoja3!$A$7,IF(K723=[22]Hoja3!$B$8,[22]Hoja3!$A$8,IF(K723=[22]Hoja3!$B$9,[22]Hoja3!$A$9,IF(K723=[22]Hoja3!$B$10,[22]Hoja3!$A$10,IF(K723=[22]Hoja3!$B$11,[22]Hoja3!$A$11,IF(K723=[22]Hoja3!$B$12,[22]Hoja3!$A$12,IF(K723=[22]Hoja3!$B$13,[22]Hoja3!$A$13,IF(K723=[22]Hoja3!$B$14,[22]Hoja3!$A$14,"")))))))))))))</f>
        <v>CCE-05</v>
      </c>
      <c r="M723" s="10" t="s">
        <v>1022</v>
      </c>
      <c r="N723" s="2">
        <v>0</v>
      </c>
      <c r="O723" s="55">
        <v>40996966</v>
      </c>
      <c r="P723" s="55">
        <v>40996966</v>
      </c>
      <c r="Q723" s="1">
        <v>0</v>
      </c>
      <c r="R723" s="2">
        <v>0</v>
      </c>
      <c r="S723" s="11" t="s">
        <v>1125</v>
      </c>
      <c r="T723" s="2" t="s">
        <v>1126</v>
      </c>
      <c r="U723" s="10" t="s">
        <v>1127</v>
      </c>
      <c r="V723" s="11" t="s">
        <v>1128</v>
      </c>
      <c r="W723" s="11" t="s">
        <v>1129</v>
      </c>
      <c r="X723" s="2" t="s">
        <v>1130</v>
      </c>
      <c r="Y723" s="3" t="s">
        <v>1131</v>
      </c>
    </row>
    <row r="724" spans="1:25" ht="150" x14ac:dyDescent="0.25">
      <c r="A724" s="2">
        <v>59</v>
      </c>
      <c r="B724" s="11" t="s">
        <v>1121</v>
      </c>
      <c r="C724" s="11" t="s">
        <v>1122</v>
      </c>
      <c r="D724" s="11" t="s">
        <v>1201</v>
      </c>
      <c r="E724" s="2">
        <v>93142009</v>
      </c>
      <c r="F724" s="2" t="s">
        <v>1204</v>
      </c>
      <c r="G724" s="4">
        <v>1</v>
      </c>
      <c r="H724" s="4">
        <v>1</v>
      </c>
      <c r="I724" s="2">
        <v>6</v>
      </c>
      <c r="J724" s="2">
        <v>1</v>
      </c>
      <c r="K724" s="2" t="s">
        <v>29</v>
      </c>
      <c r="L724" s="2" t="str">
        <f>IF(K724=[22]Hoja3!$B$2,[22]Hoja3!$A$2,IF(K724=[22]Hoja3!$B$3,[22]Hoja3!$A$3,IF(K724=[22]Hoja3!$B$4,[22]Hoja3!$A$4,IF(K724=[22]Hoja3!$B$5,[22]Hoja3!$A$5,IF(K724=[22]Hoja3!$B$6,[22]Hoja3!$A$6,IF(K724=[22]Hoja3!$B$7,[22]Hoja3!$A$7,IF(K724=[22]Hoja3!$B$8,[22]Hoja3!$A$8,IF(K724=[22]Hoja3!$B$9,[22]Hoja3!$A$9,IF(K724=[22]Hoja3!$B$10,[22]Hoja3!$A$10,IF(K724=[22]Hoja3!$B$11,[22]Hoja3!$A$11,IF(K724=[22]Hoja3!$B$12,[22]Hoja3!$A$12,IF(K724=[22]Hoja3!$B$13,[22]Hoja3!$A$13,IF(K724=[22]Hoja3!$B$14,[22]Hoja3!$A$14,"")))))))))))))</f>
        <v>CCE-05</v>
      </c>
      <c r="M724" s="10" t="s">
        <v>58</v>
      </c>
      <c r="N724" s="2">
        <v>0</v>
      </c>
      <c r="O724" s="55">
        <v>29852160</v>
      </c>
      <c r="P724" s="55">
        <v>29852160</v>
      </c>
      <c r="Q724" s="1">
        <v>0</v>
      </c>
      <c r="R724" s="2">
        <v>0</v>
      </c>
      <c r="S724" s="11" t="s">
        <v>1125</v>
      </c>
      <c r="T724" s="2" t="s">
        <v>1126</v>
      </c>
      <c r="U724" s="10" t="s">
        <v>1127</v>
      </c>
      <c r="V724" s="11" t="s">
        <v>1128</v>
      </c>
      <c r="W724" s="11" t="s">
        <v>1129</v>
      </c>
      <c r="X724" s="2" t="s">
        <v>1130</v>
      </c>
      <c r="Y724" s="3" t="s">
        <v>1131</v>
      </c>
    </row>
    <row r="725" spans="1:25" ht="300" x14ac:dyDescent="0.25">
      <c r="A725" s="2">
        <v>60</v>
      </c>
      <c r="B725" s="11" t="s">
        <v>1121</v>
      </c>
      <c r="C725" s="11" t="s">
        <v>1122</v>
      </c>
      <c r="D725" s="11" t="s">
        <v>1201</v>
      </c>
      <c r="E725" s="2">
        <v>83101800</v>
      </c>
      <c r="F725" s="2" t="s">
        <v>1205</v>
      </c>
      <c r="G725" s="4">
        <v>1</v>
      </c>
      <c r="H725" s="4">
        <v>1</v>
      </c>
      <c r="I725" s="2">
        <v>6</v>
      </c>
      <c r="J725" s="2">
        <v>1</v>
      </c>
      <c r="K725" s="2" t="s">
        <v>29</v>
      </c>
      <c r="L725" s="2" t="str">
        <f>IF(K725=[22]Hoja3!$B$2,[22]Hoja3!$A$2,IF(K725=[22]Hoja3!$B$3,[22]Hoja3!$A$3,IF(K725=[22]Hoja3!$B$4,[22]Hoja3!$A$4,IF(K725=[22]Hoja3!$B$5,[22]Hoja3!$A$5,IF(K725=[22]Hoja3!$B$6,[22]Hoja3!$A$6,IF(K725=[22]Hoja3!$B$7,[22]Hoja3!$A$7,IF(K725=[22]Hoja3!$B$8,[22]Hoja3!$A$8,IF(K725=[22]Hoja3!$B$9,[22]Hoja3!$A$9,IF(K725=[22]Hoja3!$B$10,[22]Hoja3!$A$10,IF(K725=[22]Hoja3!$B$11,[22]Hoja3!$A$11,IF(K725=[22]Hoja3!$B$12,[22]Hoja3!$A$12,IF(K725=[22]Hoja3!$B$13,[22]Hoja3!$A$13,IF(K725=[22]Hoja3!$B$14,[22]Hoja3!$A$14,"")))))))))))))</f>
        <v>CCE-05</v>
      </c>
      <c r="M725" s="10" t="s">
        <v>58</v>
      </c>
      <c r="N725" s="2">
        <v>0</v>
      </c>
      <c r="O725" s="55">
        <v>24960000</v>
      </c>
      <c r="P725" s="55">
        <v>24960000</v>
      </c>
      <c r="Q725" s="1">
        <v>0</v>
      </c>
      <c r="R725" s="2">
        <v>0</v>
      </c>
      <c r="S725" s="11" t="s">
        <v>1125</v>
      </c>
      <c r="T725" s="2" t="s">
        <v>1126</v>
      </c>
      <c r="U725" s="10" t="s">
        <v>1127</v>
      </c>
      <c r="V725" s="11" t="s">
        <v>1128</v>
      </c>
      <c r="W725" s="11" t="s">
        <v>1129</v>
      </c>
      <c r="X725" s="2" t="s">
        <v>1130</v>
      </c>
      <c r="Y725" s="3" t="s">
        <v>1131</v>
      </c>
    </row>
    <row r="726" spans="1:25" ht="150" x14ac:dyDescent="0.25">
      <c r="A726" s="2">
        <v>61</v>
      </c>
      <c r="B726" s="11" t="s">
        <v>1121</v>
      </c>
      <c r="C726" s="11" t="s">
        <v>1122</v>
      </c>
      <c r="D726" s="11" t="s">
        <v>1201</v>
      </c>
      <c r="E726" s="2">
        <v>80111706</v>
      </c>
      <c r="F726" s="2" t="s">
        <v>1206</v>
      </c>
      <c r="G726" s="4">
        <v>1</v>
      </c>
      <c r="H726" s="4">
        <v>1</v>
      </c>
      <c r="I726" s="2">
        <v>6</v>
      </c>
      <c r="J726" s="2">
        <v>1</v>
      </c>
      <c r="K726" s="2" t="s">
        <v>29</v>
      </c>
      <c r="L726" s="2" t="str">
        <f>IF(K726=[22]Hoja3!$B$2,[22]Hoja3!$A$2,IF(K726=[22]Hoja3!$B$3,[22]Hoja3!$A$3,IF(K726=[22]Hoja3!$B$4,[22]Hoja3!$A$4,IF(K726=[22]Hoja3!$B$5,[22]Hoja3!$A$5,IF(K726=[22]Hoja3!$B$6,[22]Hoja3!$A$6,IF(K726=[22]Hoja3!$B$7,[22]Hoja3!$A$7,IF(K726=[22]Hoja3!$B$8,[22]Hoja3!$A$8,IF(K726=[22]Hoja3!$B$9,[22]Hoja3!$A$9,IF(K726=[22]Hoja3!$B$10,[22]Hoja3!$A$10,IF(K726=[22]Hoja3!$B$11,[22]Hoja3!$A$11,IF(K726=[22]Hoja3!$B$12,[22]Hoja3!$A$12,IF(K726=[22]Hoja3!$B$13,[22]Hoja3!$A$13,IF(K726=[22]Hoja3!$B$14,[22]Hoja3!$A$14,"")))))))))))))</f>
        <v>CCE-05</v>
      </c>
      <c r="M726" s="10" t="s">
        <v>1022</v>
      </c>
      <c r="N726" s="2">
        <v>0</v>
      </c>
      <c r="O726" s="55">
        <v>14037004</v>
      </c>
      <c r="P726" s="55">
        <v>14037004</v>
      </c>
      <c r="Q726" s="1">
        <v>0</v>
      </c>
      <c r="R726" s="2">
        <v>0</v>
      </c>
      <c r="S726" s="11" t="s">
        <v>1125</v>
      </c>
      <c r="T726" s="2" t="s">
        <v>1126</v>
      </c>
      <c r="U726" s="10" t="s">
        <v>1127</v>
      </c>
      <c r="V726" s="11" t="s">
        <v>1128</v>
      </c>
      <c r="W726" s="11" t="s">
        <v>1129</v>
      </c>
      <c r="X726" s="2" t="s">
        <v>1130</v>
      </c>
      <c r="Y726" s="3" t="s">
        <v>1131</v>
      </c>
    </row>
    <row r="727" spans="1:25" ht="270" x14ac:dyDescent="0.25">
      <c r="A727" s="2">
        <v>62</v>
      </c>
      <c r="B727" s="11" t="s">
        <v>1121</v>
      </c>
      <c r="C727" s="11" t="s">
        <v>1122</v>
      </c>
      <c r="D727" s="11" t="s">
        <v>1201</v>
      </c>
      <c r="E727" s="2">
        <v>80111617</v>
      </c>
      <c r="F727" s="2" t="s">
        <v>1207</v>
      </c>
      <c r="G727" s="4">
        <v>1</v>
      </c>
      <c r="H727" s="4">
        <v>1</v>
      </c>
      <c r="I727" s="2">
        <v>6</v>
      </c>
      <c r="J727" s="2">
        <v>1</v>
      </c>
      <c r="K727" s="2" t="s">
        <v>29</v>
      </c>
      <c r="L727" s="2" t="str">
        <f>IF(K727=[22]Hoja3!$B$2,[22]Hoja3!$A$2,IF(K727=[22]Hoja3!$B$3,[22]Hoja3!$A$3,IF(K727=[22]Hoja3!$B$4,[22]Hoja3!$A$4,IF(K727=[22]Hoja3!$B$5,[22]Hoja3!$A$5,IF(K727=[22]Hoja3!$B$6,[22]Hoja3!$A$6,IF(K727=[22]Hoja3!$B$7,[22]Hoja3!$A$7,IF(K727=[22]Hoja3!$B$8,[22]Hoja3!$A$8,IF(K727=[22]Hoja3!$B$9,[22]Hoja3!$A$9,IF(K727=[22]Hoja3!$B$10,[22]Hoja3!$A$10,IF(K727=[22]Hoja3!$B$11,[22]Hoja3!$A$11,IF(K727=[22]Hoja3!$B$12,[22]Hoja3!$A$12,IF(K727=[22]Hoja3!$B$13,[22]Hoja3!$A$13,IF(K727=[22]Hoja3!$B$14,[22]Hoja3!$A$14,"")))))))))))))</f>
        <v>CCE-05</v>
      </c>
      <c r="M727" s="10" t="s">
        <v>58</v>
      </c>
      <c r="N727" s="2">
        <v>0</v>
      </c>
      <c r="O727" s="55">
        <v>38768870</v>
      </c>
      <c r="P727" s="55">
        <v>38768870</v>
      </c>
      <c r="Q727" s="1">
        <v>0</v>
      </c>
      <c r="R727" s="2">
        <v>0</v>
      </c>
      <c r="S727" s="11" t="s">
        <v>1125</v>
      </c>
      <c r="T727" s="2" t="s">
        <v>1126</v>
      </c>
      <c r="U727" s="10" t="s">
        <v>1127</v>
      </c>
      <c r="V727" s="11" t="s">
        <v>1128</v>
      </c>
      <c r="W727" s="11" t="s">
        <v>1129</v>
      </c>
      <c r="X727" s="2" t="s">
        <v>1130</v>
      </c>
      <c r="Y727" s="3" t="s">
        <v>1131</v>
      </c>
    </row>
    <row r="728" spans="1:25" ht="225" x14ac:dyDescent="0.25">
      <c r="A728" s="2">
        <v>63</v>
      </c>
      <c r="B728" s="11" t="s">
        <v>1121</v>
      </c>
      <c r="C728" s="11" t="s">
        <v>1122</v>
      </c>
      <c r="D728" s="11" t="s">
        <v>1201</v>
      </c>
      <c r="E728" s="2">
        <v>80111617</v>
      </c>
      <c r="F728" s="2" t="s">
        <v>1208</v>
      </c>
      <c r="G728" s="4">
        <v>1</v>
      </c>
      <c r="H728" s="4">
        <v>1</v>
      </c>
      <c r="I728" s="2">
        <v>6</v>
      </c>
      <c r="J728" s="2">
        <v>1</v>
      </c>
      <c r="K728" s="2" t="s">
        <v>29</v>
      </c>
      <c r="L728" s="2" t="str">
        <f>IF(K728=[22]Hoja3!$B$2,[22]Hoja3!$A$2,IF(K728=[22]Hoja3!$B$3,[22]Hoja3!$A$3,IF(K728=[22]Hoja3!$B$4,[22]Hoja3!$A$4,IF(K728=[22]Hoja3!$B$5,[22]Hoja3!$A$5,IF(K728=[22]Hoja3!$B$6,[22]Hoja3!$A$6,IF(K728=[22]Hoja3!$B$7,[22]Hoja3!$A$7,IF(K728=[22]Hoja3!$B$8,[22]Hoja3!$A$8,IF(K728=[22]Hoja3!$B$9,[22]Hoja3!$A$9,IF(K728=[22]Hoja3!$B$10,[22]Hoja3!$A$10,IF(K728=[22]Hoja3!$B$11,[22]Hoja3!$A$11,IF(K728=[22]Hoja3!$B$12,[22]Hoja3!$A$12,IF(K728=[22]Hoja3!$B$13,[22]Hoja3!$A$13,IF(K728=[22]Hoja3!$B$14,[22]Hoja3!$A$14,"")))))))))))))</f>
        <v>CCE-05</v>
      </c>
      <c r="M728" s="10" t="s">
        <v>58</v>
      </c>
      <c r="N728" s="2">
        <v>0</v>
      </c>
      <c r="O728" s="55">
        <v>26208000</v>
      </c>
      <c r="P728" s="55">
        <v>26208000</v>
      </c>
      <c r="Q728" s="1">
        <v>0</v>
      </c>
      <c r="R728" s="2">
        <v>0</v>
      </c>
      <c r="S728" s="11" t="s">
        <v>1125</v>
      </c>
      <c r="T728" s="2" t="s">
        <v>1126</v>
      </c>
      <c r="U728" s="10" t="s">
        <v>1127</v>
      </c>
      <c r="V728" s="11" t="s">
        <v>1128</v>
      </c>
      <c r="W728" s="11" t="s">
        <v>1129</v>
      </c>
      <c r="X728" s="2" t="s">
        <v>1130</v>
      </c>
      <c r="Y728" s="3" t="s">
        <v>1131</v>
      </c>
    </row>
    <row r="729" spans="1:25" ht="180" x14ac:dyDescent="0.25">
      <c r="A729" s="2">
        <v>64</v>
      </c>
      <c r="B729" s="11" t="s">
        <v>1121</v>
      </c>
      <c r="C729" s="11" t="s">
        <v>1122</v>
      </c>
      <c r="D729" s="11" t="s">
        <v>1201</v>
      </c>
      <c r="E729" s="2">
        <v>77101700</v>
      </c>
      <c r="F729" s="2" t="s">
        <v>1209</v>
      </c>
      <c r="G729" s="4">
        <v>1</v>
      </c>
      <c r="H729" s="4">
        <v>1</v>
      </c>
      <c r="I729" s="2">
        <v>6</v>
      </c>
      <c r="J729" s="2">
        <v>1</v>
      </c>
      <c r="K729" s="2" t="s">
        <v>29</v>
      </c>
      <c r="L729" s="2" t="str">
        <f>IF(K729=[22]Hoja3!$B$2,[22]Hoja3!$A$2,IF(K729=[22]Hoja3!$B$3,[22]Hoja3!$A$3,IF(K729=[22]Hoja3!$B$4,[22]Hoja3!$A$4,IF(K729=[22]Hoja3!$B$5,[22]Hoja3!$A$5,IF(K729=[22]Hoja3!$B$6,[22]Hoja3!$A$6,IF(K729=[22]Hoja3!$B$7,[22]Hoja3!$A$7,IF(K729=[22]Hoja3!$B$8,[22]Hoja3!$A$8,IF(K729=[22]Hoja3!$B$9,[22]Hoja3!$A$9,IF(K729=[22]Hoja3!$B$10,[22]Hoja3!$A$10,IF(K729=[22]Hoja3!$B$11,[22]Hoja3!$A$11,IF(K729=[22]Hoja3!$B$12,[22]Hoja3!$A$12,IF(K729=[22]Hoja3!$B$13,[22]Hoja3!$A$13,IF(K729=[22]Hoja3!$B$14,[22]Hoja3!$A$14,"")))))))))))))</f>
        <v>CCE-05</v>
      </c>
      <c r="M729" s="10" t="s">
        <v>58</v>
      </c>
      <c r="N729" s="2">
        <v>0</v>
      </c>
      <c r="O729" s="55">
        <v>36000000</v>
      </c>
      <c r="P729" s="55">
        <v>36000000</v>
      </c>
      <c r="Q729" s="1">
        <v>0</v>
      </c>
      <c r="R729" s="2">
        <v>0</v>
      </c>
      <c r="S729" s="11" t="s">
        <v>1125</v>
      </c>
      <c r="T729" s="2" t="s">
        <v>1126</v>
      </c>
      <c r="U729" s="10" t="s">
        <v>1127</v>
      </c>
      <c r="V729" s="11" t="s">
        <v>1128</v>
      </c>
      <c r="W729" s="11" t="s">
        <v>1129</v>
      </c>
      <c r="X729" s="2" t="s">
        <v>1130</v>
      </c>
      <c r="Y729" s="3" t="s">
        <v>1131</v>
      </c>
    </row>
    <row r="730" spans="1:25" ht="150" x14ac:dyDescent="0.25">
      <c r="A730" s="2">
        <v>65</v>
      </c>
      <c r="B730" s="11" t="s">
        <v>1121</v>
      </c>
      <c r="C730" s="11" t="s">
        <v>1122</v>
      </c>
      <c r="D730" s="11" t="s">
        <v>1201</v>
      </c>
      <c r="E730" s="2">
        <v>80101604</v>
      </c>
      <c r="F730" s="2" t="s">
        <v>1210</v>
      </c>
      <c r="G730" s="4">
        <v>1</v>
      </c>
      <c r="H730" s="4">
        <v>1</v>
      </c>
      <c r="I730" s="2">
        <v>6</v>
      </c>
      <c r="J730" s="2">
        <v>1</v>
      </c>
      <c r="K730" s="2" t="s">
        <v>29</v>
      </c>
      <c r="L730" s="2" t="str">
        <f>IF(K730=[22]Hoja3!$B$2,[22]Hoja3!$A$2,IF(K730=[22]Hoja3!$B$3,[22]Hoja3!$A$3,IF(K730=[22]Hoja3!$B$4,[22]Hoja3!$A$4,IF(K730=[22]Hoja3!$B$5,[22]Hoja3!$A$5,IF(K730=[22]Hoja3!$B$6,[22]Hoja3!$A$6,IF(K730=[22]Hoja3!$B$7,[22]Hoja3!$A$7,IF(K730=[22]Hoja3!$B$8,[22]Hoja3!$A$8,IF(K730=[22]Hoja3!$B$9,[22]Hoja3!$A$9,IF(K730=[22]Hoja3!$B$10,[22]Hoja3!$A$10,IF(K730=[22]Hoja3!$B$11,[22]Hoja3!$A$11,IF(K730=[22]Hoja3!$B$12,[22]Hoja3!$A$12,IF(K730=[22]Hoja3!$B$13,[22]Hoja3!$A$13,IF(K730=[22]Hoja3!$B$14,[22]Hoja3!$A$14,"")))))))))))))</f>
        <v>CCE-05</v>
      </c>
      <c r="M730" s="10" t="s">
        <v>58</v>
      </c>
      <c r="N730" s="2">
        <v>0</v>
      </c>
      <c r="O730" s="55">
        <v>64896000</v>
      </c>
      <c r="P730" s="55">
        <v>64896000</v>
      </c>
      <c r="Q730" s="1">
        <v>0</v>
      </c>
      <c r="R730" s="2">
        <v>0</v>
      </c>
      <c r="S730" s="11" t="s">
        <v>1125</v>
      </c>
      <c r="T730" s="2" t="s">
        <v>1126</v>
      </c>
      <c r="U730" s="10" t="s">
        <v>1127</v>
      </c>
      <c r="V730" s="11" t="s">
        <v>1128</v>
      </c>
      <c r="W730" s="11" t="s">
        <v>1129</v>
      </c>
      <c r="X730" s="2" t="s">
        <v>1130</v>
      </c>
      <c r="Y730" s="3" t="s">
        <v>1131</v>
      </c>
    </row>
    <row r="731" spans="1:25" ht="255" x14ac:dyDescent="0.25">
      <c r="A731" s="2">
        <v>66</v>
      </c>
      <c r="B731" s="11" t="s">
        <v>1121</v>
      </c>
      <c r="C731" s="11" t="s">
        <v>1122</v>
      </c>
      <c r="D731" s="11" t="s">
        <v>1201</v>
      </c>
      <c r="E731" s="2">
        <v>80111617</v>
      </c>
      <c r="F731" s="2" t="s">
        <v>1211</v>
      </c>
      <c r="G731" s="4">
        <v>1</v>
      </c>
      <c r="H731" s="4">
        <v>1</v>
      </c>
      <c r="I731" s="2">
        <v>6</v>
      </c>
      <c r="J731" s="2">
        <v>1</v>
      </c>
      <c r="K731" s="2" t="s">
        <v>29</v>
      </c>
      <c r="L731" s="2" t="str">
        <f>IF(K731=[22]Hoja3!$B$2,[22]Hoja3!$A$2,IF(K731=[22]Hoja3!$B$3,[22]Hoja3!$A$3,IF(K731=[22]Hoja3!$B$4,[22]Hoja3!$A$4,IF(K731=[22]Hoja3!$B$5,[22]Hoja3!$A$5,IF(K731=[22]Hoja3!$B$6,[22]Hoja3!$A$6,IF(K731=[22]Hoja3!$B$7,[22]Hoja3!$A$7,IF(K731=[22]Hoja3!$B$8,[22]Hoja3!$A$8,IF(K731=[22]Hoja3!$B$9,[22]Hoja3!$A$9,IF(K731=[22]Hoja3!$B$10,[22]Hoja3!$A$10,IF(K731=[22]Hoja3!$B$11,[22]Hoja3!$A$11,IF(K731=[22]Hoja3!$B$12,[22]Hoja3!$A$12,IF(K731=[22]Hoja3!$B$13,[22]Hoja3!$A$13,IF(K731=[22]Hoja3!$B$14,[22]Hoja3!$A$14,"")))))))))))))</f>
        <v>CCE-05</v>
      </c>
      <c r="M731" s="10" t="s">
        <v>58</v>
      </c>
      <c r="N731" s="2">
        <v>0</v>
      </c>
      <c r="O731" s="55">
        <v>34758298</v>
      </c>
      <c r="P731" s="55">
        <v>34758298</v>
      </c>
      <c r="Q731" s="1">
        <v>0</v>
      </c>
      <c r="R731" s="2">
        <v>0</v>
      </c>
      <c r="S731" s="11" t="s">
        <v>1125</v>
      </c>
      <c r="T731" s="2" t="s">
        <v>1126</v>
      </c>
      <c r="U731" s="10" t="s">
        <v>1127</v>
      </c>
      <c r="V731" s="11" t="s">
        <v>1128</v>
      </c>
      <c r="W731" s="11" t="s">
        <v>1129</v>
      </c>
      <c r="X731" s="2" t="s">
        <v>1130</v>
      </c>
      <c r="Y731" s="3" t="s">
        <v>1131</v>
      </c>
    </row>
    <row r="732" spans="1:25" ht="225" x14ac:dyDescent="0.25">
      <c r="A732" s="2">
        <v>67</v>
      </c>
      <c r="B732" s="11" t="s">
        <v>1121</v>
      </c>
      <c r="C732" s="11" t="s">
        <v>1122</v>
      </c>
      <c r="D732" s="11" t="s">
        <v>1201</v>
      </c>
      <c r="E732" s="2">
        <v>80121704</v>
      </c>
      <c r="F732" s="2" t="s">
        <v>1212</v>
      </c>
      <c r="G732" s="4">
        <v>1</v>
      </c>
      <c r="H732" s="4">
        <v>1</v>
      </c>
      <c r="I732" s="2">
        <v>6</v>
      </c>
      <c r="J732" s="2">
        <v>1</v>
      </c>
      <c r="K732" s="2" t="s">
        <v>29</v>
      </c>
      <c r="L732" s="2" t="str">
        <f>IF(K732=[22]Hoja3!$B$2,[22]Hoja3!$A$2,IF(K732=[22]Hoja3!$B$3,[22]Hoja3!$A$3,IF(K732=[22]Hoja3!$B$4,[22]Hoja3!$A$4,IF(K732=[22]Hoja3!$B$5,[22]Hoja3!$A$5,IF(K732=[22]Hoja3!$B$6,[22]Hoja3!$A$6,IF(K732=[22]Hoja3!$B$7,[22]Hoja3!$A$7,IF(K732=[22]Hoja3!$B$8,[22]Hoja3!$A$8,IF(K732=[22]Hoja3!$B$9,[22]Hoja3!$A$9,IF(K732=[22]Hoja3!$B$10,[22]Hoja3!$A$10,IF(K732=[22]Hoja3!$B$11,[22]Hoja3!$A$11,IF(K732=[22]Hoja3!$B$12,[22]Hoja3!$A$12,IF(K732=[22]Hoja3!$B$13,[22]Hoja3!$A$13,IF(K732=[22]Hoja3!$B$14,[22]Hoja3!$A$14,"")))))))))))))</f>
        <v>CCE-05</v>
      </c>
      <c r="M732" s="10" t="s">
        <v>58</v>
      </c>
      <c r="N732" s="2">
        <v>0</v>
      </c>
      <c r="O732" s="55">
        <v>45427200</v>
      </c>
      <c r="P732" s="55">
        <v>45427200</v>
      </c>
      <c r="Q732" s="1">
        <v>0</v>
      </c>
      <c r="R732" s="2">
        <v>0</v>
      </c>
      <c r="S732" s="11" t="s">
        <v>1125</v>
      </c>
      <c r="T732" s="2" t="s">
        <v>1126</v>
      </c>
      <c r="U732" s="10" t="s">
        <v>1127</v>
      </c>
      <c r="V732" s="11" t="s">
        <v>1128</v>
      </c>
      <c r="W732" s="11" t="s">
        <v>1129</v>
      </c>
      <c r="X732" s="2" t="s">
        <v>1130</v>
      </c>
      <c r="Y732" s="3" t="s">
        <v>1131</v>
      </c>
    </row>
    <row r="733" spans="1:25" ht="285" x14ac:dyDescent="0.25">
      <c r="A733" s="2">
        <v>68</v>
      </c>
      <c r="B733" s="11" t="s">
        <v>1121</v>
      </c>
      <c r="C733" s="11" t="s">
        <v>1122</v>
      </c>
      <c r="D733" s="11" t="s">
        <v>1201</v>
      </c>
      <c r="E733" s="2">
        <v>81101500</v>
      </c>
      <c r="F733" s="2" t="s">
        <v>1213</v>
      </c>
      <c r="G733" s="4">
        <v>1</v>
      </c>
      <c r="H733" s="4">
        <v>1</v>
      </c>
      <c r="I733" s="2">
        <v>6</v>
      </c>
      <c r="J733" s="2">
        <v>1</v>
      </c>
      <c r="K733" s="2" t="s">
        <v>29</v>
      </c>
      <c r="L733" s="2" t="str">
        <f>IF(K733=[22]Hoja3!$B$2,[22]Hoja3!$A$2,IF(K733=[22]Hoja3!$B$3,[22]Hoja3!$A$3,IF(K733=[22]Hoja3!$B$4,[22]Hoja3!$A$4,IF(K733=[22]Hoja3!$B$5,[22]Hoja3!$A$5,IF(K733=[22]Hoja3!$B$6,[22]Hoja3!$A$6,IF(K733=[22]Hoja3!$B$7,[22]Hoja3!$A$7,IF(K733=[22]Hoja3!$B$8,[22]Hoja3!$A$8,IF(K733=[22]Hoja3!$B$9,[22]Hoja3!$A$9,IF(K733=[22]Hoja3!$B$10,[22]Hoja3!$A$10,IF(K733=[22]Hoja3!$B$11,[22]Hoja3!$A$11,IF(K733=[22]Hoja3!$B$12,[22]Hoja3!$A$12,IF(K733=[22]Hoja3!$B$13,[22]Hoja3!$A$13,IF(K733=[22]Hoja3!$B$14,[22]Hoja3!$A$14,"")))))))))))))</f>
        <v>CCE-05</v>
      </c>
      <c r="M733" s="10" t="s">
        <v>58</v>
      </c>
      <c r="N733" s="2">
        <v>0</v>
      </c>
      <c r="O733" s="55">
        <v>38768870</v>
      </c>
      <c r="P733" s="55">
        <v>38768870</v>
      </c>
      <c r="Q733" s="1">
        <v>0</v>
      </c>
      <c r="R733" s="2">
        <v>0</v>
      </c>
      <c r="S733" s="11" t="s">
        <v>1125</v>
      </c>
      <c r="T733" s="2" t="s">
        <v>1126</v>
      </c>
      <c r="U733" s="10" t="s">
        <v>1127</v>
      </c>
      <c r="V733" s="11" t="s">
        <v>1128</v>
      </c>
      <c r="W733" s="11" t="s">
        <v>1129</v>
      </c>
      <c r="X733" s="2" t="s">
        <v>1130</v>
      </c>
      <c r="Y733" s="3" t="s">
        <v>1131</v>
      </c>
    </row>
    <row r="734" spans="1:25" ht="315" x14ac:dyDescent="0.25">
      <c r="A734" s="2">
        <v>69</v>
      </c>
      <c r="B734" s="11" t="s">
        <v>1121</v>
      </c>
      <c r="C734" s="11" t="s">
        <v>1122</v>
      </c>
      <c r="D734" s="11" t="s">
        <v>1201</v>
      </c>
      <c r="E734" s="2">
        <v>80111617</v>
      </c>
      <c r="F734" s="2" t="s">
        <v>1214</v>
      </c>
      <c r="G734" s="4">
        <v>1</v>
      </c>
      <c r="H734" s="4">
        <v>1</v>
      </c>
      <c r="I734" s="2">
        <v>6</v>
      </c>
      <c r="J734" s="2">
        <v>1</v>
      </c>
      <c r="K734" s="2" t="s">
        <v>29</v>
      </c>
      <c r="L734" s="2" t="str">
        <f>IF(K734=[22]Hoja3!$B$2,[22]Hoja3!$A$2,IF(K734=[22]Hoja3!$B$3,[22]Hoja3!$A$3,IF(K734=[22]Hoja3!$B$4,[22]Hoja3!$A$4,IF(K734=[22]Hoja3!$B$5,[22]Hoja3!$A$5,IF(K734=[22]Hoja3!$B$6,[22]Hoja3!$A$6,IF(K734=[22]Hoja3!$B$7,[22]Hoja3!$A$7,IF(K734=[22]Hoja3!$B$8,[22]Hoja3!$A$8,IF(K734=[22]Hoja3!$B$9,[22]Hoja3!$A$9,IF(K734=[22]Hoja3!$B$10,[22]Hoja3!$A$10,IF(K734=[22]Hoja3!$B$11,[22]Hoja3!$A$11,IF(K734=[22]Hoja3!$B$12,[22]Hoja3!$A$12,IF(K734=[22]Hoja3!$B$13,[22]Hoja3!$A$13,IF(K734=[22]Hoja3!$B$14,[22]Hoja3!$A$14,"")))))))))))))</f>
        <v>CCE-05</v>
      </c>
      <c r="M734" s="10" t="s">
        <v>58</v>
      </c>
      <c r="N734" s="2">
        <v>0</v>
      </c>
      <c r="O734" s="55">
        <v>39931938</v>
      </c>
      <c r="P734" s="55">
        <v>39931938</v>
      </c>
      <c r="Q734" s="1">
        <v>0</v>
      </c>
      <c r="R734" s="2">
        <v>0</v>
      </c>
      <c r="S734" s="11" t="s">
        <v>1125</v>
      </c>
      <c r="T734" s="2" t="s">
        <v>1126</v>
      </c>
      <c r="U734" s="10" t="s">
        <v>1127</v>
      </c>
      <c r="V734" s="11" t="s">
        <v>1128</v>
      </c>
      <c r="W734" s="11" t="s">
        <v>1129</v>
      </c>
      <c r="X734" s="2" t="s">
        <v>1130</v>
      </c>
      <c r="Y734" s="3" t="s">
        <v>1131</v>
      </c>
    </row>
    <row r="735" spans="1:25" ht="240" x14ac:dyDescent="0.25">
      <c r="A735" s="2">
        <v>70</v>
      </c>
      <c r="B735" s="11" t="s">
        <v>1121</v>
      </c>
      <c r="C735" s="11" t="s">
        <v>1122</v>
      </c>
      <c r="D735" s="11" t="s">
        <v>1201</v>
      </c>
      <c r="E735" s="2">
        <v>80111617</v>
      </c>
      <c r="F735" s="2" t="s">
        <v>1215</v>
      </c>
      <c r="G735" s="4">
        <v>1</v>
      </c>
      <c r="H735" s="4">
        <v>1</v>
      </c>
      <c r="I735" s="2">
        <v>6</v>
      </c>
      <c r="J735" s="2">
        <v>1</v>
      </c>
      <c r="K735" s="2" t="s">
        <v>29</v>
      </c>
      <c r="L735" s="2" t="str">
        <f>IF(K735=[22]Hoja3!$B$2,[22]Hoja3!$A$2,IF(K735=[22]Hoja3!$B$3,[22]Hoja3!$A$3,IF(K735=[22]Hoja3!$B$4,[22]Hoja3!$A$4,IF(K735=[22]Hoja3!$B$5,[22]Hoja3!$A$5,IF(K735=[22]Hoja3!$B$6,[22]Hoja3!$A$6,IF(K735=[22]Hoja3!$B$7,[22]Hoja3!$A$7,IF(K735=[22]Hoja3!$B$8,[22]Hoja3!$A$8,IF(K735=[22]Hoja3!$B$9,[22]Hoja3!$A$9,IF(K735=[22]Hoja3!$B$10,[22]Hoja3!$A$10,IF(K735=[22]Hoja3!$B$11,[22]Hoja3!$A$11,IF(K735=[22]Hoja3!$B$12,[22]Hoja3!$A$12,IF(K735=[22]Hoja3!$B$13,[22]Hoja3!$A$13,IF(K735=[22]Hoja3!$B$14,[22]Hoja3!$A$14,"")))))))))))))</f>
        <v>CCE-05</v>
      </c>
      <c r="M735" s="10" t="s">
        <v>58</v>
      </c>
      <c r="N735" s="2">
        <v>0</v>
      </c>
      <c r="O735" s="55">
        <v>33745920</v>
      </c>
      <c r="P735" s="55">
        <v>33745920</v>
      </c>
      <c r="Q735" s="1">
        <v>0</v>
      </c>
      <c r="R735" s="2">
        <v>0</v>
      </c>
      <c r="S735" s="11" t="s">
        <v>1125</v>
      </c>
      <c r="T735" s="2" t="s">
        <v>1126</v>
      </c>
      <c r="U735" s="10" t="s">
        <v>1127</v>
      </c>
      <c r="V735" s="11" t="s">
        <v>1128</v>
      </c>
      <c r="W735" s="11" t="s">
        <v>1129</v>
      </c>
      <c r="X735" s="2" t="s">
        <v>1130</v>
      </c>
      <c r="Y735" s="3" t="s">
        <v>1131</v>
      </c>
    </row>
    <row r="736" spans="1:25" ht="165" x14ac:dyDescent="0.25">
      <c r="A736" s="2">
        <v>71</v>
      </c>
      <c r="B736" s="11" t="s">
        <v>1121</v>
      </c>
      <c r="C736" s="11" t="s">
        <v>1122</v>
      </c>
      <c r="D736" s="11" t="s">
        <v>1201</v>
      </c>
      <c r="E736" s="2">
        <v>81101500</v>
      </c>
      <c r="F736" s="2" t="s">
        <v>1216</v>
      </c>
      <c r="G736" s="4">
        <v>1</v>
      </c>
      <c r="H736" s="4">
        <v>1</v>
      </c>
      <c r="I736" s="2">
        <v>6</v>
      </c>
      <c r="J736" s="2">
        <v>1</v>
      </c>
      <c r="K736" s="2" t="s">
        <v>29</v>
      </c>
      <c r="L736" s="2" t="str">
        <f>IF(K736=[22]Hoja3!$B$2,[22]Hoja3!$A$2,IF(K736=[22]Hoja3!$B$3,[22]Hoja3!$A$3,IF(K736=[22]Hoja3!$B$4,[22]Hoja3!$A$4,IF(K736=[22]Hoja3!$B$5,[22]Hoja3!$A$5,IF(K736=[22]Hoja3!$B$6,[22]Hoja3!$A$6,IF(K736=[22]Hoja3!$B$7,[22]Hoja3!$A$7,IF(K736=[22]Hoja3!$B$8,[22]Hoja3!$A$8,IF(K736=[22]Hoja3!$B$9,[22]Hoja3!$A$9,IF(K736=[22]Hoja3!$B$10,[22]Hoja3!$A$10,IF(K736=[22]Hoja3!$B$11,[22]Hoja3!$A$11,IF(K736=[22]Hoja3!$B$12,[22]Hoja3!$A$12,IF(K736=[22]Hoja3!$B$13,[22]Hoja3!$A$13,IF(K736=[22]Hoja3!$B$14,[22]Hoja3!$A$14,"")))))))))))))</f>
        <v>CCE-05</v>
      </c>
      <c r="M736" s="10" t="s">
        <v>58</v>
      </c>
      <c r="N736" s="2">
        <v>0</v>
      </c>
      <c r="O736" s="55">
        <v>48672000</v>
      </c>
      <c r="P736" s="55">
        <v>48672000</v>
      </c>
      <c r="Q736" s="1">
        <v>0</v>
      </c>
      <c r="R736" s="2">
        <v>0</v>
      </c>
      <c r="S736" s="11" t="s">
        <v>1125</v>
      </c>
      <c r="T736" s="2" t="s">
        <v>1126</v>
      </c>
      <c r="U736" s="10" t="s">
        <v>1127</v>
      </c>
      <c r="V736" s="11" t="s">
        <v>1128</v>
      </c>
      <c r="W736" s="11" t="s">
        <v>1129</v>
      </c>
      <c r="X736" s="2" t="s">
        <v>1130</v>
      </c>
      <c r="Y736" s="3" t="s">
        <v>1131</v>
      </c>
    </row>
    <row r="737" spans="1:25" ht="240" x14ac:dyDescent="0.25">
      <c r="A737" s="2">
        <v>72</v>
      </c>
      <c r="B737" s="11" t="s">
        <v>1121</v>
      </c>
      <c r="C737" s="11" t="s">
        <v>1122</v>
      </c>
      <c r="D737" s="11" t="s">
        <v>1201</v>
      </c>
      <c r="E737" s="2">
        <v>80111617</v>
      </c>
      <c r="F737" s="2" t="s">
        <v>1215</v>
      </c>
      <c r="G737" s="4">
        <v>1</v>
      </c>
      <c r="H737" s="4">
        <v>1</v>
      </c>
      <c r="I737" s="2">
        <v>6</v>
      </c>
      <c r="J737" s="2">
        <v>1</v>
      </c>
      <c r="K737" s="2" t="s">
        <v>29</v>
      </c>
      <c r="L737" s="2" t="str">
        <f>IF(K737=[22]Hoja3!$B$2,[22]Hoja3!$A$2,IF(K737=[22]Hoja3!$B$3,[22]Hoja3!$A$3,IF(K737=[22]Hoja3!$B$4,[22]Hoja3!$A$4,IF(K737=[22]Hoja3!$B$5,[22]Hoja3!$A$5,IF(K737=[22]Hoja3!$B$6,[22]Hoja3!$A$6,IF(K737=[22]Hoja3!$B$7,[22]Hoja3!$A$7,IF(K737=[22]Hoja3!$B$8,[22]Hoja3!$A$8,IF(K737=[22]Hoja3!$B$9,[22]Hoja3!$A$9,IF(K737=[22]Hoja3!$B$10,[22]Hoja3!$A$10,IF(K737=[22]Hoja3!$B$11,[22]Hoja3!$A$11,IF(K737=[22]Hoja3!$B$12,[22]Hoja3!$A$12,IF(K737=[22]Hoja3!$B$13,[22]Hoja3!$A$13,IF(K737=[22]Hoja3!$B$14,[22]Hoja3!$A$14,"")))))))))))))</f>
        <v>CCE-05</v>
      </c>
      <c r="M737" s="10" t="s">
        <v>58</v>
      </c>
      <c r="N737" s="2">
        <v>0</v>
      </c>
      <c r="O737" s="55">
        <v>33745920</v>
      </c>
      <c r="P737" s="55">
        <v>33745920</v>
      </c>
      <c r="Q737" s="1">
        <v>0</v>
      </c>
      <c r="R737" s="2">
        <v>0</v>
      </c>
      <c r="S737" s="11" t="s">
        <v>1125</v>
      </c>
      <c r="T737" s="2" t="s">
        <v>1126</v>
      </c>
      <c r="U737" s="10" t="s">
        <v>1127</v>
      </c>
      <c r="V737" s="11" t="s">
        <v>1128</v>
      </c>
      <c r="W737" s="11" t="s">
        <v>1129</v>
      </c>
      <c r="X737" s="2" t="s">
        <v>1130</v>
      </c>
      <c r="Y737" s="3" t="s">
        <v>1131</v>
      </c>
    </row>
    <row r="738" spans="1:25" ht="285" x14ac:dyDescent="0.25">
      <c r="A738" s="2">
        <v>73</v>
      </c>
      <c r="B738" s="11" t="s">
        <v>1121</v>
      </c>
      <c r="C738" s="11" t="s">
        <v>1122</v>
      </c>
      <c r="D738" s="11" t="s">
        <v>1201</v>
      </c>
      <c r="E738" s="2">
        <v>80111617</v>
      </c>
      <c r="F738" s="2" t="s">
        <v>1217</v>
      </c>
      <c r="G738" s="4">
        <v>1</v>
      </c>
      <c r="H738" s="4">
        <v>1</v>
      </c>
      <c r="I738" s="2">
        <v>11.5</v>
      </c>
      <c r="J738" s="2">
        <v>1</v>
      </c>
      <c r="K738" s="2" t="s">
        <v>29</v>
      </c>
      <c r="L738" s="2" t="str">
        <f>IF(K738=[22]Hoja3!$B$2,[22]Hoja3!$A$2,IF(K738=[22]Hoja3!$B$3,[22]Hoja3!$A$3,IF(K738=[22]Hoja3!$B$4,[22]Hoja3!$A$4,IF(K738=[22]Hoja3!$B$5,[22]Hoja3!$A$5,IF(K738=[22]Hoja3!$B$6,[22]Hoja3!$A$6,IF(K738=[22]Hoja3!$B$7,[22]Hoja3!$A$7,IF(K738=[22]Hoja3!$B$8,[22]Hoja3!$A$8,IF(K738=[22]Hoja3!$B$9,[22]Hoja3!$A$9,IF(K738=[22]Hoja3!$B$10,[22]Hoja3!$A$10,IF(K738=[22]Hoja3!$B$11,[22]Hoja3!$A$11,IF(K738=[22]Hoja3!$B$12,[22]Hoja3!$A$12,IF(K738=[22]Hoja3!$B$13,[22]Hoja3!$A$13,IF(K738=[22]Hoja3!$B$14,[22]Hoja3!$A$14,"")))))))))))))</f>
        <v>CCE-05</v>
      </c>
      <c r="M738" s="10" t="s">
        <v>58</v>
      </c>
      <c r="N738" s="2">
        <v>0</v>
      </c>
      <c r="O738" s="55">
        <v>111377500</v>
      </c>
      <c r="P738" s="55">
        <v>111377500</v>
      </c>
      <c r="Q738" s="1">
        <v>0</v>
      </c>
      <c r="R738" s="2">
        <v>0</v>
      </c>
      <c r="S738" s="11" t="s">
        <v>1125</v>
      </c>
      <c r="T738" s="2" t="s">
        <v>1126</v>
      </c>
      <c r="U738" s="10" t="s">
        <v>1127</v>
      </c>
      <c r="V738" s="11" t="s">
        <v>1128</v>
      </c>
      <c r="W738" s="11" t="s">
        <v>1129</v>
      </c>
      <c r="X738" s="2" t="s">
        <v>1130</v>
      </c>
      <c r="Y738" s="3" t="s">
        <v>1131</v>
      </c>
    </row>
    <row r="739" spans="1:25" ht="240" x14ac:dyDescent="0.25">
      <c r="A739" s="2">
        <v>74</v>
      </c>
      <c r="B739" s="11" t="s">
        <v>1121</v>
      </c>
      <c r="C739" s="11" t="s">
        <v>1122</v>
      </c>
      <c r="D739" s="11" t="s">
        <v>1201</v>
      </c>
      <c r="E739" s="2">
        <v>81101500</v>
      </c>
      <c r="F739" s="2" t="s">
        <v>1215</v>
      </c>
      <c r="G739" s="4">
        <v>1</v>
      </c>
      <c r="H739" s="4">
        <v>1</v>
      </c>
      <c r="I739" s="2">
        <v>6</v>
      </c>
      <c r="J739" s="2">
        <v>1</v>
      </c>
      <c r="K739" s="2" t="s">
        <v>29</v>
      </c>
      <c r="L739" s="2" t="str">
        <f>IF(K739=[22]Hoja3!$B$2,[22]Hoja3!$A$2,IF(K739=[22]Hoja3!$B$3,[22]Hoja3!$A$3,IF(K739=[22]Hoja3!$B$4,[22]Hoja3!$A$4,IF(K739=[22]Hoja3!$B$5,[22]Hoja3!$A$5,IF(K739=[22]Hoja3!$B$6,[22]Hoja3!$A$6,IF(K739=[22]Hoja3!$B$7,[22]Hoja3!$A$7,IF(K739=[22]Hoja3!$B$8,[22]Hoja3!$A$8,IF(K739=[22]Hoja3!$B$9,[22]Hoja3!$A$9,IF(K739=[22]Hoja3!$B$10,[22]Hoja3!$A$10,IF(K739=[22]Hoja3!$B$11,[22]Hoja3!$A$11,IF(K739=[22]Hoja3!$B$12,[22]Hoja3!$A$12,IF(K739=[22]Hoja3!$B$13,[22]Hoja3!$A$13,IF(K739=[22]Hoja3!$B$14,[22]Hoja3!$A$14,"")))))))))))))</f>
        <v>CCE-05</v>
      </c>
      <c r="M739" s="10" t="s">
        <v>58</v>
      </c>
      <c r="N739" s="2">
        <v>0</v>
      </c>
      <c r="O739" s="55">
        <v>33745920</v>
      </c>
      <c r="P739" s="55">
        <v>33745920</v>
      </c>
      <c r="Q739" s="1">
        <v>0</v>
      </c>
      <c r="R739" s="2">
        <v>0</v>
      </c>
      <c r="S739" s="11" t="s">
        <v>1125</v>
      </c>
      <c r="T739" s="2" t="s">
        <v>1126</v>
      </c>
      <c r="U739" s="10" t="s">
        <v>1127</v>
      </c>
      <c r="V739" s="11" t="s">
        <v>1128</v>
      </c>
      <c r="W739" s="11" t="s">
        <v>1129</v>
      </c>
      <c r="X739" s="2" t="s">
        <v>1130</v>
      </c>
      <c r="Y739" s="3" t="s">
        <v>1131</v>
      </c>
    </row>
    <row r="740" spans="1:25" ht="150" x14ac:dyDescent="0.25">
      <c r="A740" s="2">
        <v>75</v>
      </c>
      <c r="B740" s="11" t="s">
        <v>1121</v>
      </c>
      <c r="C740" s="11" t="s">
        <v>1122</v>
      </c>
      <c r="D740" s="11" t="s">
        <v>1201</v>
      </c>
      <c r="E740" s="2">
        <v>80121704</v>
      </c>
      <c r="F740" s="2" t="s">
        <v>1218</v>
      </c>
      <c r="G740" s="4">
        <v>1</v>
      </c>
      <c r="H740" s="4">
        <v>1</v>
      </c>
      <c r="I740" s="2">
        <v>6</v>
      </c>
      <c r="J740" s="2">
        <v>1</v>
      </c>
      <c r="K740" s="2" t="s">
        <v>29</v>
      </c>
      <c r="L740" s="2" t="str">
        <f>IF(K740=[22]Hoja3!$B$2,[22]Hoja3!$A$2,IF(K740=[22]Hoja3!$B$3,[22]Hoja3!$A$3,IF(K740=[22]Hoja3!$B$4,[22]Hoja3!$A$4,IF(K740=[22]Hoja3!$B$5,[22]Hoja3!$A$5,IF(K740=[22]Hoja3!$B$6,[22]Hoja3!$A$6,IF(K740=[22]Hoja3!$B$7,[22]Hoja3!$A$7,IF(K740=[22]Hoja3!$B$8,[22]Hoja3!$A$8,IF(K740=[22]Hoja3!$B$9,[22]Hoja3!$A$9,IF(K740=[22]Hoja3!$B$10,[22]Hoja3!$A$10,IF(K740=[22]Hoja3!$B$11,[22]Hoja3!$A$11,IF(K740=[22]Hoja3!$B$12,[22]Hoja3!$A$12,IF(K740=[22]Hoja3!$B$13,[22]Hoja3!$A$13,IF(K740=[22]Hoja3!$B$14,[22]Hoja3!$A$14,"")))))))))))))</f>
        <v>CCE-05</v>
      </c>
      <c r="M740" s="10" t="s">
        <v>58</v>
      </c>
      <c r="N740" s="2">
        <v>0</v>
      </c>
      <c r="O740" s="55">
        <v>32448000</v>
      </c>
      <c r="P740" s="55">
        <v>32448000</v>
      </c>
      <c r="Q740" s="1">
        <v>0</v>
      </c>
      <c r="R740" s="2">
        <v>0</v>
      </c>
      <c r="S740" s="11" t="s">
        <v>1125</v>
      </c>
      <c r="T740" s="2" t="s">
        <v>1126</v>
      </c>
      <c r="U740" s="10" t="s">
        <v>1127</v>
      </c>
      <c r="V740" s="11" t="s">
        <v>1128</v>
      </c>
      <c r="W740" s="11" t="s">
        <v>1129</v>
      </c>
      <c r="X740" s="2" t="s">
        <v>1130</v>
      </c>
      <c r="Y740" s="3" t="s">
        <v>1131</v>
      </c>
    </row>
    <row r="741" spans="1:25" ht="240" x14ac:dyDescent="0.25">
      <c r="A741" s="2">
        <v>76</v>
      </c>
      <c r="B741" s="11" t="s">
        <v>1121</v>
      </c>
      <c r="C741" s="11" t="s">
        <v>1122</v>
      </c>
      <c r="D741" s="11" t="s">
        <v>1201</v>
      </c>
      <c r="E741" s="2">
        <v>81101500</v>
      </c>
      <c r="F741" s="2" t="s">
        <v>1215</v>
      </c>
      <c r="G741" s="4">
        <v>1</v>
      </c>
      <c r="H741" s="4">
        <v>1</v>
      </c>
      <c r="I741" s="2">
        <v>6</v>
      </c>
      <c r="J741" s="2">
        <v>1</v>
      </c>
      <c r="K741" s="2" t="s">
        <v>29</v>
      </c>
      <c r="L741" s="2" t="str">
        <f>IF(K741=[22]Hoja3!$B$2,[22]Hoja3!$A$2,IF(K741=[22]Hoja3!$B$3,[22]Hoja3!$A$3,IF(K741=[22]Hoja3!$B$4,[22]Hoja3!$A$4,IF(K741=[22]Hoja3!$B$5,[22]Hoja3!$A$5,IF(K741=[22]Hoja3!$B$6,[22]Hoja3!$A$6,IF(K741=[22]Hoja3!$B$7,[22]Hoja3!$A$7,IF(K741=[22]Hoja3!$B$8,[22]Hoja3!$A$8,IF(K741=[22]Hoja3!$B$9,[22]Hoja3!$A$9,IF(K741=[22]Hoja3!$B$10,[22]Hoja3!$A$10,IF(K741=[22]Hoja3!$B$11,[22]Hoja3!$A$11,IF(K741=[22]Hoja3!$B$12,[22]Hoja3!$A$12,IF(K741=[22]Hoja3!$B$13,[22]Hoja3!$A$13,IF(K741=[22]Hoja3!$B$14,[22]Hoja3!$A$14,"")))))))))))))</f>
        <v>CCE-05</v>
      </c>
      <c r="M741" s="10" t="s">
        <v>58</v>
      </c>
      <c r="N741" s="2">
        <v>0</v>
      </c>
      <c r="O741" s="55">
        <v>30747725</v>
      </c>
      <c r="P741" s="55">
        <v>30747725</v>
      </c>
      <c r="Q741" s="1">
        <v>0</v>
      </c>
      <c r="R741" s="2">
        <v>0</v>
      </c>
      <c r="S741" s="11" t="s">
        <v>1125</v>
      </c>
      <c r="T741" s="2" t="s">
        <v>1126</v>
      </c>
      <c r="U741" s="10" t="s">
        <v>1127</v>
      </c>
      <c r="V741" s="11" t="s">
        <v>1128</v>
      </c>
      <c r="W741" s="11" t="s">
        <v>1129</v>
      </c>
      <c r="X741" s="2" t="s">
        <v>1130</v>
      </c>
      <c r="Y741" s="3" t="s">
        <v>1131</v>
      </c>
    </row>
    <row r="742" spans="1:25" ht="240" x14ac:dyDescent="0.25">
      <c r="A742" s="2">
        <v>77</v>
      </c>
      <c r="B742" s="11" t="s">
        <v>1121</v>
      </c>
      <c r="C742" s="11" t="s">
        <v>1122</v>
      </c>
      <c r="D742" s="11" t="s">
        <v>1201</v>
      </c>
      <c r="E742" s="2">
        <v>81101500</v>
      </c>
      <c r="F742" s="2" t="s">
        <v>1215</v>
      </c>
      <c r="G742" s="4">
        <v>1</v>
      </c>
      <c r="H742" s="4">
        <v>1</v>
      </c>
      <c r="I742" s="2">
        <v>6</v>
      </c>
      <c r="J742" s="2">
        <v>1</v>
      </c>
      <c r="K742" s="2" t="s">
        <v>29</v>
      </c>
      <c r="L742" s="2" t="str">
        <f>IF(K742=[22]Hoja3!$B$2,[22]Hoja3!$A$2,IF(K742=[22]Hoja3!$B$3,[22]Hoja3!$A$3,IF(K742=[22]Hoja3!$B$4,[22]Hoja3!$A$4,IF(K742=[22]Hoja3!$B$5,[22]Hoja3!$A$5,IF(K742=[22]Hoja3!$B$6,[22]Hoja3!$A$6,IF(K742=[22]Hoja3!$B$7,[22]Hoja3!$A$7,IF(K742=[22]Hoja3!$B$8,[22]Hoja3!$A$8,IF(K742=[22]Hoja3!$B$9,[22]Hoja3!$A$9,IF(K742=[22]Hoja3!$B$10,[22]Hoja3!$A$10,IF(K742=[22]Hoja3!$B$11,[22]Hoja3!$A$11,IF(K742=[22]Hoja3!$B$12,[22]Hoja3!$A$12,IF(K742=[22]Hoja3!$B$13,[22]Hoja3!$A$13,IF(K742=[22]Hoja3!$B$14,[22]Hoja3!$A$14,"")))))))))))))</f>
        <v>CCE-05</v>
      </c>
      <c r="M742" s="10" t="s">
        <v>58</v>
      </c>
      <c r="N742" s="2">
        <v>0</v>
      </c>
      <c r="O742" s="55">
        <v>33745920</v>
      </c>
      <c r="P742" s="55">
        <v>33745920</v>
      </c>
      <c r="Q742" s="1">
        <v>0</v>
      </c>
      <c r="R742" s="2">
        <v>0</v>
      </c>
      <c r="S742" s="11" t="s">
        <v>1125</v>
      </c>
      <c r="T742" s="2" t="s">
        <v>1126</v>
      </c>
      <c r="U742" s="10" t="s">
        <v>1127</v>
      </c>
      <c r="V742" s="11" t="s">
        <v>1128</v>
      </c>
      <c r="W742" s="11" t="s">
        <v>1129</v>
      </c>
      <c r="X742" s="2" t="s">
        <v>1130</v>
      </c>
      <c r="Y742" s="3" t="s">
        <v>1131</v>
      </c>
    </row>
    <row r="743" spans="1:25" ht="240" x14ac:dyDescent="0.25">
      <c r="A743" s="2">
        <v>78</v>
      </c>
      <c r="B743" s="11" t="s">
        <v>1121</v>
      </c>
      <c r="C743" s="11" t="s">
        <v>1122</v>
      </c>
      <c r="D743" s="11" t="s">
        <v>1201</v>
      </c>
      <c r="E743" s="2">
        <v>80111617</v>
      </c>
      <c r="F743" s="2" t="s">
        <v>1215</v>
      </c>
      <c r="G743" s="4">
        <v>1</v>
      </c>
      <c r="H743" s="4">
        <v>1</v>
      </c>
      <c r="I743" s="2">
        <v>6</v>
      </c>
      <c r="J743" s="2">
        <v>1</v>
      </c>
      <c r="K743" s="2" t="s">
        <v>29</v>
      </c>
      <c r="L743" s="2" t="str">
        <f>IF(K743=[22]Hoja3!$B$2,[22]Hoja3!$A$2,IF(K743=[22]Hoja3!$B$3,[22]Hoja3!$A$3,IF(K743=[22]Hoja3!$B$4,[22]Hoja3!$A$4,IF(K743=[22]Hoja3!$B$5,[22]Hoja3!$A$5,IF(K743=[22]Hoja3!$B$6,[22]Hoja3!$A$6,IF(K743=[22]Hoja3!$B$7,[22]Hoja3!$A$7,IF(K743=[22]Hoja3!$B$8,[22]Hoja3!$A$8,IF(K743=[22]Hoja3!$B$9,[22]Hoja3!$A$9,IF(K743=[22]Hoja3!$B$10,[22]Hoja3!$A$10,IF(K743=[22]Hoja3!$B$11,[22]Hoja3!$A$11,IF(K743=[22]Hoja3!$B$12,[22]Hoja3!$A$12,IF(K743=[22]Hoja3!$B$13,[22]Hoja3!$A$13,IF(K743=[22]Hoja3!$B$14,[22]Hoja3!$A$14,"")))))))))))))</f>
        <v>CCE-05</v>
      </c>
      <c r="M743" s="10" t="s">
        <v>58</v>
      </c>
      <c r="N743" s="2">
        <v>0</v>
      </c>
      <c r="O743" s="55">
        <v>36000000</v>
      </c>
      <c r="P743" s="55">
        <v>36000000</v>
      </c>
      <c r="Q743" s="1">
        <v>0</v>
      </c>
      <c r="R743" s="2">
        <v>0</v>
      </c>
      <c r="S743" s="11" t="s">
        <v>1125</v>
      </c>
      <c r="T743" s="2" t="s">
        <v>1126</v>
      </c>
      <c r="U743" s="10" t="s">
        <v>1127</v>
      </c>
      <c r="V743" s="11" t="s">
        <v>1128</v>
      </c>
      <c r="W743" s="11" t="s">
        <v>1129</v>
      </c>
      <c r="X743" s="2" t="s">
        <v>1130</v>
      </c>
      <c r="Y743" s="3" t="s">
        <v>1131</v>
      </c>
    </row>
    <row r="744" spans="1:25" ht="270" x14ac:dyDescent="0.25">
      <c r="A744" s="2">
        <v>79</v>
      </c>
      <c r="B744" s="11" t="s">
        <v>1121</v>
      </c>
      <c r="C744" s="11" t="s">
        <v>1122</v>
      </c>
      <c r="D744" s="11" t="s">
        <v>1201</v>
      </c>
      <c r="E744" s="2">
        <v>81101500</v>
      </c>
      <c r="F744" s="2" t="s">
        <v>1219</v>
      </c>
      <c r="G744" s="4">
        <v>1</v>
      </c>
      <c r="H744" s="4">
        <v>1</v>
      </c>
      <c r="I744" s="2">
        <v>6</v>
      </c>
      <c r="J744" s="2">
        <v>1</v>
      </c>
      <c r="K744" s="2" t="s">
        <v>29</v>
      </c>
      <c r="L744" s="2" t="str">
        <f>IF(K744=[22]Hoja3!$B$2,[22]Hoja3!$A$2,IF(K744=[22]Hoja3!$B$3,[22]Hoja3!$A$3,IF(K744=[22]Hoja3!$B$4,[22]Hoja3!$A$4,IF(K744=[22]Hoja3!$B$5,[22]Hoja3!$A$5,IF(K744=[22]Hoja3!$B$6,[22]Hoja3!$A$6,IF(K744=[22]Hoja3!$B$7,[22]Hoja3!$A$7,IF(K744=[22]Hoja3!$B$8,[22]Hoja3!$A$8,IF(K744=[22]Hoja3!$B$9,[22]Hoja3!$A$9,IF(K744=[22]Hoja3!$B$10,[22]Hoja3!$A$10,IF(K744=[22]Hoja3!$B$11,[22]Hoja3!$A$11,IF(K744=[22]Hoja3!$B$12,[22]Hoja3!$A$12,IF(K744=[22]Hoja3!$B$13,[22]Hoja3!$A$13,IF(K744=[22]Hoja3!$B$14,[22]Hoja3!$A$14,"")))))))))))))</f>
        <v>CCE-05</v>
      </c>
      <c r="M744" s="10" t="s">
        <v>58</v>
      </c>
      <c r="N744" s="2">
        <v>0</v>
      </c>
      <c r="O744" s="55">
        <v>41308900</v>
      </c>
      <c r="P744" s="55">
        <v>41308900</v>
      </c>
      <c r="Q744" s="1">
        <v>0</v>
      </c>
      <c r="R744" s="2">
        <v>0</v>
      </c>
      <c r="S744" s="11" t="s">
        <v>1125</v>
      </c>
      <c r="T744" s="2" t="s">
        <v>1126</v>
      </c>
      <c r="U744" s="10" t="s">
        <v>1127</v>
      </c>
      <c r="V744" s="11" t="s">
        <v>1128</v>
      </c>
      <c r="W744" s="11" t="s">
        <v>1129</v>
      </c>
      <c r="X744" s="2" t="s">
        <v>1130</v>
      </c>
      <c r="Y744" s="3" t="s">
        <v>1131</v>
      </c>
    </row>
    <row r="745" spans="1:25" ht="180" x14ac:dyDescent="0.25">
      <c r="A745" s="2">
        <v>80</v>
      </c>
      <c r="B745" s="11" t="s">
        <v>1121</v>
      </c>
      <c r="C745" s="11" t="s">
        <v>1122</v>
      </c>
      <c r="D745" s="11" t="s">
        <v>1201</v>
      </c>
      <c r="E745" s="2">
        <v>80121704</v>
      </c>
      <c r="F745" s="2" t="s">
        <v>1220</v>
      </c>
      <c r="G745" s="4">
        <v>1</v>
      </c>
      <c r="H745" s="4">
        <v>1</v>
      </c>
      <c r="I745" s="2">
        <v>6</v>
      </c>
      <c r="J745" s="2">
        <v>1</v>
      </c>
      <c r="K745" s="2" t="s">
        <v>29</v>
      </c>
      <c r="L745" s="2" t="str">
        <f>IF(K745=[22]Hoja3!$B$2,[22]Hoja3!$A$2,IF(K745=[22]Hoja3!$B$3,[22]Hoja3!$A$3,IF(K745=[22]Hoja3!$B$4,[22]Hoja3!$A$4,IF(K745=[22]Hoja3!$B$5,[22]Hoja3!$A$5,IF(K745=[22]Hoja3!$B$6,[22]Hoja3!$A$6,IF(K745=[22]Hoja3!$B$7,[22]Hoja3!$A$7,IF(K745=[22]Hoja3!$B$8,[22]Hoja3!$A$8,IF(K745=[22]Hoja3!$B$9,[22]Hoja3!$A$9,IF(K745=[22]Hoja3!$B$10,[22]Hoja3!$A$10,IF(K745=[22]Hoja3!$B$11,[22]Hoja3!$A$11,IF(K745=[22]Hoja3!$B$12,[22]Hoja3!$A$12,IF(K745=[22]Hoja3!$B$13,[22]Hoja3!$A$13,IF(K745=[22]Hoja3!$B$14,[22]Hoja3!$A$14,"")))))))))))))</f>
        <v>CCE-05</v>
      </c>
      <c r="M745" s="10" t="s">
        <v>58</v>
      </c>
      <c r="N745" s="2">
        <v>0</v>
      </c>
      <c r="O745" s="55">
        <v>30288960</v>
      </c>
      <c r="P745" s="55">
        <v>30288960</v>
      </c>
      <c r="Q745" s="1">
        <v>0</v>
      </c>
      <c r="R745" s="2">
        <v>0</v>
      </c>
      <c r="S745" s="11" t="s">
        <v>1125</v>
      </c>
      <c r="T745" s="2" t="s">
        <v>1126</v>
      </c>
      <c r="U745" s="10" t="s">
        <v>1127</v>
      </c>
      <c r="V745" s="11" t="s">
        <v>1128</v>
      </c>
      <c r="W745" s="11" t="s">
        <v>1129</v>
      </c>
      <c r="X745" s="2" t="s">
        <v>1130</v>
      </c>
      <c r="Y745" s="3" t="s">
        <v>1131</v>
      </c>
    </row>
    <row r="746" spans="1:25" ht="285" x14ac:dyDescent="0.25">
      <c r="A746" s="2">
        <v>81</v>
      </c>
      <c r="B746" s="11" t="s">
        <v>1121</v>
      </c>
      <c r="C746" s="11" t="s">
        <v>1122</v>
      </c>
      <c r="D746" s="11" t="s">
        <v>1201</v>
      </c>
      <c r="E746" s="2">
        <v>81101500</v>
      </c>
      <c r="F746" s="2" t="s">
        <v>1221</v>
      </c>
      <c r="G746" s="4">
        <v>1</v>
      </c>
      <c r="H746" s="4">
        <v>1</v>
      </c>
      <c r="I746" s="2">
        <v>11.5</v>
      </c>
      <c r="J746" s="2">
        <v>1</v>
      </c>
      <c r="K746" s="2" t="s">
        <v>29</v>
      </c>
      <c r="L746" s="2" t="str">
        <f>IF(K746=[22]Hoja3!$B$2,[22]Hoja3!$A$2,IF(K746=[22]Hoja3!$B$3,[22]Hoja3!$A$3,IF(K746=[22]Hoja3!$B$4,[22]Hoja3!$A$4,IF(K746=[22]Hoja3!$B$5,[22]Hoja3!$A$5,IF(K746=[22]Hoja3!$B$6,[22]Hoja3!$A$6,IF(K746=[22]Hoja3!$B$7,[22]Hoja3!$A$7,IF(K746=[22]Hoja3!$B$8,[22]Hoja3!$A$8,IF(K746=[22]Hoja3!$B$9,[22]Hoja3!$A$9,IF(K746=[22]Hoja3!$B$10,[22]Hoja3!$A$10,IF(K746=[22]Hoja3!$B$11,[22]Hoja3!$A$11,IF(K746=[22]Hoja3!$B$12,[22]Hoja3!$A$12,IF(K746=[22]Hoja3!$B$13,[22]Hoja3!$A$13,IF(K746=[22]Hoja3!$B$14,[22]Hoja3!$A$14,"")))))))))))))</f>
        <v>CCE-05</v>
      </c>
      <c r="M746" s="10" t="s">
        <v>58</v>
      </c>
      <c r="N746" s="2">
        <v>0</v>
      </c>
      <c r="O746" s="55">
        <v>97727000</v>
      </c>
      <c r="P746" s="55">
        <v>97727000</v>
      </c>
      <c r="Q746" s="1">
        <v>0</v>
      </c>
      <c r="R746" s="2">
        <v>0</v>
      </c>
      <c r="S746" s="11" t="s">
        <v>1125</v>
      </c>
      <c r="T746" s="2" t="s">
        <v>1126</v>
      </c>
      <c r="U746" s="10" t="s">
        <v>1127</v>
      </c>
      <c r="V746" s="11" t="s">
        <v>1128</v>
      </c>
      <c r="W746" s="11" t="s">
        <v>1129</v>
      </c>
      <c r="X746" s="2" t="s">
        <v>1130</v>
      </c>
      <c r="Y746" s="3" t="s">
        <v>1131</v>
      </c>
    </row>
    <row r="747" spans="1:25" ht="165" x14ac:dyDescent="0.25">
      <c r="A747" s="2">
        <v>82</v>
      </c>
      <c r="B747" s="11" t="s">
        <v>1121</v>
      </c>
      <c r="C747" s="11" t="s">
        <v>1122</v>
      </c>
      <c r="D747" s="11" t="s">
        <v>1201</v>
      </c>
      <c r="E747" s="2">
        <v>80121704</v>
      </c>
      <c r="F747" s="2" t="s">
        <v>1222</v>
      </c>
      <c r="G747" s="4">
        <v>1</v>
      </c>
      <c r="H747" s="4">
        <v>1</v>
      </c>
      <c r="I747" s="2">
        <v>6</v>
      </c>
      <c r="J747" s="2">
        <v>1</v>
      </c>
      <c r="K747" s="2" t="s">
        <v>29</v>
      </c>
      <c r="L747" s="2" t="str">
        <f>IF(K747=[22]Hoja3!$B$2,[22]Hoja3!$A$2,IF(K747=[22]Hoja3!$B$3,[22]Hoja3!$A$3,IF(K747=[22]Hoja3!$B$4,[22]Hoja3!$A$4,IF(K747=[22]Hoja3!$B$5,[22]Hoja3!$A$5,IF(K747=[22]Hoja3!$B$6,[22]Hoja3!$A$6,IF(K747=[22]Hoja3!$B$7,[22]Hoja3!$A$7,IF(K747=[22]Hoja3!$B$8,[22]Hoja3!$A$8,IF(K747=[22]Hoja3!$B$9,[22]Hoja3!$A$9,IF(K747=[22]Hoja3!$B$10,[22]Hoja3!$A$10,IF(K747=[22]Hoja3!$B$11,[22]Hoja3!$A$11,IF(K747=[22]Hoja3!$B$12,[22]Hoja3!$A$12,IF(K747=[22]Hoja3!$B$13,[22]Hoja3!$A$13,IF(K747=[22]Hoja3!$B$14,[22]Hoja3!$A$14,"")))))))))))))</f>
        <v>CCE-05</v>
      </c>
      <c r="M747" s="10" t="s">
        <v>58</v>
      </c>
      <c r="N747" s="2">
        <v>0</v>
      </c>
      <c r="O747" s="55">
        <v>38688000</v>
      </c>
      <c r="P747" s="55">
        <v>38688000</v>
      </c>
      <c r="Q747" s="1">
        <v>0</v>
      </c>
      <c r="R747" s="2">
        <v>0</v>
      </c>
      <c r="S747" s="11" t="s">
        <v>1125</v>
      </c>
      <c r="T747" s="2" t="s">
        <v>1126</v>
      </c>
      <c r="U747" s="10" t="s">
        <v>1127</v>
      </c>
      <c r="V747" s="11" t="s">
        <v>1128</v>
      </c>
      <c r="W747" s="11" t="s">
        <v>1129</v>
      </c>
      <c r="X747" s="2" t="s">
        <v>1130</v>
      </c>
      <c r="Y747" s="3" t="s">
        <v>1131</v>
      </c>
    </row>
    <row r="748" spans="1:25" ht="300" x14ac:dyDescent="0.25">
      <c r="A748" s="2">
        <v>83</v>
      </c>
      <c r="B748" s="11" t="s">
        <v>1121</v>
      </c>
      <c r="C748" s="11" t="s">
        <v>1122</v>
      </c>
      <c r="D748" s="11" t="s">
        <v>1201</v>
      </c>
      <c r="E748" s="2">
        <v>80111617</v>
      </c>
      <c r="F748" s="2" t="s">
        <v>1223</v>
      </c>
      <c r="G748" s="4">
        <v>1</v>
      </c>
      <c r="H748" s="4">
        <v>1</v>
      </c>
      <c r="I748" s="2">
        <v>11.5</v>
      </c>
      <c r="J748" s="2">
        <v>1</v>
      </c>
      <c r="K748" s="2" t="s">
        <v>29</v>
      </c>
      <c r="L748" s="2" t="str">
        <f>IF(K748=[22]Hoja3!$B$2,[22]Hoja3!$A$2,IF(K748=[22]Hoja3!$B$3,[22]Hoja3!$A$3,IF(K748=[22]Hoja3!$B$4,[22]Hoja3!$A$4,IF(K748=[22]Hoja3!$B$5,[22]Hoja3!$A$5,IF(K748=[22]Hoja3!$B$6,[22]Hoja3!$A$6,IF(K748=[22]Hoja3!$B$7,[22]Hoja3!$A$7,IF(K748=[22]Hoja3!$B$8,[22]Hoja3!$A$8,IF(K748=[22]Hoja3!$B$9,[22]Hoja3!$A$9,IF(K748=[22]Hoja3!$B$10,[22]Hoja3!$A$10,IF(K748=[22]Hoja3!$B$11,[22]Hoja3!$A$11,IF(K748=[22]Hoja3!$B$12,[22]Hoja3!$A$12,IF(K748=[22]Hoja3!$B$13,[22]Hoja3!$A$13,IF(K748=[22]Hoja3!$B$14,[22]Hoja3!$A$14,"")))))))))))))</f>
        <v>CCE-05</v>
      </c>
      <c r="M748" s="10" t="s">
        <v>58</v>
      </c>
      <c r="N748" s="2">
        <v>0</v>
      </c>
      <c r="O748" s="55">
        <v>106950000</v>
      </c>
      <c r="P748" s="55">
        <v>106950000</v>
      </c>
      <c r="Q748" s="1">
        <v>0</v>
      </c>
      <c r="R748" s="2">
        <v>0</v>
      </c>
      <c r="S748" s="11" t="s">
        <v>1125</v>
      </c>
      <c r="T748" s="2" t="s">
        <v>1126</v>
      </c>
      <c r="U748" s="10" t="s">
        <v>1127</v>
      </c>
      <c r="V748" s="11" t="s">
        <v>1128</v>
      </c>
      <c r="W748" s="11" t="s">
        <v>1129</v>
      </c>
      <c r="X748" s="2" t="s">
        <v>1130</v>
      </c>
      <c r="Y748" s="3" t="s">
        <v>1131</v>
      </c>
    </row>
    <row r="749" spans="1:25" ht="150" x14ac:dyDescent="0.25">
      <c r="A749" s="2">
        <v>84</v>
      </c>
      <c r="B749" s="11" t="s">
        <v>1121</v>
      </c>
      <c r="C749" s="11" t="s">
        <v>1122</v>
      </c>
      <c r="D749" s="11" t="s">
        <v>1201</v>
      </c>
      <c r="E749" s="2">
        <v>80121704</v>
      </c>
      <c r="F749" s="2" t="s">
        <v>1224</v>
      </c>
      <c r="G749" s="4">
        <v>1</v>
      </c>
      <c r="H749" s="4">
        <v>1</v>
      </c>
      <c r="I749" s="2">
        <v>6</v>
      </c>
      <c r="J749" s="2">
        <v>1</v>
      </c>
      <c r="K749" s="2" t="s">
        <v>29</v>
      </c>
      <c r="L749" s="2" t="str">
        <f>IF(K749=[22]Hoja3!$B$2,[22]Hoja3!$A$2,IF(K749=[22]Hoja3!$B$3,[22]Hoja3!$A$3,IF(K749=[22]Hoja3!$B$4,[22]Hoja3!$A$4,IF(K749=[22]Hoja3!$B$5,[22]Hoja3!$A$5,IF(K749=[22]Hoja3!$B$6,[22]Hoja3!$A$6,IF(K749=[22]Hoja3!$B$7,[22]Hoja3!$A$7,IF(K749=[22]Hoja3!$B$8,[22]Hoja3!$A$8,IF(K749=[22]Hoja3!$B$9,[22]Hoja3!$A$9,IF(K749=[22]Hoja3!$B$10,[22]Hoja3!$A$10,IF(K749=[22]Hoja3!$B$11,[22]Hoja3!$A$11,IF(K749=[22]Hoja3!$B$12,[22]Hoja3!$A$12,IF(K749=[22]Hoja3!$B$13,[22]Hoja3!$A$13,IF(K749=[22]Hoja3!$B$14,[22]Hoja3!$A$14,"")))))))))))))</f>
        <v>CCE-05</v>
      </c>
      <c r="M749" s="10" t="s">
        <v>58</v>
      </c>
      <c r="N749" s="2">
        <v>0</v>
      </c>
      <c r="O749" s="55">
        <v>35692800</v>
      </c>
      <c r="P749" s="55">
        <v>35692800</v>
      </c>
      <c r="Q749" s="1">
        <v>0</v>
      </c>
      <c r="R749" s="2">
        <v>0</v>
      </c>
      <c r="S749" s="11" t="s">
        <v>1125</v>
      </c>
      <c r="T749" s="2" t="s">
        <v>1126</v>
      </c>
      <c r="U749" s="10" t="s">
        <v>1127</v>
      </c>
      <c r="V749" s="11" t="s">
        <v>1128</v>
      </c>
      <c r="W749" s="11" t="s">
        <v>1129</v>
      </c>
      <c r="X749" s="2" t="s">
        <v>1130</v>
      </c>
      <c r="Y749" s="3" t="s">
        <v>1131</v>
      </c>
    </row>
    <row r="750" spans="1:25" ht="300" x14ac:dyDescent="0.25">
      <c r="A750" s="2">
        <v>85</v>
      </c>
      <c r="B750" s="11" t="s">
        <v>1121</v>
      </c>
      <c r="C750" s="11" t="s">
        <v>1122</v>
      </c>
      <c r="D750" s="11" t="s">
        <v>1201</v>
      </c>
      <c r="E750" s="2">
        <v>81101500</v>
      </c>
      <c r="F750" s="2" t="s">
        <v>1225</v>
      </c>
      <c r="G750" s="4">
        <v>1</v>
      </c>
      <c r="H750" s="4">
        <v>1</v>
      </c>
      <c r="I750" s="2">
        <v>6</v>
      </c>
      <c r="J750" s="2">
        <v>1</v>
      </c>
      <c r="K750" s="2" t="s">
        <v>29</v>
      </c>
      <c r="L750" s="2" t="str">
        <f>IF(K750=[22]Hoja3!$B$2,[22]Hoja3!$A$2,IF(K750=[22]Hoja3!$B$3,[22]Hoja3!$A$3,IF(K750=[22]Hoja3!$B$4,[22]Hoja3!$A$4,IF(K750=[22]Hoja3!$B$5,[22]Hoja3!$A$5,IF(K750=[22]Hoja3!$B$6,[22]Hoja3!$A$6,IF(K750=[22]Hoja3!$B$7,[22]Hoja3!$A$7,IF(K750=[22]Hoja3!$B$8,[22]Hoja3!$A$8,IF(K750=[22]Hoja3!$B$9,[22]Hoja3!$A$9,IF(K750=[22]Hoja3!$B$10,[22]Hoja3!$A$10,IF(K750=[22]Hoja3!$B$11,[22]Hoja3!$A$11,IF(K750=[22]Hoja3!$B$12,[22]Hoja3!$A$12,IF(K750=[22]Hoja3!$B$13,[22]Hoja3!$A$13,IF(K750=[22]Hoja3!$B$14,[22]Hoja3!$A$14,"")))))))))))))</f>
        <v>CCE-05</v>
      </c>
      <c r="M750" s="10" t="s">
        <v>58</v>
      </c>
      <c r="N750" s="2">
        <v>0</v>
      </c>
      <c r="O750" s="55">
        <v>53474304</v>
      </c>
      <c r="P750" s="55">
        <v>53474304</v>
      </c>
      <c r="Q750" s="1">
        <v>0</v>
      </c>
      <c r="R750" s="2">
        <v>0</v>
      </c>
      <c r="S750" s="11" t="s">
        <v>1125</v>
      </c>
      <c r="T750" s="2" t="s">
        <v>1126</v>
      </c>
      <c r="U750" s="10" t="s">
        <v>1127</v>
      </c>
      <c r="V750" s="11" t="s">
        <v>1128</v>
      </c>
      <c r="W750" s="11" t="s">
        <v>1129</v>
      </c>
      <c r="X750" s="2" t="s">
        <v>1130</v>
      </c>
      <c r="Y750" s="3" t="s">
        <v>1131</v>
      </c>
    </row>
    <row r="751" spans="1:25" ht="180" x14ac:dyDescent="0.25">
      <c r="A751" s="2">
        <v>86</v>
      </c>
      <c r="B751" s="11" t="s">
        <v>1121</v>
      </c>
      <c r="C751" s="11" t="s">
        <v>1122</v>
      </c>
      <c r="D751" s="11" t="s">
        <v>1201</v>
      </c>
      <c r="E751" s="2">
        <v>80121704</v>
      </c>
      <c r="F751" s="2" t="s">
        <v>1226</v>
      </c>
      <c r="G751" s="4">
        <v>1</v>
      </c>
      <c r="H751" s="4">
        <v>1</v>
      </c>
      <c r="I751" s="2">
        <v>6</v>
      </c>
      <c r="J751" s="2">
        <v>1</v>
      </c>
      <c r="K751" s="2" t="s">
        <v>29</v>
      </c>
      <c r="L751" s="2" t="str">
        <f>IF(K751=[22]Hoja3!$B$2,[22]Hoja3!$A$2,IF(K751=[22]Hoja3!$B$3,[22]Hoja3!$A$3,IF(K751=[22]Hoja3!$B$4,[22]Hoja3!$A$4,IF(K751=[22]Hoja3!$B$5,[22]Hoja3!$A$5,IF(K751=[22]Hoja3!$B$6,[22]Hoja3!$A$6,IF(K751=[22]Hoja3!$B$7,[22]Hoja3!$A$7,IF(K751=[22]Hoja3!$B$8,[22]Hoja3!$A$8,IF(K751=[22]Hoja3!$B$9,[22]Hoja3!$A$9,IF(K751=[22]Hoja3!$B$10,[22]Hoja3!$A$10,IF(K751=[22]Hoja3!$B$11,[22]Hoja3!$A$11,IF(K751=[22]Hoja3!$B$12,[22]Hoja3!$A$12,IF(K751=[22]Hoja3!$B$13,[22]Hoja3!$A$13,IF(K751=[22]Hoja3!$B$14,[22]Hoja3!$A$14,"")))))))))))))</f>
        <v>CCE-05</v>
      </c>
      <c r="M751" s="10" t="s">
        <v>58</v>
      </c>
      <c r="N751" s="2">
        <v>0</v>
      </c>
      <c r="O751" s="55">
        <v>37440000</v>
      </c>
      <c r="P751" s="55">
        <v>37440000</v>
      </c>
      <c r="Q751" s="1">
        <v>0</v>
      </c>
      <c r="R751" s="2">
        <v>0</v>
      </c>
      <c r="S751" s="11" t="s">
        <v>1125</v>
      </c>
      <c r="T751" s="2" t="s">
        <v>1126</v>
      </c>
      <c r="U751" s="10" t="s">
        <v>1127</v>
      </c>
      <c r="V751" s="11" t="s">
        <v>1128</v>
      </c>
      <c r="W751" s="11" t="s">
        <v>1129</v>
      </c>
      <c r="X751" s="2" t="s">
        <v>1130</v>
      </c>
      <c r="Y751" s="3" t="s">
        <v>1131</v>
      </c>
    </row>
    <row r="752" spans="1:25" ht="150" x14ac:dyDescent="0.25">
      <c r="A752" s="2">
        <v>87</v>
      </c>
      <c r="B752" s="11" t="s">
        <v>1121</v>
      </c>
      <c r="C752" s="11" t="s">
        <v>1122</v>
      </c>
      <c r="D752" s="11" t="s">
        <v>1201</v>
      </c>
      <c r="E752" s="2">
        <v>80121704</v>
      </c>
      <c r="F752" s="2" t="s">
        <v>1227</v>
      </c>
      <c r="G752" s="4">
        <v>1</v>
      </c>
      <c r="H752" s="4">
        <v>1</v>
      </c>
      <c r="I752" s="2">
        <v>6</v>
      </c>
      <c r="J752" s="2">
        <v>1</v>
      </c>
      <c r="K752" s="2" t="s">
        <v>29</v>
      </c>
      <c r="L752" s="2" t="str">
        <f>IF(K752=[22]Hoja3!$B$2,[22]Hoja3!$A$2,IF(K752=[22]Hoja3!$B$3,[22]Hoja3!$A$3,IF(K752=[22]Hoja3!$B$4,[22]Hoja3!$A$4,IF(K752=[22]Hoja3!$B$5,[22]Hoja3!$A$5,IF(K752=[22]Hoja3!$B$6,[22]Hoja3!$A$6,IF(K752=[22]Hoja3!$B$7,[22]Hoja3!$A$7,IF(K752=[22]Hoja3!$B$8,[22]Hoja3!$A$8,IF(K752=[22]Hoja3!$B$9,[22]Hoja3!$A$9,IF(K752=[22]Hoja3!$B$10,[22]Hoja3!$A$10,IF(K752=[22]Hoja3!$B$11,[22]Hoja3!$A$11,IF(K752=[22]Hoja3!$B$12,[22]Hoja3!$A$12,IF(K752=[22]Hoja3!$B$13,[22]Hoja3!$A$13,IF(K752=[22]Hoja3!$B$14,[22]Hoja3!$A$14,"")))))))))))))</f>
        <v>CCE-05</v>
      </c>
      <c r="M752" s="10" t="s">
        <v>58</v>
      </c>
      <c r="N752" s="2">
        <v>0</v>
      </c>
      <c r="O752" s="55">
        <v>56160000</v>
      </c>
      <c r="P752" s="55">
        <v>56160000</v>
      </c>
      <c r="Q752" s="1">
        <v>0</v>
      </c>
      <c r="R752" s="2">
        <v>0</v>
      </c>
      <c r="S752" s="11" t="s">
        <v>1125</v>
      </c>
      <c r="T752" s="2" t="s">
        <v>1126</v>
      </c>
      <c r="U752" s="10" t="s">
        <v>1127</v>
      </c>
      <c r="V752" s="11" t="s">
        <v>1128</v>
      </c>
      <c r="W752" s="11" t="s">
        <v>1129</v>
      </c>
      <c r="X752" s="2" t="s">
        <v>1130</v>
      </c>
      <c r="Y752" s="3" t="s">
        <v>1131</v>
      </c>
    </row>
    <row r="753" spans="1:25" ht="195" x14ac:dyDescent="0.25">
      <c r="A753" s="2">
        <v>88</v>
      </c>
      <c r="B753" s="11" t="s">
        <v>1121</v>
      </c>
      <c r="C753" s="11" t="s">
        <v>1122</v>
      </c>
      <c r="D753" s="11" t="s">
        <v>1201</v>
      </c>
      <c r="E753" s="2">
        <v>81101500</v>
      </c>
      <c r="F753" s="2" t="s">
        <v>1228</v>
      </c>
      <c r="G753" s="4">
        <v>1</v>
      </c>
      <c r="H753" s="4">
        <v>1</v>
      </c>
      <c r="I753" s="2">
        <v>11.5</v>
      </c>
      <c r="J753" s="2">
        <v>1</v>
      </c>
      <c r="K753" s="2" t="s">
        <v>29</v>
      </c>
      <c r="L753" s="2" t="str">
        <f>IF(K753=[22]Hoja3!$B$2,[22]Hoja3!$A$2,IF(K753=[22]Hoja3!$B$3,[22]Hoja3!$A$3,IF(K753=[22]Hoja3!$B$4,[22]Hoja3!$A$4,IF(K753=[22]Hoja3!$B$5,[22]Hoja3!$A$5,IF(K753=[22]Hoja3!$B$6,[22]Hoja3!$A$6,IF(K753=[22]Hoja3!$B$7,[22]Hoja3!$A$7,IF(K753=[22]Hoja3!$B$8,[22]Hoja3!$A$8,IF(K753=[22]Hoja3!$B$9,[22]Hoja3!$A$9,IF(K753=[22]Hoja3!$B$10,[22]Hoja3!$A$10,IF(K753=[22]Hoja3!$B$11,[22]Hoja3!$A$11,IF(K753=[22]Hoja3!$B$12,[22]Hoja3!$A$12,IF(K753=[22]Hoja3!$B$13,[22]Hoja3!$A$13,IF(K753=[22]Hoja3!$B$14,[22]Hoja3!$A$14,"")))))))))))))</f>
        <v>CCE-05</v>
      </c>
      <c r="M753" s="10" t="s">
        <v>58</v>
      </c>
      <c r="N753" s="2">
        <v>0</v>
      </c>
      <c r="O753" s="55">
        <v>148016960</v>
      </c>
      <c r="P753" s="55">
        <v>148016960</v>
      </c>
      <c r="Q753" s="1">
        <v>0</v>
      </c>
      <c r="R753" s="2">
        <v>0</v>
      </c>
      <c r="S753" s="11" t="s">
        <v>1125</v>
      </c>
      <c r="T753" s="2" t="s">
        <v>1126</v>
      </c>
      <c r="U753" s="10" t="s">
        <v>1127</v>
      </c>
      <c r="V753" s="11" t="s">
        <v>1128</v>
      </c>
      <c r="W753" s="11" t="s">
        <v>1129</v>
      </c>
      <c r="X753" s="2" t="s">
        <v>1130</v>
      </c>
      <c r="Y753" s="3" t="s">
        <v>1131</v>
      </c>
    </row>
    <row r="754" spans="1:25" ht="150" x14ac:dyDescent="0.25">
      <c r="A754" s="2">
        <v>89</v>
      </c>
      <c r="B754" s="11" t="s">
        <v>1121</v>
      </c>
      <c r="C754" s="11" t="s">
        <v>1122</v>
      </c>
      <c r="D754" s="11" t="s">
        <v>1201</v>
      </c>
      <c r="E754" s="2">
        <v>80111601</v>
      </c>
      <c r="F754" s="2" t="s">
        <v>1229</v>
      </c>
      <c r="G754" s="4">
        <v>1</v>
      </c>
      <c r="H754" s="4">
        <v>1</v>
      </c>
      <c r="I754" s="2">
        <v>11.5</v>
      </c>
      <c r="J754" s="2">
        <v>1</v>
      </c>
      <c r="K754" s="2" t="s">
        <v>29</v>
      </c>
      <c r="L754" s="2" t="str">
        <f>IF(K754=[22]Hoja3!$B$2,[22]Hoja3!$A$2,IF(K754=[22]Hoja3!$B$3,[22]Hoja3!$A$3,IF(K754=[22]Hoja3!$B$4,[22]Hoja3!$A$4,IF(K754=[22]Hoja3!$B$5,[22]Hoja3!$A$5,IF(K754=[22]Hoja3!$B$6,[22]Hoja3!$A$6,IF(K754=[22]Hoja3!$B$7,[22]Hoja3!$A$7,IF(K754=[22]Hoja3!$B$8,[22]Hoja3!$A$8,IF(K754=[22]Hoja3!$B$9,[22]Hoja3!$A$9,IF(K754=[22]Hoja3!$B$10,[22]Hoja3!$A$10,IF(K754=[22]Hoja3!$B$11,[22]Hoja3!$A$11,IF(K754=[22]Hoja3!$B$12,[22]Hoja3!$A$12,IF(K754=[22]Hoja3!$B$13,[22]Hoja3!$A$13,IF(K754=[22]Hoja3!$B$14,[22]Hoja3!$A$14,"")))))))))))))</f>
        <v>CCE-05</v>
      </c>
      <c r="M754" s="10" t="s">
        <v>58</v>
      </c>
      <c r="N754" s="2">
        <v>0</v>
      </c>
      <c r="O754" s="55">
        <v>118758016</v>
      </c>
      <c r="P754" s="55">
        <v>118758016</v>
      </c>
      <c r="Q754" s="1">
        <v>0</v>
      </c>
      <c r="R754" s="2">
        <v>0</v>
      </c>
      <c r="S754" s="11" t="s">
        <v>1125</v>
      </c>
      <c r="T754" s="2" t="s">
        <v>1126</v>
      </c>
      <c r="U754" s="10" t="s">
        <v>1127</v>
      </c>
      <c r="V754" s="11" t="s">
        <v>1128</v>
      </c>
      <c r="W754" s="11" t="s">
        <v>1129</v>
      </c>
      <c r="X754" s="2" t="s">
        <v>1130</v>
      </c>
      <c r="Y754" s="3" t="s">
        <v>1131</v>
      </c>
    </row>
    <row r="755" spans="1:25" ht="165" x14ac:dyDescent="0.25">
      <c r="A755" s="2">
        <v>90</v>
      </c>
      <c r="B755" s="11" t="s">
        <v>1121</v>
      </c>
      <c r="C755" s="11" t="s">
        <v>1122</v>
      </c>
      <c r="D755" s="11" t="s">
        <v>1201</v>
      </c>
      <c r="E755" s="2">
        <v>80111617</v>
      </c>
      <c r="F755" s="2" t="s">
        <v>1230</v>
      </c>
      <c r="G755" s="4">
        <v>1</v>
      </c>
      <c r="H755" s="4">
        <v>1</v>
      </c>
      <c r="I755" s="2">
        <v>11.5</v>
      </c>
      <c r="J755" s="2">
        <v>1</v>
      </c>
      <c r="K755" s="2" t="s">
        <v>29</v>
      </c>
      <c r="L755" s="2" t="str">
        <f>IF(K755=[22]Hoja3!$B$2,[22]Hoja3!$A$2,IF(K755=[22]Hoja3!$B$3,[22]Hoja3!$A$3,IF(K755=[22]Hoja3!$B$4,[22]Hoja3!$A$4,IF(K755=[22]Hoja3!$B$5,[22]Hoja3!$A$5,IF(K755=[22]Hoja3!$B$6,[22]Hoja3!$A$6,IF(K755=[22]Hoja3!$B$7,[22]Hoja3!$A$7,IF(K755=[22]Hoja3!$B$8,[22]Hoja3!$A$8,IF(K755=[22]Hoja3!$B$9,[22]Hoja3!$A$9,IF(K755=[22]Hoja3!$B$10,[22]Hoja3!$A$10,IF(K755=[22]Hoja3!$B$11,[22]Hoja3!$A$11,IF(K755=[22]Hoja3!$B$12,[22]Hoja3!$A$12,IF(K755=[22]Hoja3!$B$13,[22]Hoja3!$A$13,IF(K755=[22]Hoja3!$B$14,[22]Hoja3!$A$14,"")))))))))))))</f>
        <v>CCE-05</v>
      </c>
      <c r="M755" s="10" t="s">
        <v>58</v>
      </c>
      <c r="N755" s="2">
        <v>0</v>
      </c>
      <c r="O755" s="55">
        <v>74630400</v>
      </c>
      <c r="P755" s="55">
        <v>74630400</v>
      </c>
      <c r="Q755" s="1">
        <v>0</v>
      </c>
      <c r="R755" s="2">
        <v>0</v>
      </c>
      <c r="S755" s="11" t="s">
        <v>1125</v>
      </c>
      <c r="T755" s="2" t="s">
        <v>1126</v>
      </c>
      <c r="U755" s="10" t="s">
        <v>1127</v>
      </c>
      <c r="V755" s="11" t="s">
        <v>1128</v>
      </c>
      <c r="W755" s="11" t="s">
        <v>1129</v>
      </c>
      <c r="X755" s="2" t="s">
        <v>1130</v>
      </c>
      <c r="Y755" s="3" t="s">
        <v>1131</v>
      </c>
    </row>
    <row r="756" spans="1:25" ht="315" x14ac:dyDescent="0.25">
      <c r="A756" s="2">
        <v>91</v>
      </c>
      <c r="B756" s="11" t="s">
        <v>1121</v>
      </c>
      <c r="C756" s="11" t="s">
        <v>1122</v>
      </c>
      <c r="D756" s="11" t="s">
        <v>1201</v>
      </c>
      <c r="E756" s="2">
        <v>80111617</v>
      </c>
      <c r="F756" s="2" t="s">
        <v>1231</v>
      </c>
      <c r="G756" s="4">
        <v>1</v>
      </c>
      <c r="H756" s="4">
        <v>1</v>
      </c>
      <c r="I756" s="2">
        <v>6</v>
      </c>
      <c r="J756" s="2">
        <v>1</v>
      </c>
      <c r="K756" s="2" t="s">
        <v>29</v>
      </c>
      <c r="L756" s="2" t="str">
        <f>IF(K756=[22]Hoja3!$B$2,[22]Hoja3!$A$2,IF(K756=[22]Hoja3!$B$3,[22]Hoja3!$A$3,IF(K756=[22]Hoja3!$B$4,[22]Hoja3!$A$4,IF(K756=[22]Hoja3!$B$5,[22]Hoja3!$A$5,IF(K756=[22]Hoja3!$B$6,[22]Hoja3!$A$6,IF(K756=[22]Hoja3!$B$7,[22]Hoja3!$A$7,IF(K756=[22]Hoja3!$B$8,[22]Hoja3!$A$8,IF(K756=[22]Hoja3!$B$9,[22]Hoja3!$A$9,IF(K756=[22]Hoja3!$B$10,[22]Hoja3!$A$10,IF(K756=[22]Hoja3!$B$11,[22]Hoja3!$A$11,IF(K756=[22]Hoja3!$B$12,[22]Hoja3!$A$12,IF(K756=[22]Hoja3!$B$13,[22]Hoja3!$A$13,IF(K756=[22]Hoja3!$B$14,[22]Hoja3!$A$14,"")))))))))))))</f>
        <v>CCE-05</v>
      </c>
      <c r="M756" s="10" t="s">
        <v>58</v>
      </c>
      <c r="N756" s="2">
        <v>0</v>
      </c>
      <c r="O756" s="55">
        <v>18720000</v>
      </c>
      <c r="P756" s="55">
        <v>18720000</v>
      </c>
      <c r="Q756" s="1">
        <v>0</v>
      </c>
      <c r="R756" s="2">
        <v>0</v>
      </c>
      <c r="S756" s="11" t="s">
        <v>1125</v>
      </c>
      <c r="T756" s="2" t="s">
        <v>1126</v>
      </c>
      <c r="U756" s="10" t="s">
        <v>1127</v>
      </c>
      <c r="V756" s="11" t="s">
        <v>1128</v>
      </c>
      <c r="W756" s="11" t="s">
        <v>1129</v>
      </c>
      <c r="X756" s="2" t="s">
        <v>1130</v>
      </c>
      <c r="Y756" s="3" t="s">
        <v>1131</v>
      </c>
    </row>
    <row r="757" spans="1:25" ht="240" x14ac:dyDescent="0.25">
      <c r="A757" s="2">
        <v>92</v>
      </c>
      <c r="B757" s="11" t="s">
        <v>1121</v>
      </c>
      <c r="C757" s="11" t="s">
        <v>1122</v>
      </c>
      <c r="D757" s="11" t="s">
        <v>1201</v>
      </c>
      <c r="E757" s="2">
        <v>81101500</v>
      </c>
      <c r="F757" s="2" t="s">
        <v>1232</v>
      </c>
      <c r="G757" s="4">
        <v>1</v>
      </c>
      <c r="H757" s="4">
        <v>1</v>
      </c>
      <c r="I757" s="2">
        <v>6</v>
      </c>
      <c r="J757" s="2">
        <v>1</v>
      </c>
      <c r="K757" s="2" t="s">
        <v>29</v>
      </c>
      <c r="L757" s="2" t="str">
        <f>IF(K757=[22]Hoja3!$B$2,[22]Hoja3!$A$2,IF(K757=[22]Hoja3!$B$3,[22]Hoja3!$A$3,IF(K757=[22]Hoja3!$B$4,[22]Hoja3!$A$4,IF(K757=[22]Hoja3!$B$5,[22]Hoja3!$A$5,IF(K757=[22]Hoja3!$B$6,[22]Hoja3!$A$6,IF(K757=[22]Hoja3!$B$7,[22]Hoja3!$A$7,IF(K757=[22]Hoja3!$B$8,[22]Hoja3!$A$8,IF(K757=[22]Hoja3!$B$9,[22]Hoja3!$A$9,IF(K757=[22]Hoja3!$B$10,[22]Hoja3!$A$10,IF(K757=[22]Hoja3!$B$11,[22]Hoja3!$A$11,IF(K757=[22]Hoja3!$B$12,[22]Hoja3!$A$12,IF(K757=[22]Hoja3!$B$13,[22]Hoja3!$A$13,IF(K757=[22]Hoja3!$B$14,[22]Hoja3!$A$14,"")))))))))))))</f>
        <v>CCE-05</v>
      </c>
      <c r="M757" s="10" t="s">
        <v>58</v>
      </c>
      <c r="N757" s="2">
        <v>0</v>
      </c>
      <c r="O757" s="55">
        <v>33009600</v>
      </c>
      <c r="P757" s="55">
        <v>33009600</v>
      </c>
      <c r="Q757" s="1">
        <v>0</v>
      </c>
      <c r="R757" s="2">
        <v>0</v>
      </c>
      <c r="S757" s="11" t="s">
        <v>1125</v>
      </c>
      <c r="T757" s="2" t="s">
        <v>1126</v>
      </c>
      <c r="U757" s="10" t="s">
        <v>1127</v>
      </c>
      <c r="V757" s="11" t="s">
        <v>1128</v>
      </c>
      <c r="W757" s="11" t="s">
        <v>1129</v>
      </c>
      <c r="X757" s="2" t="s">
        <v>1130</v>
      </c>
      <c r="Y757" s="3" t="s">
        <v>1131</v>
      </c>
    </row>
    <row r="758" spans="1:25" ht="165" x14ac:dyDescent="0.25">
      <c r="A758" s="2">
        <v>93</v>
      </c>
      <c r="B758" s="11" t="s">
        <v>1121</v>
      </c>
      <c r="C758" s="11" t="s">
        <v>1122</v>
      </c>
      <c r="D758" s="11" t="s">
        <v>1201</v>
      </c>
      <c r="E758" s="2">
        <v>80111617</v>
      </c>
      <c r="F758" s="2" t="s">
        <v>1233</v>
      </c>
      <c r="G758" s="4">
        <v>1</v>
      </c>
      <c r="H758" s="4">
        <v>1</v>
      </c>
      <c r="I758" s="2">
        <v>6</v>
      </c>
      <c r="J758" s="2">
        <v>1</v>
      </c>
      <c r="K758" s="2" t="s">
        <v>29</v>
      </c>
      <c r="L758" s="2" t="str">
        <f>IF(K758=[22]Hoja3!$B$2,[22]Hoja3!$A$2,IF(K758=[22]Hoja3!$B$3,[22]Hoja3!$A$3,IF(K758=[22]Hoja3!$B$4,[22]Hoja3!$A$4,IF(K758=[22]Hoja3!$B$5,[22]Hoja3!$A$5,IF(K758=[22]Hoja3!$B$6,[22]Hoja3!$A$6,IF(K758=[22]Hoja3!$B$7,[22]Hoja3!$A$7,IF(K758=[22]Hoja3!$B$8,[22]Hoja3!$A$8,IF(K758=[22]Hoja3!$B$9,[22]Hoja3!$A$9,IF(K758=[22]Hoja3!$B$10,[22]Hoja3!$A$10,IF(K758=[22]Hoja3!$B$11,[22]Hoja3!$A$11,IF(K758=[22]Hoja3!$B$12,[22]Hoja3!$A$12,IF(K758=[22]Hoja3!$B$13,[22]Hoja3!$A$13,IF(K758=[22]Hoja3!$B$14,[22]Hoja3!$A$14,"")))))))))))))</f>
        <v>CCE-05</v>
      </c>
      <c r="M758" s="10" t="s">
        <v>58</v>
      </c>
      <c r="N758" s="2">
        <v>0</v>
      </c>
      <c r="O758" s="55">
        <v>48672000</v>
      </c>
      <c r="P758" s="55">
        <v>48672000</v>
      </c>
      <c r="Q758" s="1">
        <v>0</v>
      </c>
      <c r="R758" s="2">
        <v>0</v>
      </c>
      <c r="S758" s="11" t="s">
        <v>1125</v>
      </c>
      <c r="T758" s="2" t="s">
        <v>1126</v>
      </c>
      <c r="U758" s="10" t="s">
        <v>1127</v>
      </c>
      <c r="V758" s="11" t="s">
        <v>1128</v>
      </c>
      <c r="W758" s="11" t="s">
        <v>1129</v>
      </c>
      <c r="X758" s="2" t="s">
        <v>1130</v>
      </c>
      <c r="Y758" s="3" t="s">
        <v>1131</v>
      </c>
    </row>
    <row r="759" spans="1:25" ht="285" x14ac:dyDescent="0.25">
      <c r="A759" s="2">
        <v>94</v>
      </c>
      <c r="B759" s="11" t="s">
        <v>1121</v>
      </c>
      <c r="C759" s="11" t="s">
        <v>1122</v>
      </c>
      <c r="D759" s="11" t="s">
        <v>1201</v>
      </c>
      <c r="E759" s="2">
        <v>80111617</v>
      </c>
      <c r="F759" s="2" t="s">
        <v>1234</v>
      </c>
      <c r="G759" s="4">
        <v>1</v>
      </c>
      <c r="H759" s="4">
        <v>1</v>
      </c>
      <c r="I759" s="2">
        <v>6</v>
      </c>
      <c r="J759" s="2">
        <v>1</v>
      </c>
      <c r="K759" s="2" t="s">
        <v>29</v>
      </c>
      <c r="L759" s="2" t="str">
        <f>IF(K759=[22]Hoja3!$B$2,[22]Hoja3!$A$2,IF(K759=[22]Hoja3!$B$3,[22]Hoja3!$A$3,IF(K759=[22]Hoja3!$B$4,[22]Hoja3!$A$4,IF(K759=[22]Hoja3!$B$5,[22]Hoja3!$A$5,IF(K759=[22]Hoja3!$B$6,[22]Hoja3!$A$6,IF(K759=[22]Hoja3!$B$7,[22]Hoja3!$A$7,IF(K759=[22]Hoja3!$B$8,[22]Hoja3!$A$8,IF(K759=[22]Hoja3!$B$9,[22]Hoja3!$A$9,IF(K759=[22]Hoja3!$B$10,[22]Hoja3!$A$10,IF(K759=[22]Hoja3!$B$11,[22]Hoja3!$A$11,IF(K759=[22]Hoja3!$B$12,[22]Hoja3!$A$12,IF(K759=[22]Hoja3!$B$13,[22]Hoja3!$A$13,IF(K759=[22]Hoja3!$B$14,[22]Hoja3!$A$14,"")))))))))))))</f>
        <v>CCE-05</v>
      </c>
      <c r="M759" s="10" t="s">
        <v>58</v>
      </c>
      <c r="N759" s="2">
        <v>0</v>
      </c>
      <c r="O759" s="55">
        <v>38768870</v>
      </c>
      <c r="P759" s="55">
        <v>38768870</v>
      </c>
      <c r="Q759" s="1">
        <v>0</v>
      </c>
      <c r="R759" s="2">
        <v>0</v>
      </c>
      <c r="S759" s="11" t="s">
        <v>1125</v>
      </c>
      <c r="T759" s="2" t="s">
        <v>1126</v>
      </c>
      <c r="U759" s="10" t="s">
        <v>1127</v>
      </c>
      <c r="V759" s="11" t="s">
        <v>1128</v>
      </c>
      <c r="W759" s="11" t="s">
        <v>1129</v>
      </c>
      <c r="X759" s="2" t="s">
        <v>1130</v>
      </c>
      <c r="Y759" s="3" t="s">
        <v>1131</v>
      </c>
    </row>
    <row r="760" spans="1:25" ht="150" x14ac:dyDescent="0.25">
      <c r="A760" s="2">
        <v>95</v>
      </c>
      <c r="B760" s="11" t="s">
        <v>1121</v>
      </c>
      <c r="C760" s="11" t="s">
        <v>1122</v>
      </c>
      <c r="D760" s="11" t="s">
        <v>1201</v>
      </c>
      <c r="E760" s="2">
        <v>93151501</v>
      </c>
      <c r="F760" s="2" t="s">
        <v>1235</v>
      </c>
      <c r="G760" s="4">
        <v>1</v>
      </c>
      <c r="H760" s="4">
        <v>1</v>
      </c>
      <c r="I760" s="2">
        <v>6</v>
      </c>
      <c r="J760" s="2">
        <v>1</v>
      </c>
      <c r="K760" s="2" t="s">
        <v>29</v>
      </c>
      <c r="L760" s="2" t="str">
        <f>IF(K760=[22]Hoja3!$B$2,[22]Hoja3!$A$2,IF(K760=[22]Hoja3!$B$3,[22]Hoja3!$A$3,IF(K760=[22]Hoja3!$B$4,[22]Hoja3!$A$4,IF(K760=[22]Hoja3!$B$5,[22]Hoja3!$A$5,IF(K760=[22]Hoja3!$B$6,[22]Hoja3!$A$6,IF(K760=[22]Hoja3!$B$7,[22]Hoja3!$A$7,IF(K760=[22]Hoja3!$B$8,[22]Hoja3!$A$8,IF(K760=[22]Hoja3!$B$9,[22]Hoja3!$A$9,IF(K760=[22]Hoja3!$B$10,[22]Hoja3!$A$10,IF(K760=[22]Hoja3!$B$11,[22]Hoja3!$A$11,IF(K760=[22]Hoja3!$B$12,[22]Hoja3!$A$12,IF(K760=[22]Hoja3!$B$13,[22]Hoja3!$A$13,IF(K760=[22]Hoja3!$B$14,[22]Hoja3!$A$14,"")))))))))))))</f>
        <v>CCE-05</v>
      </c>
      <c r="M760" s="10" t="s">
        <v>58</v>
      </c>
      <c r="N760" s="2">
        <v>0</v>
      </c>
      <c r="O760" s="55">
        <v>33745920</v>
      </c>
      <c r="P760" s="55">
        <v>33745920</v>
      </c>
      <c r="Q760" s="1">
        <v>0</v>
      </c>
      <c r="R760" s="2">
        <v>0</v>
      </c>
      <c r="S760" s="11" t="s">
        <v>1125</v>
      </c>
      <c r="T760" s="2" t="s">
        <v>1126</v>
      </c>
      <c r="U760" s="10" t="s">
        <v>1127</v>
      </c>
      <c r="V760" s="11" t="s">
        <v>1128</v>
      </c>
      <c r="W760" s="11" t="s">
        <v>1129</v>
      </c>
      <c r="X760" s="2" t="s">
        <v>1130</v>
      </c>
      <c r="Y760" s="3" t="s">
        <v>1131</v>
      </c>
    </row>
    <row r="761" spans="1:25" ht="210" x14ac:dyDescent="0.25">
      <c r="A761" s="2">
        <v>96</v>
      </c>
      <c r="B761" s="11" t="s">
        <v>1121</v>
      </c>
      <c r="C761" s="11" t="s">
        <v>1122</v>
      </c>
      <c r="D761" s="11" t="s">
        <v>1201</v>
      </c>
      <c r="E761" s="2">
        <v>81101512</v>
      </c>
      <c r="F761" s="2" t="s">
        <v>1236</v>
      </c>
      <c r="G761" s="4">
        <v>1</v>
      </c>
      <c r="H761" s="4">
        <v>1</v>
      </c>
      <c r="I761" s="2">
        <v>6</v>
      </c>
      <c r="J761" s="2">
        <v>1</v>
      </c>
      <c r="K761" s="2" t="s">
        <v>29</v>
      </c>
      <c r="L761" s="2" t="str">
        <f>IF(K761=[22]Hoja3!$B$2,[22]Hoja3!$A$2,IF(K761=[22]Hoja3!$B$3,[22]Hoja3!$A$3,IF(K761=[22]Hoja3!$B$4,[22]Hoja3!$A$4,IF(K761=[22]Hoja3!$B$5,[22]Hoja3!$A$5,IF(K761=[22]Hoja3!$B$6,[22]Hoja3!$A$6,IF(K761=[22]Hoja3!$B$7,[22]Hoja3!$A$7,IF(K761=[22]Hoja3!$B$8,[22]Hoja3!$A$8,IF(K761=[22]Hoja3!$B$9,[22]Hoja3!$A$9,IF(K761=[22]Hoja3!$B$10,[22]Hoja3!$A$10,IF(K761=[22]Hoja3!$B$11,[22]Hoja3!$A$11,IF(K761=[22]Hoja3!$B$12,[22]Hoja3!$A$12,IF(K761=[22]Hoja3!$B$13,[22]Hoja3!$A$13,IF(K761=[22]Hoja3!$B$14,[22]Hoja3!$A$14,"")))))))))))))</f>
        <v>CCE-05</v>
      </c>
      <c r="M761" s="10" t="s">
        <v>58</v>
      </c>
      <c r="N761" s="2">
        <v>0</v>
      </c>
      <c r="O761" s="55">
        <v>29852160</v>
      </c>
      <c r="P761" s="55">
        <v>29852160</v>
      </c>
      <c r="Q761" s="1">
        <v>0</v>
      </c>
      <c r="R761" s="2">
        <v>0</v>
      </c>
      <c r="S761" s="11" t="s">
        <v>1125</v>
      </c>
      <c r="T761" s="2" t="s">
        <v>1126</v>
      </c>
      <c r="U761" s="10" t="s">
        <v>1127</v>
      </c>
      <c r="V761" s="11" t="s">
        <v>1128</v>
      </c>
      <c r="W761" s="11" t="s">
        <v>1129</v>
      </c>
      <c r="X761" s="2" t="s">
        <v>1130</v>
      </c>
      <c r="Y761" s="3" t="s">
        <v>1131</v>
      </c>
    </row>
    <row r="762" spans="1:25" ht="270" x14ac:dyDescent="0.25">
      <c r="A762" s="2">
        <v>97</v>
      </c>
      <c r="B762" s="11" t="s">
        <v>1121</v>
      </c>
      <c r="C762" s="11" t="s">
        <v>1122</v>
      </c>
      <c r="D762" s="11" t="s">
        <v>1201</v>
      </c>
      <c r="E762" s="2">
        <v>81101500</v>
      </c>
      <c r="F762" s="2" t="s">
        <v>1237</v>
      </c>
      <c r="G762" s="4">
        <v>1</v>
      </c>
      <c r="H762" s="4">
        <v>1</v>
      </c>
      <c r="I762" s="2">
        <v>6</v>
      </c>
      <c r="J762" s="2">
        <v>1</v>
      </c>
      <c r="K762" s="2" t="s">
        <v>29</v>
      </c>
      <c r="L762" s="2" t="str">
        <f>IF(K762=[22]Hoja3!$B$2,[22]Hoja3!$A$2,IF(K762=[22]Hoja3!$B$3,[22]Hoja3!$A$3,IF(K762=[22]Hoja3!$B$4,[22]Hoja3!$A$4,IF(K762=[22]Hoja3!$B$5,[22]Hoja3!$A$5,IF(K762=[22]Hoja3!$B$6,[22]Hoja3!$A$6,IF(K762=[22]Hoja3!$B$7,[22]Hoja3!$A$7,IF(K762=[22]Hoja3!$B$8,[22]Hoja3!$A$8,IF(K762=[22]Hoja3!$B$9,[22]Hoja3!$A$9,IF(K762=[22]Hoja3!$B$10,[22]Hoja3!$A$10,IF(K762=[22]Hoja3!$B$11,[22]Hoja3!$A$11,IF(K762=[22]Hoja3!$B$12,[22]Hoja3!$A$12,IF(K762=[22]Hoja3!$B$13,[22]Hoja3!$A$13,IF(K762=[22]Hoja3!$B$14,[22]Hoja3!$A$14,"")))))))))))))</f>
        <v>CCE-05</v>
      </c>
      <c r="M762" s="10" t="s">
        <v>58</v>
      </c>
      <c r="N762" s="2">
        <v>0</v>
      </c>
      <c r="O762" s="55">
        <v>36763584</v>
      </c>
      <c r="P762" s="55">
        <v>36763584</v>
      </c>
      <c r="Q762" s="1">
        <v>0</v>
      </c>
      <c r="R762" s="2">
        <v>0</v>
      </c>
      <c r="S762" s="11" t="s">
        <v>1125</v>
      </c>
      <c r="T762" s="2" t="s">
        <v>1126</v>
      </c>
      <c r="U762" s="10" t="s">
        <v>1127</v>
      </c>
      <c r="V762" s="11" t="s">
        <v>1128</v>
      </c>
      <c r="W762" s="11" t="s">
        <v>1129</v>
      </c>
      <c r="X762" s="2" t="s">
        <v>1130</v>
      </c>
      <c r="Y762" s="3" t="s">
        <v>1131</v>
      </c>
    </row>
    <row r="763" spans="1:25" ht="345" x14ac:dyDescent="0.25">
      <c r="A763" s="2">
        <v>98</v>
      </c>
      <c r="B763" s="11" t="s">
        <v>1121</v>
      </c>
      <c r="C763" s="11" t="s">
        <v>1122</v>
      </c>
      <c r="D763" s="11" t="s">
        <v>1201</v>
      </c>
      <c r="E763" s="2">
        <v>80111617</v>
      </c>
      <c r="F763" s="2" t="s">
        <v>1238</v>
      </c>
      <c r="G763" s="4">
        <v>1</v>
      </c>
      <c r="H763" s="4">
        <v>1</v>
      </c>
      <c r="I763" s="2">
        <v>11.5</v>
      </c>
      <c r="J763" s="2">
        <v>1</v>
      </c>
      <c r="K763" s="2" t="s">
        <v>29</v>
      </c>
      <c r="L763" s="2" t="str">
        <f>IF(K763=[22]Hoja3!$B$2,[22]Hoja3!$A$2,IF(K763=[22]Hoja3!$B$3,[22]Hoja3!$A$3,IF(K763=[22]Hoja3!$B$4,[22]Hoja3!$A$4,IF(K763=[22]Hoja3!$B$5,[22]Hoja3!$A$5,IF(K763=[22]Hoja3!$B$6,[22]Hoja3!$A$6,IF(K763=[22]Hoja3!$B$7,[22]Hoja3!$A$7,IF(K763=[22]Hoja3!$B$8,[22]Hoja3!$A$8,IF(K763=[22]Hoja3!$B$9,[22]Hoja3!$A$9,IF(K763=[22]Hoja3!$B$10,[22]Hoja3!$A$10,IF(K763=[22]Hoja3!$B$11,[22]Hoja3!$A$11,IF(K763=[22]Hoja3!$B$12,[22]Hoja3!$A$12,IF(K763=[22]Hoja3!$B$13,[22]Hoja3!$A$13,IF(K763=[22]Hoja3!$B$14,[22]Hoja3!$A$14,"")))))))))))))</f>
        <v>CCE-05</v>
      </c>
      <c r="M763" s="10" t="s">
        <v>58</v>
      </c>
      <c r="N763" s="2">
        <v>0</v>
      </c>
      <c r="O763" s="55">
        <v>111228000</v>
      </c>
      <c r="P763" s="55">
        <v>111228000</v>
      </c>
      <c r="Q763" s="1">
        <v>0</v>
      </c>
      <c r="R763" s="2">
        <v>0</v>
      </c>
      <c r="S763" s="11" t="s">
        <v>1125</v>
      </c>
      <c r="T763" s="2" t="s">
        <v>1126</v>
      </c>
      <c r="U763" s="10" t="s">
        <v>1127</v>
      </c>
      <c r="V763" s="11" t="s">
        <v>1128</v>
      </c>
      <c r="W763" s="11" t="s">
        <v>1129</v>
      </c>
      <c r="X763" s="2" t="s">
        <v>1130</v>
      </c>
      <c r="Y763" s="3" t="s">
        <v>1131</v>
      </c>
    </row>
    <row r="764" spans="1:25" ht="285" x14ac:dyDescent="0.25">
      <c r="A764" s="2">
        <v>99</v>
      </c>
      <c r="B764" s="11" t="s">
        <v>1121</v>
      </c>
      <c r="C764" s="11" t="s">
        <v>1122</v>
      </c>
      <c r="D764" s="11" t="s">
        <v>1201</v>
      </c>
      <c r="E764" s="2">
        <v>81101500</v>
      </c>
      <c r="F764" s="2" t="s">
        <v>1239</v>
      </c>
      <c r="G764" s="4">
        <v>1</v>
      </c>
      <c r="H764" s="4">
        <v>1</v>
      </c>
      <c r="I764" s="2">
        <v>6</v>
      </c>
      <c r="J764" s="2">
        <v>1</v>
      </c>
      <c r="K764" s="2" t="s">
        <v>29</v>
      </c>
      <c r="L764" s="2" t="str">
        <f>IF(K764=[22]Hoja3!$B$2,[22]Hoja3!$A$2,IF(K764=[22]Hoja3!$B$3,[22]Hoja3!$A$3,IF(K764=[22]Hoja3!$B$4,[22]Hoja3!$A$4,IF(K764=[22]Hoja3!$B$5,[22]Hoja3!$A$5,IF(K764=[22]Hoja3!$B$6,[22]Hoja3!$A$6,IF(K764=[22]Hoja3!$B$7,[22]Hoja3!$A$7,IF(K764=[22]Hoja3!$B$8,[22]Hoja3!$A$8,IF(K764=[22]Hoja3!$B$9,[22]Hoja3!$A$9,IF(K764=[22]Hoja3!$B$10,[22]Hoja3!$A$10,IF(K764=[22]Hoja3!$B$11,[22]Hoja3!$A$11,IF(K764=[22]Hoja3!$B$12,[22]Hoja3!$A$12,IF(K764=[22]Hoja3!$B$13,[22]Hoja3!$A$13,IF(K764=[22]Hoja3!$B$14,[22]Hoja3!$A$14,"")))))))))))))</f>
        <v>CCE-05</v>
      </c>
      <c r="M764" s="10" t="s">
        <v>58</v>
      </c>
      <c r="N764" s="2">
        <v>0</v>
      </c>
      <c r="O764" s="55">
        <v>34758298</v>
      </c>
      <c r="P764" s="55">
        <v>34758298</v>
      </c>
      <c r="Q764" s="1">
        <v>0</v>
      </c>
      <c r="R764" s="2">
        <v>0</v>
      </c>
      <c r="S764" s="11" t="s">
        <v>1125</v>
      </c>
      <c r="T764" s="2" t="s">
        <v>1126</v>
      </c>
      <c r="U764" s="10" t="s">
        <v>1127</v>
      </c>
      <c r="V764" s="11" t="s">
        <v>1128</v>
      </c>
      <c r="W764" s="11" t="s">
        <v>1129</v>
      </c>
      <c r="X764" s="2" t="s">
        <v>1130</v>
      </c>
      <c r="Y764" s="3" t="s">
        <v>1131</v>
      </c>
    </row>
    <row r="765" spans="1:25" ht="240" x14ac:dyDescent="0.25">
      <c r="A765" s="2">
        <v>100</v>
      </c>
      <c r="B765" s="11" t="s">
        <v>1121</v>
      </c>
      <c r="C765" s="11" t="s">
        <v>1122</v>
      </c>
      <c r="D765" s="11" t="s">
        <v>1201</v>
      </c>
      <c r="E765" s="2">
        <v>80121704</v>
      </c>
      <c r="F765" s="2" t="s">
        <v>1240</v>
      </c>
      <c r="G765" s="4">
        <v>1</v>
      </c>
      <c r="H765" s="4">
        <v>1</v>
      </c>
      <c r="I765" s="2">
        <v>11.5</v>
      </c>
      <c r="J765" s="2">
        <v>1</v>
      </c>
      <c r="K765" s="2" t="s">
        <v>29</v>
      </c>
      <c r="L765" s="2" t="str">
        <f>IF(K765=[22]Hoja3!$B$2,[22]Hoja3!$A$2,IF(K765=[22]Hoja3!$B$3,[22]Hoja3!$A$3,IF(K765=[22]Hoja3!$B$4,[22]Hoja3!$A$4,IF(K765=[22]Hoja3!$B$5,[22]Hoja3!$A$5,IF(K765=[22]Hoja3!$B$6,[22]Hoja3!$A$6,IF(K765=[22]Hoja3!$B$7,[22]Hoja3!$A$7,IF(K765=[22]Hoja3!$B$8,[22]Hoja3!$A$8,IF(K765=[22]Hoja3!$B$9,[22]Hoja3!$A$9,IF(K765=[22]Hoja3!$B$10,[22]Hoja3!$A$10,IF(K765=[22]Hoja3!$B$11,[22]Hoja3!$A$11,IF(K765=[22]Hoja3!$B$12,[22]Hoja3!$A$12,IF(K765=[22]Hoja3!$B$13,[22]Hoja3!$A$13,IF(K765=[22]Hoja3!$B$14,[22]Hoja3!$A$14,"")))))))))))))</f>
        <v>CCE-05</v>
      </c>
      <c r="M765" s="10" t="s">
        <v>58</v>
      </c>
      <c r="N765" s="2">
        <v>0</v>
      </c>
      <c r="O765" s="55">
        <v>118758016</v>
      </c>
      <c r="P765" s="55">
        <v>118758016</v>
      </c>
      <c r="Q765" s="1">
        <v>0</v>
      </c>
      <c r="R765" s="2">
        <v>0</v>
      </c>
      <c r="S765" s="11" t="s">
        <v>1125</v>
      </c>
      <c r="T765" s="2" t="s">
        <v>1126</v>
      </c>
      <c r="U765" s="10" t="s">
        <v>1127</v>
      </c>
      <c r="V765" s="11" t="s">
        <v>1128</v>
      </c>
      <c r="W765" s="11" t="s">
        <v>1129</v>
      </c>
      <c r="X765" s="2" t="s">
        <v>1130</v>
      </c>
      <c r="Y765" s="3" t="s">
        <v>1131</v>
      </c>
    </row>
    <row r="766" spans="1:25" ht="270" x14ac:dyDescent="0.25">
      <c r="A766" s="2">
        <v>101</v>
      </c>
      <c r="B766" s="11" t="s">
        <v>1121</v>
      </c>
      <c r="C766" s="11" t="s">
        <v>1122</v>
      </c>
      <c r="D766" s="11" t="s">
        <v>1201</v>
      </c>
      <c r="E766" s="2">
        <v>80111617</v>
      </c>
      <c r="F766" s="2" t="s">
        <v>1241</v>
      </c>
      <c r="G766" s="4">
        <v>1</v>
      </c>
      <c r="H766" s="4">
        <v>1</v>
      </c>
      <c r="I766" s="2">
        <v>6</v>
      </c>
      <c r="J766" s="2">
        <v>1</v>
      </c>
      <c r="K766" s="2" t="s">
        <v>29</v>
      </c>
      <c r="L766" s="2" t="str">
        <f>IF(K766=[22]Hoja3!$B$2,[22]Hoja3!$A$2,IF(K766=[22]Hoja3!$B$3,[22]Hoja3!$A$3,IF(K766=[22]Hoja3!$B$4,[22]Hoja3!$A$4,IF(K766=[22]Hoja3!$B$5,[22]Hoja3!$A$5,IF(K766=[22]Hoja3!$B$6,[22]Hoja3!$A$6,IF(K766=[22]Hoja3!$B$7,[22]Hoja3!$A$7,IF(K766=[22]Hoja3!$B$8,[22]Hoja3!$A$8,IF(K766=[22]Hoja3!$B$9,[22]Hoja3!$A$9,IF(K766=[22]Hoja3!$B$10,[22]Hoja3!$A$10,IF(K766=[22]Hoja3!$B$11,[22]Hoja3!$A$11,IF(K766=[22]Hoja3!$B$12,[22]Hoja3!$A$12,IF(K766=[22]Hoja3!$B$13,[22]Hoja3!$A$13,IF(K766=[22]Hoja3!$B$14,[22]Hoja3!$A$14,"")))))))))))))</f>
        <v>CCE-05</v>
      </c>
      <c r="M766" s="10" t="s">
        <v>58</v>
      </c>
      <c r="N766" s="2">
        <v>0</v>
      </c>
      <c r="O766" s="55">
        <v>51916800</v>
      </c>
      <c r="P766" s="55">
        <v>51916800</v>
      </c>
      <c r="Q766" s="1">
        <v>0</v>
      </c>
      <c r="R766" s="2">
        <v>0</v>
      </c>
      <c r="S766" s="11" t="s">
        <v>1125</v>
      </c>
      <c r="T766" s="2" t="s">
        <v>1126</v>
      </c>
      <c r="U766" s="10" t="s">
        <v>1127</v>
      </c>
      <c r="V766" s="11" t="s">
        <v>1128</v>
      </c>
      <c r="W766" s="11" t="s">
        <v>1129</v>
      </c>
      <c r="X766" s="2" t="s">
        <v>1130</v>
      </c>
      <c r="Y766" s="3" t="s">
        <v>1131</v>
      </c>
    </row>
    <row r="767" spans="1:25" ht="285" x14ac:dyDescent="0.25">
      <c r="A767" s="2">
        <v>102</v>
      </c>
      <c r="B767" s="11" t="s">
        <v>1121</v>
      </c>
      <c r="C767" s="11" t="s">
        <v>1122</v>
      </c>
      <c r="D767" s="11" t="s">
        <v>1201</v>
      </c>
      <c r="E767" s="2">
        <v>80111617</v>
      </c>
      <c r="F767" s="2" t="s">
        <v>1217</v>
      </c>
      <c r="G767" s="4">
        <v>1</v>
      </c>
      <c r="H767" s="4">
        <v>1</v>
      </c>
      <c r="I767" s="2">
        <v>6</v>
      </c>
      <c r="J767" s="2">
        <v>1</v>
      </c>
      <c r="K767" s="2" t="s">
        <v>29</v>
      </c>
      <c r="L767" s="2" t="str">
        <f>IF(K767=[22]Hoja3!$B$2,[22]Hoja3!$A$2,IF(K767=[22]Hoja3!$B$3,[22]Hoja3!$A$3,IF(K767=[22]Hoja3!$B$4,[22]Hoja3!$A$4,IF(K767=[22]Hoja3!$B$5,[22]Hoja3!$A$5,IF(K767=[22]Hoja3!$B$6,[22]Hoja3!$A$6,IF(K767=[22]Hoja3!$B$7,[22]Hoja3!$A$7,IF(K767=[22]Hoja3!$B$8,[22]Hoja3!$A$8,IF(K767=[22]Hoja3!$B$9,[22]Hoja3!$A$9,IF(K767=[22]Hoja3!$B$10,[22]Hoja3!$A$10,IF(K767=[22]Hoja3!$B$11,[22]Hoja3!$A$11,IF(K767=[22]Hoja3!$B$12,[22]Hoja3!$A$12,IF(K767=[22]Hoja3!$B$13,[22]Hoja3!$A$13,IF(K767=[22]Hoja3!$B$14,[22]Hoja3!$A$14,"")))))))))))))</f>
        <v>CCE-05</v>
      </c>
      <c r="M767" s="10" t="s">
        <v>58</v>
      </c>
      <c r="N767" s="2">
        <v>0</v>
      </c>
      <c r="O767" s="55">
        <v>40560000</v>
      </c>
      <c r="P767" s="55">
        <v>40560000</v>
      </c>
      <c r="Q767" s="1">
        <v>0</v>
      </c>
      <c r="R767" s="2">
        <v>0</v>
      </c>
      <c r="S767" s="11" t="s">
        <v>1125</v>
      </c>
      <c r="T767" s="2" t="s">
        <v>1126</v>
      </c>
      <c r="U767" s="10" t="s">
        <v>1127</v>
      </c>
      <c r="V767" s="11" t="s">
        <v>1128</v>
      </c>
      <c r="W767" s="11" t="s">
        <v>1129</v>
      </c>
      <c r="X767" s="2" t="s">
        <v>1130</v>
      </c>
      <c r="Y767" s="3" t="s">
        <v>1131</v>
      </c>
    </row>
    <row r="768" spans="1:25" ht="240" x14ac:dyDescent="0.25">
      <c r="A768" s="2">
        <v>103</v>
      </c>
      <c r="B768" s="11" t="s">
        <v>1121</v>
      </c>
      <c r="C768" s="11" t="s">
        <v>1122</v>
      </c>
      <c r="D768" s="11" t="s">
        <v>1201</v>
      </c>
      <c r="E768" s="2">
        <v>80111617</v>
      </c>
      <c r="F768" s="2" t="s">
        <v>1242</v>
      </c>
      <c r="G768" s="4">
        <v>1</v>
      </c>
      <c r="H768" s="4">
        <v>1</v>
      </c>
      <c r="I768" s="2">
        <v>6</v>
      </c>
      <c r="J768" s="2">
        <v>1</v>
      </c>
      <c r="K768" s="2" t="s">
        <v>29</v>
      </c>
      <c r="L768" s="2" t="str">
        <f>IF(K768=[22]Hoja3!$B$2,[22]Hoja3!$A$2,IF(K768=[22]Hoja3!$B$3,[22]Hoja3!$A$3,IF(K768=[22]Hoja3!$B$4,[22]Hoja3!$A$4,IF(K768=[22]Hoja3!$B$5,[22]Hoja3!$A$5,IF(K768=[22]Hoja3!$B$6,[22]Hoja3!$A$6,IF(K768=[22]Hoja3!$B$7,[22]Hoja3!$A$7,IF(K768=[22]Hoja3!$B$8,[22]Hoja3!$A$8,IF(K768=[22]Hoja3!$B$9,[22]Hoja3!$A$9,IF(K768=[22]Hoja3!$B$10,[22]Hoja3!$A$10,IF(K768=[22]Hoja3!$B$11,[22]Hoja3!$A$11,IF(K768=[22]Hoja3!$B$12,[22]Hoja3!$A$12,IF(K768=[22]Hoja3!$B$13,[22]Hoja3!$A$13,IF(K768=[22]Hoja3!$B$14,[22]Hoja3!$A$14,"")))))))))))))</f>
        <v>CCE-05</v>
      </c>
      <c r="M768" s="10" t="s">
        <v>58</v>
      </c>
      <c r="N768" s="2">
        <v>0</v>
      </c>
      <c r="O768" s="55">
        <v>33745920</v>
      </c>
      <c r="P768" s="55">
        <v>33745920</v>
      </c>
      <c r="Q768" s="1">
        <v>0</v>
      </c>
      <c r="R768" s="2">
        <v>0</v>
      </c>
      <c r="S768" s="11" t="s">
        <v>1125</v>
      </c>
      <c r="T768" s="2" t="s">
        <v>1126</v>
      </c>
      <c r="U768" s="10" t="s">
        <v>1127</v>
      </c>
      <c r="V768" s="11" t="s">
        <v>1128</v>
      </c>
      <c r="W768" s="11" t="s">
        <v>1129</v>
      </c>
      <c r="X768" s="2" t="s">
        <v>1130</v>
      </c>
      <c r="Y768" s="3" t="s">
        <v>1131</v>
      </c>
    </row>
    <row r="769" spans="1:25" ht="285" x14ac:dyDescent="0.25">
      <c r="A769" s="2">
        <v>104</v>
      </c>
      <c r="B769" s="11" t="s">
        <v>1121</v>
      </c>
      <c r="C769" s="11" t="s">
        <v>1122</v>
      </c>
      <c r="D769" s="11" t="s">
        <v>1201</v>
      </c>
      <c r="E769" s="2">
        <v>80111617</v>
      </c>
      <c r="F769" s="2" t="s">
        <v>1243</v>
      </c>
      <c r="G769" s="4">
        <v>1</v>
      </c>
      <c r="H769" s="4">
        <v>1</v>
      </c>
      <c r="I769" s="2">
        <v>6</v>
      </c>
      <c r="J769" s="2">
        <v>1</v>
      </c>
      <c r="K769" s="2" t="s">
        <v>29</v>
      </c>
      <c r="L769" s="2" t="str">
        <f>IF(K769=[22]Hoja3!$B$2,[22]Hoja3!$A$2,IF(K769=[22]Hoja3!$B$3,[22]Hoja3!$A$3,IF(K769=[22]Hoja3!$B$4,[22]Hoja3!$A$4,IF(K769=[22]Hoja3!$B$5,[22]Hoja3!$A$5,IF(K769=[22]Hoja3!$B$6,[22]Hoja3!$A$6,IF(K769=[22]Hoja3!$B$7,[22]Hoja3!$A$7,IF(K769=[22]Hoja3!$B$8,[22]Hoja3!$A$8,IF(K769=[22]Hoja3!$B$9,[22]Hoja3!$A$9,IF(K769=[22]Hoja3!$B$10,[22]Hoja3!$A$10,IF(K769=[22]Hoja3!$B$11,[22]Hoja3!$A$11,IF(K769=[22]Hoja3!$B$12,[22]Hoja3!$A$12,IF(K769=[22]Hoja3!$B$13,[22]Hoja3!$A$13,IF(K769=[22]Hoja3!$B$14,[22]Hoja3!$A$14,"")))))))))))))</f>
        <v>CCE-05</v>
      </c>
      <c r="M769" s="10" t="s">
        <v>58</v>
      </c>
      <c r="N769" s="2">
        <v>0</v>
      </c>
      <c r="O769" s="55">
        <v>38768870</v>
      </c>
      <c r="P769" s="55">
        <v>38768870</v>
      </c>
      <c r="Q769" s="1">
        <v>0</v>
      </c>
      <c r="R769" s="2">
        <v>0</v>
      </c>
      <c r="S769" s="11" t="s">
        <v>1125</v>
      </c>
      <c r="T769" s="2" t="s">
        <v>1126</v>
      </c>
      <c r="U769" s="10" t="s">
        <v>1127</v>
      </c>
      <c r="V769" s="11" t="s">
        <v>1128</v>
      </c>
      <c r="W769" s="11" t="s">
        <v>1129</v>
      </c>
      <c r="X769" s="2" t="s">
        <v>1130</v>
      </c>
      <c r="Y769" s="3" t="s">
        <v>1131</v>
      </c>
    </row>
    <row r="770" spans="1:25" ht="240" x14ac:dyDescent="0.25">
      <c r="A770" s="2">
        <v>105</v>
      </c>
      <c r="B770" s="11" t="s">
        <v>1121</v>
      </c>
      <c r="C770" s="11" t="s">
        <v>1122</v>
      </c>
      <c r="D770" s="11" t="s">
        <v>1201</v>
      </c>
      <c r="E770" s="2">
        <v>81101500</v>
      </c>
      <c r="F770" s="2" t="s">
        <v>1244</v>
      </c>
      <c r="G770" s="4">
        <v>1</v>
      </c>
      <c r="H770" s="4">
        <v>1</v>
      </c>
      <c r="I770" s="2">
        <v>6</v>
      </c>
      <c r="J770" s="2">
        <v>1</v>
      </c>
      <c r="K770" s="2" t="s">
        <v>29</v>
      </c>
      <c r="L770" s="2" t="str">
        <f>IF(K770=[22]Hoja3!$B$2,[22]Hoja3!$A$2,IF(K770=[22]Hoja3!$B$3,[22]Hoja3!$A$3,IF(K770=[22]Hoja3!$B$4,[22]Hoja3!$A$4,IF(K770=[22]Hoja3!$B$5,[22]Hoja3!$A$5,IF(K770=[22]Hoja3!$B$6,[22]Hoja3!$A$6,IF(K770=[22]Hoja3!$B$7,[22]Hoja3!$A$7,IF(K770=[22]Hoja3!$B$8,[22]Hoja3!$A$8,IF(K770=[22]Hoja3!$B$9,[22]Hoja3!$A$9,IF(K770=[22]Hoja3!$B$10,[22]Hoja3!$A$10,IF(K770=[22]Hoja3!$B$11,[22]Hoja3!$A$11,IF(K770=[22]Hoja3!$B$12,[22]Hoja3!$A$12,IF(K770=[22]Hoja3!$B$13,[22]Hoja3!$A$13,IF(K770=[22]Hoja3!$B$14,[22]Hoja3!$A$14,"")))))))))))))</f>
        <v>CCE-05</v>
      </c>
      <c r="M770" s="10" t="s">
        <v>58</v>
      </c>
      <c r="N770" s="2">
        <v>0</v>
      </c>
      <c r="O770" s="55">
        <v>34320000</v>
      </c>
      <c r="P770" s="55">
        <v>34320000</v>
      </c>
      <c r="Q770" s="1">
        <v>0</v>
      </c>
      <c r="R770" s="2">
        <v>0</v>
      </c>
      <c r="S770" s="11" t="s">
        <v>1125</v>
      </c>
      <c r="T770" s="2" t="s">
        <v>1126</v>
      </c>
      <c r="U770" s="10" t="s">
        <v>1127</v>
      </c>
      <c r="V770" s="11" t="s">
        <v>1128</v>
      </c>
      <c r="W770" s="11" t="s">
        <v>1129</v>
      </c>
      <c r="X770" s="2" t="s">
        <v>1130</v>
      </c>
      <c r="Y770" s="3" t="s">
        <v>1131</v>
      </c>
    </row>
    <row r="771" spans="1:25" ht="315" x14ac:dyDescent="0.25">
      <c r="A771" s="2">
        <v>106</v>
      </c>
      <c r="B771" s="11" t="s">
        <v>1121</v>
      </c>
      <c r="C771" s="11" t="s">
        <v>1122</v>
      </c>
      <c r="D771" s="11" t="s">
        <v>1201</v>
      </c>
      <c r="E771" s="2">
        <v>80111617</v>
      </c>
      <c r="F771" s="2" t="s">
        <v>1245</v>
      </c>
      <c r="G771" s="4">
        <v>1</v>
      </c>
      <c r="H771" s="4">
        <v>1</v>
      </c>
      <c r="I771" s="2">
        <v>6</v>
      </c>
      <c r="J771" s="2">
        <v>1</v>
      </c>
      <c r="K771" s="2" t="s">
        <v>29</v>
      </c>
      <c r="L771" s="2" t="str">
        <f>IF(K771=[22]Hoja3!$B$2,[22]Hoja3!$A$2,IF(K771=[22]Hoja3!$B$3,[22]Hoja3!$A$3,IF(K771=[22]Hoja3!$B$4,[22]Hoja3!$A$4,IF(K771=[22]Hoja3!$B$5,[22]Hoja3!$A$5,IF(K771=[22]Hoja3!$B$6,[22]Hoja3!$A$6,IF(K771=[22]Hoja3!$B$7,[22]Hoja3!$A$7,IF(K771=[22]Hoja3!$B$8,[22]Hoja3!$A$8,IF(K771=[22]Hoja3!$B$9,[22]Hoja3!$A$9,IF(K771=[22]Hoja3!$B$10,[22]Hoja3!$A$10,IF(K771=[22]Hoja3!$B$11,[22]Hoja3!$A$11,IF(K771=[22]Hoja3!$B$12,[22]Hoja3!$A$12,IF(K771=[22]Hoja3!$B$13,[22]Hoja3!$A$13,IF(K771=[22]Hoja3!$B$14,[22]Hoja3!$A$14,"")))))))))))))</f>
        <v>CCE-05</v>
      </c>
      <c r="M771" s="10" t="s">
        <v>58</v>
      </c>
      <c r="N771" s="2">
        <v>0</v>
      </c>
      <c r="O771" s="55">
        <v>37440000</v>
      </c>
      <c r="P771" s="55">
        <v>37440000</v>
      </c>
      <c r="Q771" s="1">
        <v>0</v>
      </c>
      <c r="R771" s="2">
        <v>0</v>
      </c>
      <c r="S771" s="11" t="s">
        <v>1125</v>
      </c>
      <c r="T771" s="2" t="s">
        <v>1126</v>
      </c>
      <c r="U771" s="10" t="s">
        <v>1127</v>
      </c>
      <c r="V771" s="11" t="s">
        <v>1128</v>
      </c>
      <c r="W771" s="11" t="s">
        <v>1129</v>
      </c>
      <c r="X771" s="2" t="s">
        <v>1130</v>
      </c>
      <c r="Y771" s="3" t="s">
        <v>1131</v>
      </c>
    </row>
    <row r="772" spans="1:25" ht="240" x14ac:dyDescent="0.25">
      <c r="A772" s="2">
        <v>107</v>
      </c>
      <c r="B772" s="11" t="s">
        <v>1121</v>
      </c>
      <c r="C772" s="11" t="s">
        <v>1122</v>
      </c>
      <c r="D772" s="11" t="s">
        <v>1201</v>
      </c>
      <c r="E772" s="2">
        <v>80111617</v>
      </c>
      <c r="F772" s="2" t="s">
        <v>1215</v>
      </c>
      <c r="G772" s="4">
        <v>1</v>
      </c>
      <c r="H772" s="4">
        <v>1</v>
      </c>
      <c r="I772" s="2">
        <v>6</v>
      </c>
      <c r="J772" s="2">
        <v>1</v>
      </c>
      <c r="K772" s="2" t="s">
        <v>29</v>
      </c>
      <c r="L772" s="2" t="str">
        <f>IF(K772=[22]Hoja3!$B$2,[22]Hoja3!$A$2,IF(K772=[22]Hoja3!$B$3,[22]Hoja3!$A$3,IF(K772=[22]Hoja3!$B$4,[22]Hoja3!$A$4,IF(K772=[22]Hoja3!$B$5,[22]Hoja3!$A$5,IF(K772=[22]Hoja3!$B$6,[22]Hoja3!$A$6,IF(K772=[22]Hoja3!$B$7,[22]Hoja3!$A$7,IF(K772=[22]Hoja3!$B$8,[22]Hoja3!$A$8,IF(K772=[22]Hoja3!$B$9,[22]Hoja3!$A$9,IF(K772=[22]Hoja3!$B$10,[22]Hoja3!$A$10,IF(K772=[22]Hoja3!$B$11,[22]Hoja3!$A$11,IF(K772=[22]Hoja3!$B$12,[22]Hoja3!$A$12,IF(K772=[22]Hoja3!$B$13,[22]Hoja3!$A$13,IF(K772=[22]Hoja3!$B$14,[22]Hoja3!$A$14,"")))))))))))))</f>
        <v>CCE-05</v>
      </c>
      <c r="M772" s="10" t="s">
        <v>58</v>
      </c>
      <c r="N772" s="2">
        <v>0</v>
      </c>
      <c r="O772" s="55">
        <v>27535373</v>
      </c>
      <c r="P772" s="55">
        <v>27535373</v>
      </c>
      <c r="Q772" s="1">
        <v>0</v>
      </c>
      <c r="R772" s="2">
        <v>0</v>
      </c>
      <c r="S772" s="11" t="s">
        <v>1125</v>
      </c>
      <c r="T772" s="2" t="s">
        <v>1126</v>
      </c>
      <c r="U772" s="10" t="s">
        <v>1127</v>
      </c>
      <c r="V772" s="11" t="s">
        <v>1128</v>
      </c>
      <c r="W772" s="11" t="s">
        <v>1129</v>
      </c>
      <c r="X772" s="2" t="s">
        <v>1130</v>
      </c>
      <c r="Y772" s="3" t="s">
        <v>1131</v>
      </c>
    </row>
    <row r="773" spans="1:25" ht="285" x14ac:dyDescent="0.25">
      <c r="A773" s="2">
        <v>108</v>
      </c>
      <c r="B773" s="11" t="s">
        <v>1121</v>
      </c>
      <c r="C773" s="11" t="s">
        <v>1122</v>
      </c>
      <c r="D773" s="11" t="s">
        <v>1201</v>
      </c>
      <c r="E773" s="2">
        <v>81101500</v>
      </c>
      <c r="F773" s="2" t="s">
        <v>1246</v>
      </c>
      <c r="G773" s="4">
        <v>1</v>
      </c>
      <c r="H773" s="4">
        <v>1</v>
      </c>
      <c r="I773" s="2">
        <v>6</v>
      </c>
      <c r="J773" s="2">
        <v>1</v>
      </c>
      <c r="K773" s="2" t="s">
        <v>29</v>
      </c>
      <c r="L773" s="2" t="str">
        <f>IF(K773=[22]Hoja3!$B$2,[22]Hoja3!$A$2,IF(K773=[22]Hoja3!$B$3,[22]Hoja3!$A$3,IF(K773=[22]Hoja3!$B$4,[22]Hoja3!$A$4,IF(K773=[22]Hoja3!$B$5,[22]Hoja3!$A$5,IF(K773=[22]Hoja3!$B$6,[22]Hoja3!$A$6,IF(K773=[22]Hoja3!$B$7,[22]Hoja3!$A$7,IF(K773=[22]Hoja3!$B$8,[22]Hoja3!$A$8,IF(K773=[22]Hoja3!$B$9,[22]Hoja3!$A$9,IF(K773=[22]Hoja3!$B$10,[22]Hoja3!$A$10,IF(K773=[22]Hoja3!$B$11,[22]Hoja3!$A$11,IF(K773=[22]Hoja3!$B$12,[22]Hoja3!$A$12,IF(K773=[22]Hoja3!$B$13,[22]Hoja3!$A$13,IF(K773=[22]Hoja3!$B$14,[22]Hoja3!$A$14,"")))))))))))))</f>
        <v>CCE-05</v>
      </c>
      <c r="M773" s="10" t="s">
        <v>58</v>
      </c>
      <c r="N773" s="2">
        <v>0</v>
      </c>
      <c r="O773" s="55">
        <v>40560000</v>
      </c>
      <c r="P773" s="55">
        <v>40560000</v>
      </c>
      <c r="Q773" s="1">
        <v>0</v>
      </c>
      <c r="R773" s="2">
        <v>0</v>
      </c>
      <c r="S773" s="11" t="s">
        <v>1125</v>
      </c>
      <c r="T773" s="2" t="s">
        <v>1126</v>
      </c>
      <c r="U773" s="10" t="s">
        <v>1127</v>
      </c>
      <c r="V773" s="11" t="s">
        <v>1128</v>
      </c>
      <c r="W773" s="11" t="s">
        <v>1129</v>
      </c>
      <c r="X773" s="2" t="s">
        <v>1130</v>
      </c>
      <c r="Y773" s="3" t="s">
        <v>1131</v>
      </c>
    </row>
    <row r="774" spans="1:25" ht="195" x14ac:dyDescent="0.25">
      <c r="A774" s="2">
        <v>109</v>
      </c>
      <c r="B774" s="11" t="s">
        <v>1121</v>
      </c>
      <c r="C774" s="11" t="s">
        <v>1122</v>
      </c>
      <c r="D774" s="11" t="s">
        <v>1201</v>
      </c>
      <c r="E774" s="2">
        <v>80111617</v>
      </c>
      <c r="F774" s="2" t="s">
        <v>1247</v>
      </c>
      <c r="G774" s="4">
        <v>1</v>
      </c>
      <c r="H774" s="4">
        <v>1</v>
      </c>
      <c r="I774" s="2">
        <v>6</v>
      </c>
      <c r="J774" s="2">
        <v>1</v>
      </c>
      <c r="K774" s="2" t="s">
        <v>29</v>
      </c>
      <c r="L774" s="2" t="str">
        <f>IF(K774=[22]Hoja3!$B$2,[22]Hoja3!$A$2,IF(K774=[22]Hoja3!$B$3,[22]Hoja3!$A$3,IF(K774=[22]Hoja3!$B$4,[22]Hoja3!$A$4,IF(K774=[22]Hoja3!$B$5,[22]Hoja3!$A$5,IF(K774=[22]Hoja3!$B$6,[22]Hoja3!$A$6,IF(K774=[22]Hoja3!$B$7,[22]Hoja3!$A$7,IF(K774=[22]Hoja3!$B$8,[22]Hoja3!$A$8,IF(K774=[22]Hoja3!$B$9,[22]Hoja3!$A$9,IF(K774=[22]Hoja3!$B$10,[22]Hoja3!$A$10,IF(K774=[22]Hoja3!$B$11,[22]Hoja3!$A$11,IF(K774=[22]Hoja3!$B$12,[22]Hoja3!$A$12,IF(K774=[22]Hoja3!$B$13,[22]Hoja3!$A$13,IF(K774=[22]Hoja3!$B$14,[22]Hoja3!$A$14,"")))))))))))))</f>
        <v>CCE-05</v>
      </c>
      <c r="M774" s="10" t="s">
        <v>58</v>
      </c>
      <c r="N774" s="2">
        <v>0</v>
      </c>
      <c r="O774" s="55">
        <v>32448000</v>
      </c>
      <c r="P774" s="55">
        <v>32448000</v>
      </c>
      <c r="Q774" s="1">
        <v>0</v>
      </c>
      <c r="R774" s="2">
        <v>0</v>
      </c>
      <c r="S774" s="11" t="s">
        <v>1125</v>
      </c>
      <c r="T774" s="2" t="s">
        <v>1126</v>
      </c>
      <c r="U774" s="10" t="s">
        <v>1127</v>
      </c>
      <c r="V774" s="11" t="s">
        <v>1128</v>
      </c>
      <c r="W774" s="11" t="s">
        <v>1129</v>
      </c>
      <c r="X774" s="2" t="s">
        <v>1130</v>
      </c>
      <c r="Y774" s="3" t="s">
        <v>1131</v>
      </c>
    </row>
    <row r="775" spans="1:25" ht="240" x14ac:dyDescent="0.25">
      <c r="A775" s="2">
        <v>110</v>
      </c>
      <c r="B775" s="11" t="s">
        <v>1121</v>
      </c>
      <c r="C775" s="11" t="s">
        <v>1122</v>
      </c>
      <c r="D775" s="11" t="s">
        <v>1201</v>
      </c>
      <c r="E775" s="2">
        <v>80111617</v>
      </c>
      <c r="F775" s="2" t="s">
        <v>1215</v>
      </c>
      <c r="G775" s="4">
        <v>1</v>
      </c>
      <c r="H775" s="4">
        <v>1</v>
      </c>
      <c r="I775" s="2">
        <v>6</v>
      </c>
      <c r="J775" s="2">
        <v>1</v>
      </c>
      <c r="K775" s="2" t="s">
        <v>29</v>
      </c>
      <c r="L775" s="2" t="str">
        <f>IF(K775=[22]Hoja3!$B$2,[22]Hoja3!$A$2,IF(K775=[22]Hoja3!$B$3,[22]Hoja3!$A$3,IF(K775=[22]Hoja3!$B$4,[22]Hoja3!$A$4,IF(K775=[22]Hoja3!$B$5,[22]Hoja3!$A$5,IF(K775=[22]Hoja3!$B$6,[22]Hoja3!$A$6,IF(K775=[22]Hoja3!$B$7,[22]Hoja3!$A$7,IF(K775=[22]Hoja3!$B$8,[22]Hoja3!$A$8,IF(K775=[22]Hoja3!$B$9,[22]Hoja3!$A$9,IF(K775=[22]Hoja3!$B$10,[22]Hoja3!$A$10,IF(K775=[22]Hoja3!$B$11,[22]Hoja3!$A$11,IF(K775=[22]Hoja3!$B$12,[22]Hoja3!$A$12,IF(K775=[22]Hoja3!$B$13,[22]Hoja3!$A$13,IF(K775=[22]Hoja3!$B$14,[22]Hoja3!$A$14,"")))))))))))))</f>
        <v>CCE-05</v>
      </c>
      <c r="M775" s="10" t="s">
        <v>58</v>
      </c>
      <c r="N775" s="2">
        <v>0</v>
      </c>
      <c r="O775" s="55">
        <v>29952000</v>
      </c>
      <c r="P775" s="55">
        <v>29952000</v>
      </c>
      <c r="Q775" s="1">
        <v>0</v>
      </c>
      <c r="R775" s="2">
        <v>0</v>
      </c>
      <c r="S775" s="11" t="s">
        <v>1125</v>
      </c>
      <c r="T775" s="2" t="s">
        <v>1126</v>
      </c>
      <c r="U775" s="10" t="s">
        <v>1127</v>
      </c>
      <c r="V775" s="11" t="s">
        <v>1128</v>
      </c>
      <c r="W775" s="11" t="s">
        <v>1129</v>
      </c>
      <c r="X775" s="2" t="s">
        <v>1130</v>
      </c>
      <c r="Y775" s="3" t="s">
        <v>1131</v>
      </c>
    </row>
    <row r="776" spans="1:25" ht="150" x14ac:dyDescent="0.25">
      <c r="A776" s="2">
        <v>111</v>
      </c>
      <c r="B776" s="11" t="s">
        <v>1121</v>
      </c>
      <c r="C776" s="11" t="s">
        <v>1122</v>
      </c>
      <c r="D776" s="11" t="s">
        <v>1201</v>
      </c>
      <c r="E776" s="2">
        <v>80111617</v>
      </c>
      <c r="F776" s="2" t="s">
        <v>1248</v>
      </c>
      <c r="G776" s="4">
        <v>1</v>
      </c>
      <c r="H776" s="4">
        <v>1</v>
      </c>
      <c r="I776" s="2">
        <v>6</v>
      </c>
      <c r="J776" s="2">
        <v>1</v>
      </c>
      <c r="K776" s="2" t="s">
        <v>29</v>
      </c>
      <c r="L776" s="2" t="str">
        <f>IF(K776=[22]Hoja3!$B$2,[22]Hoja3!$A$2,IF(K776=[22]Hoja3!$B$3,[22]Hoja3!$A$3,IF(K776=[22]Hoja3!$B$4,[22]Hoja3!$A$4,IF(K776=[22]Hoja3!$B$5,[22]Hoja3!$A$5,IF(K776=[22]Hoja3!$B$6,[22]Hoja3!$A$6,IF(K776=[22]Hoja3!$B$7,[22]Hoja3!$A$7,IF(K776=[22]Hoja3!$B$8,[22]Hoja3!$A$8,IF(K776=[22]Hoja3!$B$9,[22]Hoja3!$A$9,IF(K776=[22]Hoja3!$B$10,[22]Hoja3!$A$10,IF(K776=[22]Hoja3!$B$11,[22]Hoja3!$A$11,IF(K776=[22]Hoja3!$B$12,[22]Hoja3!$A$12,IF(K776=[22]Hoja3!$B$13,[22]Hoja3!$A$13,IF(K776=[22]Hoja3!$B$14,[22]Hoja3!$A$14,"")))))))))))))</f>
        <v>CCE-05</v>
      </c>
      <c r="M776" s="10" t="s">
        <v>58</v>
      </c>
      <c r="N776" s="2">
        <v>0</v>
      </c>
      <c r="O776" s="55">
        <v>36763584</v>
      </c>
      <c r="P776" s="55">
        <v>36763584</v>
      </c>
      <c r="Q776" s="1">
        <v>0</v>
      </c>
      <c r="R776" s="2">
        <v>0</v>
      </c>
      <c r="S776" s="11" t="s">
        <v>1125</v>
      </c>
      <c r="T776" s="2" t="s">
        <v>1126</v>
      </c>
      <c r="U776" s="10" t="s">
        <v>1127</v>
      </c>
      <c r="V776" s="11" t="s">
        <v>1128</v>
      </c>
      <c r="W776" s="11" t="s">
        <v>1129</v>
      </c>
      <c r="X776" s="2" t="s">
        <v>1130</v>
      </c>
      <c r="Y776" s="3" t="s">
        <v>1131</v>
      </c>
    </row>
    <row r="777" spans="1:25" ht="165" x14ac:dyDescent="0.25">
      <c r="A777" s="2">
        <v>112</v>
      </c>
      <c r="B777" s="11" t="s">
        <v>1121</v>
      </c>
      <c r="C777" s="11" t="s">
        <v>1122</v>
      </c>
      <c r="D777" s="11" t="s">
        <v>1201</v>
      </c>
      <c r="E777" s="2">
        <v>81101500</v>
      </c>
      <c r="F777" s="2" t="s">
        <v>1249</v>
      </c>
      <c r="G777" s="4">
        <v>1</v>
      </c>
      <c r="H777" s="4">
        <v>1</v>
      </c>
      <c r="I777" s="2">
        <v>6</v>
      </c>
      <c r="J777" s="2">
        <v>1</v>
      </c>
      <c r="K777" s="2" t="s">
        <v>29</v>
      </c>
      <c r="L777" s="2" t="str">
        <f>IF(K777=[22]Hoja3!$B$2,[22]Hoja3!$A$2,IF(K777=[22]Hoja3!$B$3,[22]Hoja3!$A$3,IF(K777=[22]Hoja3!$B$4,[22]Hoja3!$A$4,IF(K777=[22]Hoja3!$B$5,[22]Hoja3!$A$5,IF(K777=[22]Hoja3!$B$6,[22]Hoja3!$A$6,IF(K777=[22]Hoja3!$B$7,[22]Hoja3!$A$7,IF(K777=[22]Hoja3!$B$8,[22]Hoja3!$A$8,IF(K777=[22]Hoja3!$B$9,[22]Hoja3!$A$9,IF(K777=[22]Hoja3!$B$10,[22]Hoja3!$A$10,IF(K777=[22]Hoja3!$B$11,[22]Hoja3!$A$11,IF(K777=[22]Hoja3!$B$12,[22]Hoja3!$A$12,IF(K777=[22]Hoja3!$B$13,[22]Hoja3!$A$13,IF(K777=[22]Hoja3!$B$14,[22]Hoja3!$A$14,"")))))))))))))</f>
        <v>CCE-05</v>
      </c>
      <c r="M777" s="10" t="s">
        <v>58</v>
      </c>
      <c r="N777" s="2">
        <v>0</v>
      </c>
      <c r="O777" s="55">
        <v>38768870</v>
      </c>
      <c r="P777" s="55">
        <v>38768870</v>
      </c>
      <c r="Q777" s="1">
        <v>0</v>
      </c>
      <c r="R777" s="2">
        <v>0</v>
      </c>
      <c r="S777" s="11" t="s">
        <v>1125</v>
      </c>
      <c r="T777" s="2" t="s">
        <v>1126</v>
      </c>
      <c r="U777" s="10" t="s">
        <v>1127</v>
      </c>
      <c r="V777" s="11" t="s">
        <v>1128</v>
      </c>
      <c r="W777" s="11" t="s">
        <v>1129</v>
      </c>
      <c r="X777" s="2" t="s">
        <v>1130</v>
      </c>
      <c r="Y777" s="3" t="s">
        <v>1131</v>
      </c>
    </row>
    <row r="778" spans="1:25" ht="165" x14ac:dyDescent="0.25">
      <c r="A778" s="2">
        <v>113</v>
      </c>
      <c r="B778" s="11" t="s">
        <v>1121</v>
      </c>
      <c r="C778" s="11" t="s">
        <v>1122</v>
      </c>
      <c r="D778" s="11" t="s">
        <v>1201</v>
      </c>
      <c r="E778" s="2">
        <v>80111706</v>
      </c>
      <c r="F778" s="2" t="s">
        <v>1250</v>
      </c>
      <c r="G778" s="4">
        <v>1</v>
      </c>
      <c r="H778" s="4">
        <v>1</v>
      </c>
      <c r="I778" s="2">
        <v>11.5</v>
      </c>
      <c r="J778" s="2">
        <v>1</v>
      </c>
      <c r="K778" s="2" t="s">
        <v>29</v>
      </c>
      <c r="L778" s="2" t="str">
        <f>IF(K778=[22]Hoja3!$B$2,[22]Hoja3!$A$2,IF(K778=[22]Hoja3!$B$3,[22]Hoja3!$A$3,IF(K778=[22]Hoja3!$B$4,[22]Hoja3!$A$4,IF(K778=[22]Hoja3!$B$5,[22]Hoja3!$A$5,IF(K778=[22]Hoja3!$B$6,[22]Hoja3!$A$6,IF(K778=[22]Hoja3!$B$7,[22]Hoja3!$A$7,IF(K778=[22]Hoja3!$B$8,[22]Hoja3!$A$8,IF(K778=[22]Hoja3!$B$9,[22]Hoja3!$A$9,IF(K778=[22]Hoja3!$B$10,[22]Hoja3!$A$10,IF(K778=[22]Hoja3!$B$11,[22]Hoja3!$A$11,IF(K778=[22]Hoja3!$B$12,[22]Hoja3!$A$12,IF(K778=[22]Hoja3!$B$13,[22]Hoja3!$A$13,IF(K778=[22]Hoja3!$B$14,[22]Hoja3!$A$14,"")))))))))))))</f>
        <v>CCE-05</v>
      </c>
      <c r="M778" s="10" t="s">
        <v>1022</v>
      </c>
      <c r="N778" s="2">
        <v>0</v>
      </c>
      <c r="O778" s="55">
        <v>40996966</v>
      </c>
      <c r="P778" s="55">
        <v>40996966</v>
      </c>
      <c r="Q778" s="1">
        <v>0</v>
      </c>
      <c r="R778" s="2">
        <v>0</v>
      </c>
      <c r="S778" s="11" t="s">
        <v>1125</v>
      </c>
      <c r="T778" s="2" t="s">
        <v>1126</v>
      </c>
      <c r="U778" s="10" t="s">
        <v>1127</v>
      </c>
      <c r="V778" s="11" t="s">
        <v>1128</v>
      </c>
      <c r="W778" s="11" t="s">
        <v>1129</v>
      </c>
      <c r="X778" s="2" t="s">
        <v>1130</v>
      </c>
      <c r="Y778" s="3" t="s">
        <v>1131</v>
      </c>
    </row>
    <row r="779" spans="1:25" ht="255" x14ac:dyDescent="0.25">
      <c r="A779" s="2">
        <v>114</v>
      </c>
      <c r="B779" s="11" t="s">
        <v>1121</v>
      </c>
      <c r="C779" s="11" t="s">
        <v>1122</v>
      </c>
      <c r="D779" s="11" t="s">
        <v>1201</v>
      </c>
      <c r="E779" s="2">
        <v>80111617</v>
      </c>
      <c r="F779" s="2" t="s">
        <v>1251</v>
      </c>
      <c r="G779" s="4">
        <v>1</v>
      </c>
      <c r="H779" s="4">
        <v>1</v>
      </c>
      <c r="I779" s="2">
        <v>6</v>
      </c>
      <c r="J779" s="2">
        <v>1</v>
      </c>
      <c r="K779" s="2" t="s">
        <v>29</v>
      </c>
      <c r="L779" s="2" t="str">
        <f>IF(K779=[22]Hoja3!$B$2,[22]Hoja3!$A$2,IF(K779=[22]Hoja3!$B$3,[22]Hoja3!$A$3,IF(K779=[22]Hoja3!$B$4,[22]Hoja3!$A$4,IF(K779=[22]Hoja3!$B$5,[22]Hoja3!$A$5,IF(K779=[22]Hoja3!$B$6,[22]Hoja3!$A$6,IF(K779=[22]Hoja3!$B$7,[22]Hoja3!$A$7,IF(K779=[22]Hoja3!$B$8,[22]Hoja3!$A$8,IF(K779=[22]Hoja3!$B$9,[22]Hoja3!$A$9,IF(K779=[22]Hoja3!$B$10,[22]Hoja3!$A$10,IF(K779=[22]Hoja3!$B$11,[22]Hoja3!$A$11,IF(K779=[22]Hoja3!$B$12,[22]Hoja3!$A$12,IF(K779=[22]Hoja3!$B$13,[22]Hoja3!$A$13,IF(K779=[22]Hoja3!$B$14,[22]Hoja3!$A$14,"")))))))))))))</f>
        <v>CCE-05</v>
      </c>
      <c r="M779" s="10" t="s">
        <v>58</v>
      </c>
      <c r="N779" s="2">
        <v>0</v>
      </c>
      <c r="O779" s="55">
        <v>40560000</v>
      </c>
      <c r="P779" s="55">
        <v>40560000</v>
      </c>
      <c r="Q779" s="1">
        <v>0</v>
      </c>
      <c r="R779" s="2">
        <v>0</v>
      </c>
      <c r="S779" s="11" t="s">
        <v>1125</v>
      </c>
      <c r="T779" s="2" t="s">
        <v>1126</v>
      </c>
      <c r="U779" s="10" t="s">
        <v>1127</v>
      </c>
      <c r="V779" s="11" t="s">
        <v>1128</v>
      </c>
      <c r="W779" s="11" t="s">
        <v>1129</v>
      </c>
      <c r="X779" s="2" t="s">
        <v>1130</v>
      </c>
      <c r="Y779" s="3" t="s">
        <v>1131</v>
      </c>
    </row>
    <row r="780" spans="1:25" ht="195" x14ac:dyDescent="0.25">
      <c r="A780" s="2">
        <v>115</v>
      </c>
      <c r="B780" s="11" t="s">
        <v>1121</v>
      </c>
      <c r="C780" s="11" t="s">
        <v>1122</v>
      </c>
      <c r="D780" s="11" t="s">
        <v>1201</v>
      </c>
      <c r="E780" s="2">
        <v>80111617</v>
      </c>
      <c r="F780" s="2" t="s">
        <v>1247</v>
      </c>
      <c r="G780" s="4">
        <v>1</v>
      </c>
      <c r="H780" s="4">
        <v>1</v>
      </c>
      <c r="I780" s="2">
        <v>6</v>
      </c>
      <c r="J780" s="2">
        <v>1</v>
      </c>
      <c r="K780" s="2" t="s">
        <v>29</v>
      </c>
      <c r="L780" s="2" t="str">
        <f>IF(K780=[22]Hoja3!$B$2,[22]Hoja3!$A$2,IF(K780=[22]Hoja3!$B$3,[22]Hoja3!$A$3,IF(K780=[22]Hoja3!$B$4,[22]Hoja3!$A$4,IF(K780=[22]Hoja3!$B$5,[22]Hoja3!$A$5,IF(K780=[22]Hoja3!$B$6,[22]Hoja3!$A$6,IF(K780=[22]Hoja3!$B$7,[22]Hoja3!$A$7,IF(K780=[22]Hoja3!$B$8,[22]Hoja3!$A$8,IF(K780=[22]Hoja3!$B$9,[22]Hoja3!$A$9,IF(K780=[22]Hoja3!$B$10,[22]Hoja3!$A$10,IF(K780=[22]Hoja3!$B$11,[22]Hoja3!$A$11,IF(K780=[22]Hoja3!$B$12,[22]Hoja3!$A$12,IF(K780=[22]Hoja3!$B$13,[22]Hoja3!$A$13,IF(K780=[22]Hoja3!$B$14,[22]Hoja3!$A$14,"")))))))))))))</f>
        <v>CCE-05</v>
      </c>
      <c r="M780" s="10" t="s">
        <v>58</v>
      </c>
      <c r="N780" s="2">
        <v>0</v>
      </c>
      <c r="O780" s="55">
        <v>32448000</v>
      </c>
      <c r="P780" s="55">
        <v>32448000</v>
      </c>
      <c r="Q780" s="1">
        <v>0</v>
      </c>
      <c r="R780" s="2">
        <v>0</v>
      </c>
      <c r="S780" s="11" t="s">
        <v>1125</v>
      </c>
      <c r="T780" s="2" t="s">
        <v>1126</v>
      </c>
      <c r="U780" s="10" t="s">
        <v>1127</v>
      </c>
      <c r="V780" s="11" t="s">
        <v>1128</v>
      </c>
      <c r="W780" s="11" t="s">
        <v>1129</v>
      </c>
      <c r="X780" s="2" t="s">
        <v>1130</v>
      </c>
      <c r="Y780" s="3" t="s">
        <v>1131</v>
      </c>
    </row>
    <row r="781" spans="1:25" ht="195" x14ac:dyDescent="0.25">
      <c r="A781" s="2">
        <v>116</v>
      </c>
      <c r="B781" s="11" t="s">
        <v>1121</v>
      </c>
      <c r="C781" s="11" t="s">
        <v>1122</v>
      </c>
      <c r="D781" s="11" t="s">
        <v>1201</v>
      </c>
      <c r="E781" s="2">
        <v>93142009</v>
      </c>
      <c r="F781" s="2" t="s">
        <v>1252</v>
      </c>
      <c r="G781" s="4">
        <v>1</v>
      </c>
      <c r="H781" s="4">
        <v>1</v>
      </c>
      <c r="I781" s="2">
        <v>6</v>
      </c>
      <c r="J781" s="2">
        <v>1</v>
      </c>
      <c r="K781" s="2" t="s">
        <v>29</v>
      </c>
      <c r="L781" s="2" t="str">
        <f>IF(K781=[22]Hoja3!$B$2,[22]Hoja3!$A$2,IF(K781=[22]Hoja3!$B$3,[22]Hoja3!$A$3,IF(K781=[22]Hoja3!$B$4,[22]Hoja3!$A$4,IF(K781=[22]Hoja3!$B$5,[22]Hoja3!$A$5,IF(K781=[22]Hoja3!$B$6,[22]Hoja3!$A$6,IF(K781=[22]Hoja3!$B$7,[22]Hoja3!$A$7,IF(K781=[22]Hoja3!$B$8,[22]Hoja3!$A$8,IF(K781=[22]Hoja3!$B$9,[22]Hoja3!$A$9,IF(K781=[22]Hoja3!$B$10,[22]Hoja3!$A$10,IF(K781=[22]Hoja3!$B$11,[22]Hoja3!$A$11,IF(K781=[22]Hoja3!$B$12,[22]Hoja3!$A$12,IF(K781=[22]Hoja3!$B$13,[22]Hoja3!$A$13,IF(K781=[22]Hoja3!$B$14,[22]Hoja3!$A$14,"")))))))))))))</f>
        <v>CCE-05</v>
      </c>
      <c r="M781" s="10" t="s">
        <v>58</v>
      </c>
      <c r="N781" s="2">
        <v>0</v>
      </c>
      <c r="O781" s="55">
        <v>32448000</v>
      </c>
      <c r="P781" s="55">
        <v>32448000</v>
      </c>
      <c r="Q781" s="1">
        <v>0</v>
      </c>
      <c r="R781" s="2">
        <v>0</v>
      </c>
      <c r="S781" s="11" t="s">
        <v>1125</v>
      </c>
      <c r="T781" s="2" t="s">
        <v>1126</v>
      </c>
      <c r="U781" s="10" t="s">
        <v>1127</v>
      </c>
      <c r="V781" s="11" t="s">
        <v>1128</v>
      </c>
      <c r="W781" s="11" t="s">
        <v>1129</v>
      </c>
      <c r="X781" s="2" t="s">
        <v>1130</v>
      </c>
      <c r="Y781" s="3" t="s">
        <v>1131</v>
      </c>
    </row>
    <row r="782" spans="1:25" ht="300" x14ac:dyDescent="0.25">
      <c r="A782" s="2">
        <v>117</v>
      </c>
      <c r="B782" s="11" t="s">
        <v>1121</v>
      </c>
      <c r="C782" s="11" t="s">
        <v>1122</v>
      </c>
      <c r="D782" s="11" t="s">
        <v>1201</v>
      </c>
      <c r="E782" s="2">
        <v>83101800</v>
      </c>
      <c r="F782" s="2" t="s">
        <v>1253</v>
      </c>
      <c r="G782" s="4">
        <v>1</v>
      </c>
      <c r="H782" s="4">
        <v>1</v>
      </c>
      <c r="I782" s="2">
        <v>6</v>
      </c>
      <c r="J782" s="2">
        <v>1</v>
      </c>
      <c r="K782" s="2" t="s">
        <v>29</v>
      </c>
      <c r="L782" s="2" t="str">
        <f>IF(K782=[22]Hoja3!$B$2,[22]Hoja3!$A$2,IF(K782=[22]Hoja3!$B$3,[22]Hoja3!$A$3,IF(K782=[22]Hoja3!$B$4,[22]Hoja3!$A$4,IF(K782=[22]Hoja3!$B$5,[22]Hoja3!$A$5,IF(K782=[22]Hoja3!$B$6,[22]Hoja3!$A$6,IF(K782=[22]Hoja3!$B$7,[22]Hoja3!$A$7,IF(K782=[22]Hoja3!$B$8,[22]Hoja3!$A$8,IF(K782=[22]Hoja3!$B$9,[22]Hoja3!$A$9,IF(K782=[22]Hoja3!$B$10,[22]Hoja3!$A$10,IF(K782=[22]Hoja3!$B$11,[22]Hoja3!$A$11,IF(K782=[22]Hoja3!$B$12,[22]Hoja3!$A$12,IF(K782=[22]Hoja3!$B$13,[22]Hoja3!$A$13,IF(K782=[22]Hoja3!$B$14,[22]Hoja3!$A$14,"")))))))))))))</f>
        <v>CCE-05</v>
      </c>
      <c r="M782" s="10" t="s">
        <v>58</v>
      </c>
      <c r="N782" s="2">
        <v>0</v>
      </c>
      <c r="O782" s="55">
        <v>34758298</v>
      </c>
      <c r="P782" s="55">
        <v>34758298</v>
      </c>
      <c r="Q782" s="1">
        <v>0</v>
      </c>
      <c r="R782" s="2">
        <v>0</v>
      </c>
      <c r="S782" s="11" t="s">
        <v>1125</v>
      </c>
      <c r="T782" s="2" t="s">
        <v>1126</v>
      </c>
      <c r="U782" s="10" t="s">
        <v>1127</v>
      </c>
      <c r="V782" s="11" t="s">
        <v>1128</v>
      </c>
      <c r="W782" s="11" t="s">
        <v>1129</v>
      </c>
      <c r="X782" s="2" t="s">
        <v>1130</v>
      </c>
      <c r="Y782" s="3" t="s">
        <v>1131</v>
      </c>
    </row>
    <row r="783" spans="1:25" ht="165" x14ac:dyDescent="0.25">
      <c r="A783" s="2">
        <v>118</v>
      </c>
      <c r="B783" s="11" t="s">
        <v>1121</v>
      </c>
      <c r="C783" s="11" t="s">
        <v>1122</v>
      </c>
      <c r="D783" s="11" t="s">
        <v>1201</v>
      </c>
      <c r="E783" s="2">
        <v>80121704</v>
      </c>
      <c r="F783" s="2" t="s">
        <v>1254</v>
      </c>
      <c r="G783" s="4">
        <v>1</v>
      </c>
      <c r="H783" s="4">
        <v>1</v>
      </c>
      <c r="I783" s="2">
        <v>6</v>
      </c>
      <c r="J783" s="2">
        <v>1</v>
      </c>
      <c r="K783" s="2" t="s">
        <v>29</v>
      </c>
      <c r="L783" s="2" t="str">
        <f>IF(K783=[22]Hoja3!$B$2,[22]Hoja3!$A$2,IF(K783=[22]Hoja3!$B$3,[22]Hoja3!$A$3,IF(K783=[22]Hoja3!$B$4,[22]Hoja3!$A$4,IF(K783=[22]Hoja3!$B$5,[22]Hoja3!$A$5,IF(K783=[22]Hoja3!$B$6,[22]Hoja3!$A$6,IF(K783=[22]Hoja3!$B$7,[22]Hoja3!$A$7,IF(K783=[22]Hoja3!$B$8,[22]Hoja3!$A$8,IF(K783=[22]Hoja3!$B$9,[22]Hoja3!$A$9,IF(K783=[22]Hoja3!$B$10,[22]Hoja3!$A$10,IF(K783=[22]Hoja3!$B$11,[22]Hoja3!$A$11,IF(K783=[22]Hoja3!$B$12,[22]Hoja3!$A$12,IF(K783=[22]Hoja3!$B$13,[22]Hoja3!$A$13,IF(K783=[22]Hoja3!$B$14,[22]Hoja3!$A$14,"")))))))))))))</f>
        <v>CCE-05</v>
      </c>
      <c r="M783" s="10" t="s">
        <v>58</v>
      </c>
      <c r="N783" s="2">
        <v>0</v>
      </c>
      <c r="O783" s="55">
        <v>29852160</v>
      </c>
      <c r="P783" s="55">
        <v>29852160</v>
      </c>
      <c r="Q783" s="1">
        <v>0</v>
      </c>
      <c r="R783" s="2">
        <v>0</v>
      </c>
      <c r="S783" s="11" t="s">
        <v>1125</v>
      </c>
      <c r="T783" s="2" t="s">
        <v>1126</v>
      </c>
      <c r="U783" s="10" t="s">
        <v>1127</v>
      </c>
      <c r="V783" s="11" t="s">
        <v>1128</v>
      </c>
      <c r="W783" s="11" t="s">
        <v>1129</v>
      </c>
      <c r="X783" s="2" t="s">
        <v>1130</v>
      </c>
      <c r="Y783" s="3" t="s">
        <v>1131</v>
      </c>
    </row>
    <row r="784" spans="1:25" ht="225" x14ac:dyDescent="0.25">
      <c r="A784" s="2">
        <v>119</v>
      </c>
      <c r="B784" s="11" t="s">
        <v>1121</v>
      </c>
      <c r="C784" s="11" t="s">
        <v>1122</v>
      </c>
      <c r="D784" s="11" t="s">
        <v>1201</v>
      </c>
      <c r="E784" s="2">
        <v>80111617</v>
      </c>
      <c r="F784" s="2" t="s">
        <v>1255</v>
      </c>
      <c r="G784" s="4">
        <v>1</v>
      </c>
      <c r="H784" s="4">
        <v>1</v>
      </c>
      <c r="I784" s="2">
        <v>11.5</v>
      </c>
      <c r="J784" s="2">
        <v>1</v>
      </c>
      <c r="K784" s="2" t="s">
        <v>29</v>
      </c>
      <c r="L784" s="2" t="str">
        <f>IF(K784=[22]Hoja3!$B$2,[22]Hoja3!$A$2,IF(K784=[22]Hoja3!$B$3,[22]Hoja3!$A$3,IF(K784=[22]Hoja3!$B$4,[22]Hoja3!$A$4,IF(K784=[22]Hoja3!$B$5,[22]Hoja3!$A$5,IF(K784=[22]Hoja3!$B$6,[22]Hoja3!$A$6,IF(K784=[22]Hoja3!$B$7,[22]Hoja3!$A$7,IF(K784=[22]Hoja3!$B$8,[22]Hoja3!$A$8,IF(K784=[22]Hoja3!$B$9,[22]Hoja3!$A$9,IF(K784=[22]Hoja3!$B$10,[22]Hoja3!$A$10,IF(K784=[22]Hoja3!$B$11,[22]Hoja3!$A$11,IF(K784=[22]Hoja3!$B$12,[22]Hoja3!$A$12,IF(K784=[22]Hoja3!$B$13,[22]Hoja3!$A$13,IF(K784=[22]Hoja3!$B$14,[22]Hoja3!$A$14,"")))))))))))))</f>
        <v>CCE-05</v>
      </c>
      <c r="M784" s="10" t="s">
        <v>58</v>
      </c>
      <c r="N784" s="2">
        <v>0</v>
      </c>
      <c r="O784" s="55">
        <v>185021200</v>
      </c>
      <c r="P784" s="55">
        <v>185021200</v>
      </c>
      <c r="Q784" s="1">
        <v>0</v>
      </c>
      <c r="R784" s="2">
        <v>0</v>
      </c>
      <c r="S784" s="11" t="s">
        <v>1125</v>
      </c>
      <c r="T784" s="2" t="s">
        <v>1126</v>
      </c>
      <c r="U784" s="10" t="s">
        <v>1127</v>
      </c>
      <c r="V784" s="11" t="s">
        <v>1128</v>
      </c>
      <c r="W784" s="11" t="s">
        <v>1129</v>
      </c>
      <c r="X784" s="2" t="s">
        <v>1130</v>
      </c>
      <c r="Y784" s="3" t="s">
        <v>1131</v>
      </c>
    </row>
    <row r="785" spans="1:25" ht="285" x14ac:dyDescent="0.25">
      <c r="A785" s="2">
        <v>120</v>
      </c>
      <c r="B785" s="11" t="s">
        <v>1121</v>
      </c>
      <c r="C785" s="11" t="s">
        <v>1122</v>
      </c>
      <c r="D785" s="11" t="s">
        <v>1201</v>
      </c>
      <c r="E785" s="2">
        <v>80111617</v>
      </c>
      <c r="F785" s="2" t="s">
        <v>1256</v>
      </c>
      <c r="G785" s="4">
        <v>1</v>
      </c>
      <c r="H785" s="4">
        <v>1</v>
      </c>
      <c r="I785" s="2">
        <v>6</v>
      </c>
      <c r="J785" s="2">
        <v>1</v>
      </c>
      <c r="K785" s="2" t="s">
        <v>29</v>
      </c>
      <c r="L785" s="2" t="str">
        <f>IF(K785=[22]Hoja3!$B$2,[22]Hoja3!$A$2,IF(K785=[22]Hoja3!$B$3,[22]Hoja3!$A$3,IF(K785=[22]Hoja3!$B$4,[22]Hoja3!$A$4,IF(K785=[22]Hoja3!$B$5,[22]Hoja3!$A$5,IF(K785=[22]Hoja3!$B$6,[22]Hoja3!$A$6,IF(K785=[22]Hoja3!$B$7,[22]Hoja3!$A$7,IF(K785=[22]Hoja3!$B$8,[22]Hoja3!$A$8,IF(K785=[22]Hoja3!$B$9,[22]Hoja3!$A$9,IF(K785=[22]Hoja3!$B$10,[22]Hoja3!$A$10,IF(K785=[22]Hoja3!$B$11,[22]Hoja3!$A$11,IF(K785=[22]Hoja3!$B$12,[22]Hoja3!$A$12,IF(K785=[22]Hoja3!$B$13,[22]Hoja3!$A$13,IF(K785=[22]Hoja3!$B$14,[22]Hoja3!$A$14,"")))))))))))))</f>
        <v>CCE-05</v>
      </c>
      <c r="M785" s="10" t="s">
        <v>58</v>
      </c>
      <c r="N785" s="2">
        <v>0</v>
      </c>
      <c r="O785" s="55">
        <v>40560000</v>
      </c>
      <c r="P785" s="55">
        <v>40560000</v>
      </c>
      <c r="Q785" s="1">
        <v>0</v>
      </c>
      <c r="R785" s="2">
        <v>0</v>
      </c>
      <c r="S785" s="11" t="s">
        <v>1125</v>
      </c>
      <c r="T785" s="2" t="s">
        <v>1126</v>
      </c>
      <c r="U785" s="10" t="s">
        <v>1127</v>
      </c>
      <c r="V785" s="11" t="s">
        <v>1128</v>
      </c>
      <c r="W785" s="11" t="s">
        <v>1129</v>
      </c>
      <c r="X785" s="2" t="s">
        <v>1130</v>
      </c>
      <c r="Y785" s="3" t="s">
        <v>1131</v>
      </c>
    </row>
    <row r="786" spans="1:25" ht="150" x14ac:dyDescent="0.25">
      <c r="A786" s="2">
        <v>121</v>
      </c>
      <c r="B786" s="11" t="s">
        <v>1121</v>
      </c>
      <c r="C786" s="11" t="s">
        <v>1122</v>
      </c>
      <c r="D786" s="11" t="s">
        <v>1201</v>
      </c>
      <c r="E786" s="2">
        <v>80111706</v>
      </c>
      <c r="F786" s="2" t="s">
        <v>1257</v>
      </c>
      <c r="G786" s="4">
        <v>1</v>
      </c>
      <c r="H786" s="4">
        <v>1</v>
      </c>
      <c r="I786" s="2">
        <v>6</v>
      </c>
      <c r="J786" s="2">
        <v>1</v>
      </c>
      <c r="K786" s="2" t="s">
        <v>29</v>
      </c>
      <c r="L786" s="2" t="str">
        <f>IF(K786=[22]Hoja3!$B$2,[22]Hoja3!$A$2,IF(K786=[22]Hoja3!$B$3,[22]Hoja3!$A$3,IF(K786=[22]Hoja3!$B$4,[22]Hoja3!$A$4,IF(K786=[22]Hoja3!$B$5,[22]Hoja3!$A$5,IF(K786=[22]Hoja3!$B$6,[22]Hoja3!$A$6,IF(K786=[22]Hoja3!$B$7,[22]Hoja3!$A$7,IF(K786=[22]Hoja3!$B$8,[22]Hoja3!$A$8,IF(K786=[22]Hoja3!$B$9,[22]Hoja3!$A$9,IF(K786=[22]Hoja3!$B$10,[22]Hoja3!$A$10,IF(K786=[22]Hoja3!$B$11,[22]Hoja3!$A$11,IF(K786=[22]Hoja3!$B$12,[22]Hoja3!$A$12,IF(K786=[22]Hoja3!$B$13,[22]Hoja3!$A$13,IF(K786=[22]Hoja3!$B$14,[22]Hoja3!$A$14,"")))))))))))))</f>
        <v>CCE-05</v>
      </c>
      <c r="M786" s="10" t="s">
        <v>1022</v>
      </c>
      <c r="N786" s="2">
        <v>0</v>
      </c>
      <c r="O786" s="55">
        <v>7787520</v>
      </c>
      <c r="P786" s="55">
        <v>7787520</v>
      </c>
      <c r="Q786" s="1">
        <v>0</v>
      </c>
      <c r="R786" s="2">
        <v>0</v>
      </c>
      <c r="S786" s="11" t="s">
        <v>1125</v>
      </c>
      <c r="T786" s="2" t="s">
        <v>1126</v>
      </c>
      <c r="U786" s="10" t="s">
        <v>1127</v>
      </c>
      <c r="V786" s="11" t="s">
        <v>1128</v>
      </c>
      <c r="W786" s="11" t="s">
        <v>1129</v>
      </c>
      <c r="X786" s="2" t="s">
        <v>1130</v>
      </c>
      <c r="Y786" s="3" t="s">
        <v>1131</v>
      </c>
    </row>
    <row r="787" spans="1:25" ht="210" x14ac:dyDescent="0.25">
      <c r="A787" s="2">
        <v>122</v>
      </c>
      <c r="B787" s="11" t="s">
        <v>1121</v>
      </c>
      <c r="C787" s="11" t="s">
        <v>1122</v>
      </c>
      <c r="D787" s="11" t="s">
        <v>1201</v>
      </c>
      <c r="E787" s="2">
        <v>80101500</v>
      </c>
      <c r="F787" s="2" t="s">
        <v>1258</v>
      </c>
      <c r="G787" s="4">
        <v>1</v>
      </c>
      <c r="H787" s="4">
        <v>1</v>
      </c>
      <c r="I787" s="2">
        <v>11.5</v>
      </c>
      <c r="J787" s="2">
        <v>1</v>
      </c>
      <c r="K787" s="2" t="s">
        <v>29</v>
      </c>
      <c r="L787" s="2" t="str">
        <f>IF(K787=[22]Hoja3!$B$2,[22]Hoja3!$A$2,IF(K787=[22]Hoja3!$B$3,[22]Hoja3!$A$3,IF(K787=[22]Hoja3!$B$4,[22]Hoja3!$A$4,IF(K787=[22]Hoja3!$B$5,[22]Hoja3!$A$5,IF(K787=[22]Hoja3!$B$6,[22]Hoja3!$A$6,IF(K787=[22]Hoja3!$B$7,[22]Hoja3!$A$7,IF(K787=[22]Hoja3!$B$8,[22]Hoja3!$A$8,IF(K787=[22]Hoja3!$B$9,[22]Hoja3!$A$9,IF(K787=[22]Hoja3!$B$10,[22]Hoja3!$A$10,IF(K787=[22]Hoja3!$B$11,[22]Hoja3!$A$11,IF(K787=[22]Hoja3!$B$12,[22]Hoja3!$A$12,IF(K787=[22]Hoja3!$B$13,[22]Hoja3!$A$13,IF(K787=[22]Hoja3!$B$14,[22]Hoja3!$A$14,"")))))))))))))</f>
        <v>CCE-05</v>
      </c>
      <c r="M787" s="10" t="s">
        <v>58</v>
      </c>
      <c r="N787" s="2">
        <v>0</v>
      </c>
      <c r="O787" s="55">
        <v>132361320</v>
      </c>
      <c r="P787" s="55">
        <v>132361320</v>
      </c>
      <c r="Q787" s="1">
        <v>0</v>
      </c>
      <c r="R787" s="2">
        <v>0</v>
      </c>
      <c r="S787" s="11" t="s">
        <v>1125</v>
      </c>
      <c r="T787" s="2" t="s">
        <v>1126</v>
      </c>
      <c r="U787" s="10" t="s">
        <v>1127</v>
      </c>
      <c r="V787" s="11" t="s">
        <v>1128</v>
      </c>
      <c r="W787" s="11" t="s">
        <v>1129</v>
      </c>
      <c r="X787" s="2" t="s">
        <v>1130</v>
      </c>
      <c r="Y787" s="3" t="s">
        <v>1131</v>
      </c>
    </row>
    <row r="788" spans="1:25" ht="360" x14ac:dyDescent="0.25">
      <c r="A788" s="2">
        <v>123</v>
      </c>
      <c r="B788" s="11" t="s">
        <v>1121</v>
      </c>
      <c r="C788" s="11" t="s">
        <v>1122</v>
      </c>
      <c r="D788" s="11" t="s">
        <v>1201</v>
      </c>
      <c r="E788" s="2">
        <v>81101500</v>
      </c>
      <c r="F788" s="2" t="s">
        <v>1259</v>
      </c>
      <c r="G788" s="4">
        <v>1</v>
      </c>
      <c r="H788" s="4">
        <v>1</v>
      </c>
      <c r="I788" s="2">
        <v>6</v>
      </c>
      <c r="J788" s="2">
        <v>1</v>
      </c>
      <c r="K788" s="2" t="s">
        <v>29</v>
      </c>
      <c r="L788" s="2" t="str">
        <f>IF(K788=[22]Hoja3!$B$2,[22]Hoja3!$A$2,IF(K788=[22]Hoja3!$B$3,[22]Hoja3!$A$3,IF(K788=[22]Hoja3!$B$4,[22]Hoja3!$A$4,IF(K788=[22]Hoja3!$B$5,[22]Hoja3!$A$5,IF(K788=[22]Hoja3!$B$6,[22]Hoja3!$A$6,IF(K788=[22]Hoja3!$B$7,[22]Hoja3!$A$7,IF(K788=[22]Hoja3!$B$8,[22]Hoja3!$A$8,IF(K788=[22]Hoja3!$B$9,[22]Hoja3!$A$9,IF(K788=[22]Hoja3!$B$10,[22]Hoja3!$A$10,IF(K788=[22]Hoja3!$B$11,[22]Hoja3!$A$11,IF(K788=[22]Hoja3!$B$12,[22]Hoja3!$A$12,IF(K788=[22]Hoja3!$B$13,[22]Hoja3!$A$13,IF(K788=[22]Hoja3!$B$14,[22]Hoja3!$A$14,"")))))))))))))</f>
        <v>CCE-05</v>
      </c>
      <c r="M788" s="10" t="s">
        <v>58</v>
      </c>
      <c r="N788" s="2">
        <v>0</v>
      </c>
      <c r="O788" s="55">
        <v>55078533</v>
      </c>
      <c r="P788" s="55">
        <v>55078533</v>
      </c>
      <c r="Q788" s="1">
        <v>0</v>
      </c>
      <c r="R788" s="2">
        <v>0</v>
      </c>
      <c r="S788" s="11" t="s">
        <v>1125</v>
      </c>
      <c r="T788" s="2" t="s">
        <v>1126</v>
      </c>
      <c r="U788" s="10" t="s">
        <v>1127</v>
      </c>
      <c r="V788" s="11" t="s">
        <v>1128</v>
      </c>
      <c r="W788" s="11" t="s">
        <v>1129</v>
      </c>
      <c r="X788" s="2" t="s">
        <v>1130</v>
      </c>
      <c r="Y788" s="3" t="s">
        <v>1131</v>
      </c>
    </row>
    <row r="789" spans="1:25" ht="150" x14ac:dyDescent="0.25">
      <c r="A789" s="2">
        <v>124</v>
      </c>
      <c r="B789" s="11" t="s">
        <v>1121</v>
      </c>
      <c r="C789" s="11" t="s">
        <v>1122</v>
      </c>
      <c r="D789" s="11" t="s">
        <v>1201</v>
      </c>
      <c r="E789" s="2">
        <v>81101500</v>
      </c>
      <c r="F789" s="2" t="s">
        <v>1260</v>
      </c>
      <c r="G789" s="4">
        <v>1</v>
      </c>
      <c r="H789" s="4">
        <v>1</v>
      </c>
      <c r="I789" s="2">
        <v>6</v>
      </c>
      <c r="J789" s="2">
        <v>1</v>
      </c>
      <c r="K789" s="2" t="s">
        <v>29</v>
      </c>
      <c r="L789" s="2" t="str">
        <f>IF(K789=[22]Hoja3!$B$2,[22]Hoja3!$A$2,IF(K789=[22]Hoja3!$B$3,[22]Hoja3!$A$3,IF(K789=[22]Hoja3!$B$4,[22]Hoja3!$A$4,IF(K789=[22]Hoja3!$B$5,[22]Hoja3!$A$5,IF(K789=[22]Hoja3!$B$6,[22]Hoja3!$A$6,IF(K789=[22]Hoja3!$B$7,[22]Hoja3!$A$7,IF(K789=[22]Hoja3!$B$8,[22]Hoja3!$A$8,IF(K789=[22]Hoja3!$B$9,[22]Hoja3!$A$9,IF(K789=[22]Hoja3!$B$10,[22]Hoja3!$A$10,IF(K789=[22]Hoja3!$B$11,[22]Hoja3!$A$11,IF(K789=[22]Hoja3!$B$12,[22]Hoja3!$A$12,IF(K789=[22]Hoja3!$B$13,[22]Hoja3!$A$13,IF(K789=[22]Hoja3!$B$14,[22]Hoja3!$A$14,"")))))))))))))</f>
        <v>CCE-05</v>
      </c>
      <c r="M789" s="10" t="s">
        <v>58</v>
      </c>
      <c r="N789" s="2">
        <v>0</v>
      </c>
      <c r="O789" s="55">
        <v>26607360</v>
      </c>
      <c r="P789" s="55">
        <v>26607360</v>
      </c>
      <c r="Q789" s="1">
        <v>0</v>
      </c>
      <c r="R789" s="2">
        <v>0</v>
      </c>
      <c r="S789" s="11" t="s">
        <v>1125</v>
      </c>
      <c r="T789" s="2" t="s">
        <v>1126</v>
      </c>
      <c r="U789" s="10" t="s">
        <v>1127</v>
      </c>
      <c r="V789" s="11" t="s">
        <v>1128</v>
      </c>
      <c r="W789" s="11" t="s">
        <v>1129</v>
      </c>
      <c r="X789" s="2" t="s">
        <v>1130</v>
      </c>
      <c r="Y789" s="3" t="s">
        <v>1131</v>
      </c>
    </row>
    <row r="790" spans="1:25" ht="285" x14ac:dyDescent="0.25">
      <c r="A790" s="2">
        <v>125</v>
      </c>
      <c r="B790" s="11" t="s">
        <v>1121</v>
      </c>
      <c r="C790" s="11" t="s">
        <v>1122</v>
      </c>
      <c r="D790" s="11" t="s">
        <v>1201</v>
      </c>
      <c r="E790" s="2">
        <v>81101500</v>
      </c>
      <c r="F790" s="2" t="s">
        <v>1202</v>
      </c>
      <c r="G790" s="4">
        <v>1</v>
      </c>
      <c r="H790" s="4">
        <v>1</v>
      </c>
      <c r="I790" s="2">
        <v>6</v>
      </c>
      <c r="J790" s="2">
        <v>1</v>
      </c>
      <c r="K790" s="2" t="s">
        <v>29</v>
      </c>
      <c r="L790" s="2" t="str">
        <f>IF(K790=[22]Hoja3!$B$2,[22]Hoja3!$A$2,IF(K790=[22]Hoja3!$B$3,[22]Hoja3!$A$3,IF(K790=[22]Hoja3!$B$4,[22]Hoja3!$A$4,IF(K790=[22]Hoja3!$B$5,[22]Hoja3!$A$5,IF(K790=[22]Hoja3!$B$6,[22]Hoja3!$A$6,IF(K790=[22]Hoja3!$B$7,[22]Hoja3!$A$7,IF(K790=[22]Hoja3!$B$8,[22]Hoja3!$A$8,IF(K790=[22]Hoja3!$B$9,[22]Hoja3!$A$9,IF(K790=[22]Hoja3!$B$10,[22]Hoja3!$A$10,IF(K790=[22]Hoja3!$B$11,[22]Hoja3!$A$11,IF(K790=[22]Hoja3!$B$12,[22]Hoja3!$A$12,IF(K790=[22]Hoja3!$B$13,[22]Hoja3!$A$13,IF(K790=[22]Hoja3!$B$14,[22]Hoja3!$A$14,"")))))))))))))</f>
        <v>CCE-05</v>
      </c>
      <c r="M790" s="10" t="s">
        <v>58</v>
      </c>
      <c r="N790" s="2">
        <v>0</v>
      </c>
      <c r="O790" s="55">
        <v>43447872</v>
      </c>
      <c r="P790" s="55">
        <v>43447872</v>
      </c>
      <c r="Q790" s="1">
        <v>0</v>
      </c>
      <c r="R790" s="2">
        <v>0</v>
      </c>
      <c r="S790" s="11" t="s">
        <v>1125</v>
      </c>
      <c r="T790" s="2" t="s">
        <v>1126</v>
      </c>
      <c r="U790" s="10" t="s">
        <v>1127</v>
      </c>
      <c r="V790" s="11" t="s">
        <v>1128</v>
      </c>
      <c r="W790" s="11" t="s">
        <v>1129</v>
      </c>
      <c r="X790" s="2" t="s">
        <v>1130</v>
      </c>
      <c r="Y790" s="3" t="s">
        <v>1131</v>
      </c>
    </row>
    <row r="791" spans="1:25" ht="240" x14ac:dyDescent="0.25">
      <c r="A791" s="2">
        <v>126</v>
      </c>
      <c r="B791" s="11" t="s">
        <v>1121</v>
      </c>
      <c r="C791" s="11" t="s">
        <v>1122</v>
      </c>
      <c r="D791" s="11" t="s">
        <v>1201</v>
      </c>
      <c r="E791" s="2">
        <v>81101500</v>
      </c>
      <c r="F791" s="2" t="s">
        <v>1244</v>
      </c>
      <c r="G791" s="4">
        <v>1</v>
      </c>
      <c r="H791" s="4">
        <v>1</v>
      </c>
      <c r="I791" s="2">
        <v>6</v>
      </c>
      <c r="J791" s="2">
        <v>1</v>
      </c>
      <c r="K791" s="2" t="s">
        <v>29</v>
      </c>
      <c r="L791" s="2" t="str">
        <f>IF(K791=[22]Hoja3!$B$2,[22]Hoja3!$A$2,IF(K791=[22]Hoja3!$B$3,[22]Hoja3!$A$3,IF(K791=[22]Hoja3!$B$4,[22]Hoja3!$A$4,IF(K791=[22]Hoja3!$B$5,[22]Hoja3!$A$5,IF(K791=[22]Hoja3!$B$6,[22]Hoja3!$A$6,IF(K791=[22]Hoja3!$B$7,[22]Hoja3!$A$7,IF(K791=[22]Hoja3!$B$8,[22]Hoja3!$A$8,IF(K791=[22]Hoja3!$B$9,[22]Hoja3!$A$9,IF(K791=[22]Hoja3!$B$10,[22]Hoja3!$A$10,IF(K791=[22]Hoja3!$B$11,[22]Hoja3!$A$11,IF(K791=[22]Hoja3!$B$12,[22]Hoja3!$A$12,IF(K791=[22]Hoja3!$B$13,[22]Hoja3!$A$13,IF(K791=[22]Hoja3!$B$14,[22]Hoja3!$A$14,"")))))))))))))</f>
        <v>CCE-05</v>
      </c>
      <c r="M791" s="10" t="s">
        <v>58</v>
      </c>
      <c r="N791" s="2">
        <v>0</v>
      </c>
      <c r="O791" s="55">
        <v>35692800</v>
      </c>
      <c r="P791" s="55">
        <v>35692800</v>
      </c>
      <c r="Q791" s="1">
        <v>0</v>
      </c>
      <c r="R791" s="2">
        <v>0</v>
      </c>
      <c r="S791" s="11" t="s">
        <v>1125</v>
      </c>
      <c r="T791" s="2" t="s">
        <v>1126</v>
      </c>
      <c r="U791" s="10" t="s">
        <v>1127</v>
      </c>
      <c r="V791" s="11" t="s">
        <v>1128</v>
      </c>
      <c r="W791" s="11" t="s">
        <v>1129</v>
      </c>
      <c r="X791" s="2" t="s">
        <v>1130</v>
      </c>
      <c r="Y791" s="3" t="s">
        <v>1131</v>
      </c>
    </row>
    <row r="792" spans="1:25" ht="240" x14ac:dyDescent="0.25">
      <c r="A792" s="2">
        <v>127</v>
      </c>
      <c r="B792" s="11" t="s">
        <v>1121</v>
      </c>
      <c r="C792" s="11" t="s">
        <v>1122</v>
      </c>
      <c r="D792" s="11" t="s">
        <v>1201</v>
      </c>
      <c r="E792" s="2">
        <v>80111617</v>
      </c>
      <c r="F792" s="2" t="s">
        <v>1215</v>
      </c>
      <c r="G792" s="4">
        <v>1</v>
      </c>
      <c r="H792" s="4">
        <v>1</v>
      </c>
      <c r="I792" s="2">
        <v>6</v>
      </c>
      <c r="J792" s="2">
        <v>1</v>
      </c>
      <c r="K792" s="2" t="s">
        <v>29</v>
      </c>
      <c r="L792" s="2" t="str">
        <f>IF(K792=[22]Hoja3!$B$2,[22]Hoja3!$A$2,IF(K792=[22]Hoja3!$B$3,[22]Hoja3!$A$3,IF(K792=[22]Hoja3!$B$4,[22]Hoja3!$A$4,IF(K792=[22]Hoja3!$B$5,[22]Hoja3!$A$5,IF(K792=[22]Hoja3!$B$6,[22]Hoja3!$A$6,IF(K792=[22]Hoja3!$B$7,[22]Hoja3!$A$7,IF(K792=[22]Hoja3!$B$8,[22]Hoja3!$A$8,IF(K792=[22]Hoja3!$B$9,[22]Hoja3!$A$9,IF(K792=[22]Hoja3!$B$10,[22]Hoja3!$A$10,IF(K792=[22]Hoja3!$B$11,[22]Hoja3!$A$11,IF(K792=[22]Hoja3!$B$12,[22]Hoja3!$A$12,IF(K792=[22]Hoja3!$B$13,[22]Hoja3!$A$13,IF(K792=[22]Hoja3!$B$14,[22]Hoja3!$A$14,"")))))))))))))</f>
        <v>CCE-05</v>
      </c>
      <c r="M792" s="10" t="s">
        <v>58</v>
      </c>
      <c r="N792" s="2">
        <v>0</v>
      </c>
      <c r="O792" s="55">
        <v>32448000</v>
      </c>
      <c r="P792" s="55">
        <v>32448000</v>
      </c>
      <c r="Q792" s="1">
        <v>0</v>
      </c>
      <c r="R792" s="2">
        <v>0</v>
      </c>
      <c r="S792" s="11" t="s">
        <v>1125</v>
      </c>
      <c r="T792" s="2" t="s">
        <v>1126</v>
      </c>
      <c r="U792" s="10" t="s">
        <v>1127</v>
      </c>
      <c r="V792" s="11" t="s">
        <v>1128</v>
      </c>
      <c r="W792" s="11" t="s">
        <v>1129</v>
      </c>
      <c r="X792" s="2" t="s">
        <v>1130</v>
      </c>
      <c r="Y792" s="3" t="s">
        <v>1131</v>
      </c>
    </row>
    <row r="793" spans="1:25" ht="150" x14ac:dyDescent="0.25">
      <c r="A793" s="2">
        <v>128</v>
      </c>
      <c r="B793" s="11" t="s">
        <v>1121</v>
      </c>
      <c r="C793" s="11" t="s">
        <v>1122</v>
      </c>
      <c r="D793" s="11" t="s">
        <v>1201</v>
      </c>
      <c r="E793" s="2">
        <v>81101500</v>
      </c>
      <c r="F793" s="2" t="s">
        <v>1261</v>
      </c>
      <c r="G793" s="4">
        <v>1</v>
      </c>
      <c r="H793" s="4">
        <v>1</v>
      </c>
      <c r="I793" s="2">
        <v>6</v>
      </c>
      <c r="J793" s="2">
        <v>1</v>
      </c>
      <c r="K793" s="2" t="s">
        <v>29</v>
      </c>
      <c r="L793" s="2" t="str">
        <f>IF(K793=[22]Hoja3!$B$2,[22]Hoja3!$A$2,IF(K793=[22]Hoja3!$B$3,[22]Hoja3!$A$3,IF(K793=[22]Hoja3!$B$4,[22]Hoja3!$A$4,IF(K793=[22]Hoja3!$B$5,[22]Hoja3!$A$5,IF(K793=[22]Hoja3!$B$6,[22]Hoja3!$A$6,IF(K793=[22]Hoja3!$B$7,[22]Hoja3!$A$7,IF(K793=[22]Hoja3!$B$8,[22]Hoja3!$A$8,IF(K793=[22]Hoja3!$B$9,[22]Hoja3!$A$9,IF(K793=[22]Hoja3!$B$10,[22]Hoja3!$A$10,IF(K793=[22]Hoja3!$B$11,[22]Hoja3!$A$11,IF(K793=[22]Hoja3!$B$12,[22]Hoja3!$A$12,IF(K793=[22]Hoja3!$B$13,[22]Hoja3!$A$13,IF(K793=[22]Hoja3!$B$14,[22]Hoja3!$A$14,"")))))))))))))</f>
        <v>CCE-05</v>
      </c>
      <c r="M793" s="10" t="s">
        <v>58</v>
      </c>
      <c r="N793" s="2">
        <v>0</v>
      </c>
      <c r="O793" s="55">
        <v>29852160</v>
      </c>
      <c r="P793" s="55">
        <v>29852160</v>
      </c>
      <c r="Q793" s="1">
        <v>0</v>
      </c>
      <c r="R793" s="2">
        <v>0</v>
      </c>
      <c r="S793" s="11" t="s">
        <v>1125</v>
      </c>
      <c r="T793" s="2" t="s">
        <v>1126</v>
      </c>
      <c r="U793" s="10" t="s">
        <v>1127</v>
      </c>
      <c r="V793" s="11" t="s">
        <v>1128</v>
      </c>
      <c r="W793" s="11" t="s">
        <v>1129</v>
      </c>
      <c r="X793" s="2" t="s">
        <v>1130</v>
      </c>
      <c r="Y793" s="3" t="s">
        <v>1131</v>
      </c>
    </row>
    <row r="794" spans="1:25" ht="315" x14ac:dyDescent="0.25">
      <c r="A794" s="2">
        <v>129</v>
      </c>
      <c r="B794" s="11" t="s">
        <v>1121</v>
      </c>
      <c r="C794" s="11" t="s">
        <v>1122</v>
      </c>
      <c r="D794" s="11" t="s">
        <v>1201</v>
      </c>
      <c r="E794" s="2">
        <v>80111617</v>
      </c>
      <c r="F794" s="2" t="s">
        <v>1262</v>
      </c>
      <c r="G794" s="4">
        <v>1</v>
      </c>
      <c r="H794" s="4">
        <v>1</v>
      </c>
      <c r="I794" s="2">
        <v>6</v>
      </c>
      <c r="J794" s="2">
        <v>1</v>
      </c>
      <c r="K794" s="2" t="s">
        <v>29</v>
      </c>
      <c r="L794" s="2" t="str">
        <f>IF(K794=[22]Hoja3!$B$2,[22]Hoja3!$A$2,IF(K794=[22]Hoja3!$B$3,[22]Hoja3!$A$3,IF(K794=[22]Hoja3!$B$4,[22]Hoja3!$A$4,IF(K794=[22]Hoja3!$B$5,[22]Hoja3!$A$5,IF(K794=[22]Hoja3!$B$6,[22]Hoja3!$A$6,IF(K794=[22]Hoja3!$B$7,[22]Hoja3!$A$7,IF(K794=[22]Hoja3!$B$8,[22]Hoja3!$A$8,IF(K794=[22]Hoja3!$B$9,[22]Hoja3!$A$9,IF(K794=[22]Hoja3!$B$10,[22]Hoja3!$A$10,IF(K794=[22]Hoja3!$B$11,[22]Hoja3!$A$11,IF(K794=[22]Hoja3!$B$12,[22]Hoja3!$A$12,IF(K794=[22]Hoja3!$B$13,[22]Hoja3!$A$13,IF(K794=[22]Hoja3!$B$14,[22]Hoja3!$A$14,"")))))))))))))</f>
        <v>CCE-05</v>
      </c>
      <c r="M794" s="10" t="s">
        <v>58</v>
      </c>
      <c r="N794" s="2">
        <v>0</v>
      </c>
      <c r="O794" s="55">
        <v>37440000</v>
      </c>
      <c r="P794" s="55">
        <v>37440000</v>
      </c>
      <c r="Q794" s="1">
        <v>0</v>
      </c>
      <c r="R794" s="2">
        <v>0</v>
      </c>
      <c r="S794" s="11" t="s">
        <v>1125</v>
      </c>
      <c r="T794" s="2" t="s">
        <v>1126</v>
      </c>
      <c r="U794" s="10" t="s">
        <v>1127</v>
      </c>
      <c r="V794" s="11" t="s">
        <v>1128</v>
      </c>
      <c r="W794" s="11" t="s">
        <v>1129</v>
      </c>
      <c r="X794" s="2" t="s">
        <v>1130</v>
      </c>
      <c r="Y794" s="3" t="s">
        <v>1131</v>
      </c>
    </row>
    <row r="795" spans="1:25" ht="330" x14ac:dyDescent="0.25">
      <c r="A795" s="2">
        <v>130</v>
      </c>
      <c r="B795" s="11" t="s">
        <v>1121</v>
      </c>
      <c r="C795" s="11" t="s">
        <v>1122</v>
      </c>
      <c r="D795" s="11" t="s">
        <v>1201</v>
      </c>
      <c r="E795" s="2">
        <v>81101500</v>
      </c>
      <c r="F795" s="2" t="s">
        <v>1263</v>
      </c>
      <c r="G795" s="4">
        <v>1</v>
      </c>
      <c r="H795" s="4">
        <v>1</v>
      </c>
      <c r="I795" s="2">
        <v>6</v>
      </c>
      <c r="J795" s="2">
        <v>1</v>
      </c>
      <c r="K795" s="2" t="s">
        <v>29</v>
      </c>
      <c r="L795" s="2" t="str">
        <f>IF(K795=[22]Hoja3!$B$2,[22]Hoja3!$A$2,IF(K795=[22]Hoja3!$B$3,[22]Hoja3!$A$3,IF(K795=[22]Hoja3!$B$4,[22]Hoja3!$A$4,IF(K795=[22]Hoja3!$B$5,[22]Hoja3!$A$5,IF(K795=[22]Hoja3!$B$6,[22]Hoja3!$A$6,IF(K795=[22]Hoja3!$B$7,[22]Hoja3!$A$7,IF(K795=[22]Hoja3!$B$8,[22]Hoja3!$A$8,IF(K795=[22]Hoja3!$B$9,[22]Hoja3!$A$9,IF(K795=[22]Hoja3!$B$10,[22]Hoja3!$A$10,IF(K795=[22]Hoja3!$B$11,[22]Hoja3!$A$11,IF(K795=[22]Hoja3!$B$12,[22]Hoja3!$A$12,IF(K795=[22]Hoja3!$B$13,[22]Hoja3!$A$13,IF(K795=[22]Hoja3!$B$14,[22]Hoja3!$A$14,"")))))))))))))</f>
        <v>CCE-05</v>
      </c>
      <c r="M795" s="10" t="s">
        <v>58</v>
      </c>
      <c r="N795" s="2">
        <v>0</v>
      </c>
      <c r="O795" s="55">
        <v>49300611</v>
      </c>
      <c r="P795" s="55">
        <v>49300611</v>
      </c>
      <c r="Q795" s="1">
        <v>0</v>
      </c>
      <c r="R795" s="2">
        <v>0</v>
      </c>
      <c r="S795" s="11" t="s">
        <v>1125</v>
      </c>
      <c r="T795" s="2" t="s">
        <v>1126</v>
      </c>
      <c r="U795" s="10" t="s">
        <v>1127</v>
      </c>
      <c r="V795" s="11" t="s">
        <v>1128</v>
      </c>
      <c r="W795" s="11" t="s">
        <v>1129</v>
      </c>
      <c r="X795" s="2" t="s">
        <v>1130</v>
      </c>
      <c r="Y795" s="3" t="s">
        <v>1131</v>
      </c>
    </row>
    <row r="796" spans="1:25" ht="195" x14ac:dyDescent="0.25">
      <c r="A796" s="2">
        <v>131</v>
      </c>
      <c r="B796" s="11" t="s">
        <v>1121</v>
      </c>
      <c r="C796" s="11" t="s">
        <v>1122</v>
      </c>
      <c r="D796" s="11" t="s">
        <v>1201</v>
      </c>
      <c r="E796" s="2">
        <v>80101500</v>
      </c>
      <c r="F796" s="2" t="s">
        <v>1264</v>
      </c>
      <c r="G796" s="4">
        <v>1</v>
      </c>
      <c r="H796" s="4">
        <v>1</v>
      </c>
      <c r="I796" s="2">
        <v>6</v>
      </c>
      <c r="J796" s="2">
        <v>1</v>
      </c>
      <c r="K796" s="2" t="s">
        <v>29</v>
      </c>
      <c r="L796" s="2" t="str">
        <f>IF(K796=[22]Hoja3!$B$2,[22]Hoja3!$A$2,IF(K796=[22]Hoja3!$B$3,[22]Hoja3!$A$3,IF(K796=[22]Hoja3!$B$4,[22]Hoja3!$A$4,IF(K796=[22]Hoja3!$B$5,[22]Hoja3!$A$5,IF(K796=[22]Hoja3!$B$6,[22]Hoja3!$A$6,IF(K796=[22]Hoja3!$B$7,[22]Hoja3!$A$7,IF(K796=[22]Hoja3!$B$8,[22]Hoja3!$A$8,IF(K796=[22]Hoja3!$B$9,[22]Hoja3!$A$9,IF(K796=[22]Hoja3!$B$10,[22]Hoja3!$A$10,IF(K796=[22]Hoja3!$B$11,[22]Hoja3!$A$11,IF(K796=[22]Hoja3!$B$12,[22]Hoja3!$A$12,IF(K796=[22]Hoja3!$B$13,[22]Hoja3!$A$13,IF(K796=[22]Hoja3!$B$14,[22]Hoja3!$A$14,"")))))))))))))</f>
        <v>CCE-05</v>
      </c>
      <c r="M796" s="10" t="s">
        <v>58</v>
      </c>
      <c r="N796" s="2">
        <v>0</v>
      </c>
      <c r="O796" s="55">
        <v>40560000</v>
      </c>
      <c r="P796" s="55">
        <v>40560000</v>
      </c>
      <c r="Q796" s="1">
        <v>0</v>
      </c>
      <c r="R796" s="2">
        <v>0</v>
      </c>
      <c r="S796" s="11" t="s">
        <v>1125</v>
      </c>
      <c r="T796" s="2" t="s">
        <v>1126</v>
      </c>
      <c r="U796" s="10" t="s">
        <v>1127</v>
      </c>
      <c r="V796" s="11" t="s">
        <v>1128</v>
      </c>
      <c r="W796" s="11" t="s">
        <v>1129</v>
      </c>
      <c r="X796" s="2" t="s">
        <v>1130</v>
      </c>
      <c r="Y796" s="3" t="s">
        <v>1131</v>
      </c>
    </row>
    <row r="797" spans="1:25" ht="225" x14ac:dyDescent="0.25">
      <c r="A797" s="2">
        <v>132</v>
      </c>
      <c r="B797" s="11" t="s">
        <v>1121</v>
      </c>
      <c r="C797" s="11" t="s">
        <v>1122</v>
      </c>
      <c r="D797" s="11" t="s">
        <v>1201</v>
      </c>
      <c r="E797" s="2">
        <v>80121704</v>
      </c>
      <c r="F797" s="2" t="s">
        <v>1265</v>
      </c>
      <c r="G797" s="4">
        <v>1</v>
      </c>
      <c r="H797" s="4">
        <v>1</v>
      </c>
      <c r="I797" s="2">
        <v>6</v>
      </c>
      <c r="J797" s="2">
        <v>1</v>
      </c>
      <c r="K797" s="2" t="s">
        <v>29</v>
      </c>
      <c r="L797" s="2" t="str">
        <f>IF(K797=[22]Hoja3!$B$2,[22]Hoja3!$A$2,IF(K797=[22]Hoja3!$B$3,[22]Hoja3!$A$3,IF(K797=[22]Hoja3!$B$4,[22]Hoja3!$A$4,IF(K797=[22]Hoja3!$B$5,[22]Hoja3!$A$5,IF(K797=[22]Hoja3!$B$6,[22]Hoja3!$A$6,IF(K797=[22]Hoja3!$B$7,[22]Hoja3!$A$7,IF(K797=[22]Hoja3!$B$8,[22]Hoja3!$A$8,IF(K797=[22]Hoja3!$B$9,[22]Hoja3!$A$9,IF(K797=[22]Hoja3!$B$10,[22]Hoja3!$A$10,IF(K797=[22]Hoja3!$B$11,[22]Hoja3!$A$11,IF(K797=[22]Hoja3!$B$12,[22]Hoja3!$A$12,IF(K797=[22]Hoja3!$B$13,[22]Hoja3!$A$13,IF(K797=[22]Hoja3!$B$14,[22]Hoja3!$A$14,"")))))))))))))</f>
        <v>CCE-05</v>
      </c>
      <c r="M797" s="10" t="s">
        <v>58</v>
      </c>
      <c r="N797" s="2">
        <v>0</v>
      </c>
      <c r="O797" s="55">
        <v>51469018</v>
      </c>
      <c r="P797" s="55">
        <v>51469018</v>
      </c>
      <c r="Q797" s="1">
        <v>0</v>
      </c>
      <c r="R797" s="2">
        <v>0</v>
      </c>
      <c r="S797" s="11" t="s">
        <v>1125</v>
      </c>
      <c r="T797" s="2" t="s">
        <v>1126</v>
      </c>
      <c r="U797" s="10" t="s">
        <v>1127</v>
      </c>
      <c r="V797" s="11" t="s">
        <v>1128</v>
      </c>
      <c r="W797" s="11" t="s">
        <v>1129</v>
      </c>
      <c r="X797" s="2" t="s">
        <v>1130</v>
      </c>
      <c r="Y797" s="3" t="s">
        <v>1131</v>
      </c>
    </row>
    <row r="798" spans="1:25" ht="165" x14ac:dyDescent="0.25">
      <c r="A798" s="2">
        <v>133</v>
      </c>
      <c r="B798" s="11" t="s">
        <v>1121</v>
      </c>
      <c r="C798" s="11" t="s">
        <v>1122</v>
      </c>
      <c r="D798" s="11" t="s">
        <v>1201</v>
      </c>
      <c r="E798" s="2">
        <v>80111706</v>
      </c>
      <c r="F798" s="2" t="s">
        <v>1266</v>
      </c>
      <c r="G798" s="4">
        <v>1</v>
      </c>
      <c r="H798" s="4">
        <v>1</v>
      </c>
      <c r="I798" s="2">
        <v>6</v>
      </c>
      <c r="J798" s="2">
        <v>1</v>
      </c>
      <c r="K798" s="2" t="s">
        <v>29</v>
      </c>
      <c r="L798" s="2" t="str">
        <f>IF(K798=[22]Hoja3!$B$2,[22]Hoja3!$A$2,IF(K798=[22]Hoja3!$B$3,[22]Hoja3!$A$3,IF(K798=[22]Hoja3!$B$4,[22]Hoja3!$A$4,IF(K798=[22]Hoja3!$B$5,[22]Hoja3!$A$5,IF(K798=[22]Hoja3!$B$6,[22]Hoja3!$A$6,IF(K798=[22]Hoja3!$B$7,[22]Hoja3!$A$7,IF(K798=[22]Hoja3!$B$8,[22]Hoja3!$A$8,IF(K798=[22]Hoja3!$B$9,[22]Hoja3!$A$9,IF(K798=[22]Hoja3!$B$10,[22]Hoja3!$A$10,IF(K798=[22]Hoja3!$B$11,[22]Hoja3!$A$11,IF(K798=[22]Hoja3!$B$12,[22]Hoja3!$A$12,IF(K798=[22]Hoja3!$B$13,[22]Hoja3!$A$13,IF(K798=[22]Hoja3!$B$14,[22]Hoja3!$A$14,"")))))))))))))</f>
        <v>CCE-05</v>
      </c>
      <c r="M798" s="10" t="s">
        <v>1022</v>
      </c>
      <c r="N798" s="2">
        <v>0</v>
      </c>
      <c r="O798" s="55">
        <v>17472000</v>
      </c>
      <c r="P798" s="55">
        <v>17472000</v>
      </c>
      <c r="Q798" s="1">
        <v>0</v>
      </c>
      <c r="R798" s="2">
        <v>0</v>
      </c>
      <c r="S798" s="11" t="s">
        <v>1125</v>
      </c>
      <c r="T798" s="2" t="s">
        <v>1126</v>
      </c>
      <c r="U798" s="10" t="s">
        <v>1127</v>
      </c>
      <c r="V798" s="11" t="s">
        <v>1128</v>
      </c>
      <c r="W798" s="11" t="s">
        <v>1129</v>
      </c>
      <c r="X798" s="2" t="s">
        <v>1130</v>
      </c>
      <c r="Y798" s="3" t="s">
        <v>1131</v>
      </c>
    </row>
    <row r="799" spans="1:25" ht="150" x14ac:dyDescent="0.25">
      <c r="A799" s="2">
        <v>134</v>
      </c>
      <c r="B799" s="11" t="s">
        <v>1121</v>
      </c>
      <c r="C799" s="11" t="s">
        <v>1122</v>
      </c>
      <c r="D799" s="11" t="s">
        <v>1201</v>
      </c>
      <c r="E799" s="2">
        <v>80111706</v>
      </c>
      <c r="F799" s="2" t="s">
        <v>1267</v>
      </c>
      <c r="G799" s="4">
        <v>1</v>
      </c>
      <c r="H799" s="4">
        <v>1</v>
      </c>
      <c r="I799" s="2">
        <v>6</v>
      </c>
      <c r="J799" s="2">
        <v>1</v>
      </c>
      <c r="K799" s="2" t="s">
        <v>29</v>
      </c>
      <c r="L799" s="2" t="str">
        <f>IF(K799=[22]Hoja3!$B$2,[22]Hoja3!$A$2,IF(K799=[22]Hoja3!$B$3,[22]Hoja3!$A$3,IF(K799=[22]Hoja3!$B$4,[22]Hoja3!$A$4,IF(K799=[22]Hoja3!$B$5,[22]Hoja3!$A$5,IF(K799=[22]Hoja3!$B$6,[22]Hoja3!$A$6,IF(K799=[22]Hoja3!$B$7,[22]Hoja3!$A$7,IF(K799=[22]Hoja3!$B$8,[22]Hoja3!$A$8,IF(K799=[22]Hoja3!$B$9,[22]Hoja3!$A$9,IF(K799=[22]Hoja3!$B$10,[22]Hoja3!$A$10,IF(K799=[22]Hoja3!$B$11,[22]Hoja3!$A$11,IF(K799=[22]Hoja3!$B$12,[22]Hoja3!$A$12,IF(K799=[22]Hoja3!$B$13,[22]Hoja3!$A$13,IF(K799=[22]Hoja3!$B$14,[22]Hoja3!$A$14,"")))))))))))))</f>
        <v>CCE-05</v>
      </c>
      <c r="M799" s="10" t="s">
        <v>1022</v>
      </c>
      <c r="N799" s="2">
        <v>0</v>
      </c>
      <c r="O799" s="55">
        <v>18047578</v>
      </c>
      <c r="P799" s="55">
        <v>18047578</v>
      </c>
      <c r="Q799" s="1">
        <v>0</v>
      </c>
      <c r="R799" s="2">
        <v>0</v>
      </c>
      <c r="S799" s="11" t="s">
        <v>1125</v>
      </c>
      <c r="T799" s="2" t="s">
        <v>1126</v>
      </c>
      <c r="U799" s="10" t="s">
        <v>1127</v>
      </c>
      <c r="V799" s="11" t="s">
        <v>1128</v>
      </c>
      <c r="W799" s="11" t="s">
        <v>1129</v>
      </c>
      <c r="X799" s="2" t="s">
        <v>1130</v>
      </c>
      <c r="Y799" s="3" t="s">
        <v>1131</v>
      </c>
    </row>
    <row r="800" spans="1:25" ht="150" x14ac:dyDescent="0.25">
      <c r="A800" s="2">
        <v>135</v>
      </c>
      <c r="B800" s="11" t="s">
        <v>1121</v>
      </c>
      <c r="C800" s="11" t="s">
        <v>1122</v>
      </c>
      <c r="D800" s="11" t="s">
        <v>1201</v>
      </c>
      <c r="E800" s="2">
        <v>93151501</v>
      </c>
      <c r="F800" s="2" t="s">
        <v>1261</v>
      </c>
      <c r="G800" s="4">
        <v>1</v>
      </c>
      <c r="H800" s="4">
        <v>1</v>
      </c>
      <c r="I800" s="2">
        <v>6</v>
      </c>
      <c r="J800" s="2">
        <v>1</v>
      </c>
      <c r="K800" s="2" t="s">
        <v>29</v>
      </c>
      <c r="L800" s="2" t="str">
        <f>IF(K800=[22]Hoja3!$B$2,[22]Hoja3!$A$2,IF(K800=[22]Hoja3!$B$3,[22]Hoja3!$A$3,IF(K800=[22]Hoja3!$B$4,[22]Hoja3!$A$4,IF(K800=[22]Hoja3!$B$5,[22]Hoja3!$A$5,IF(K800=[22]Hoja3!$B$6,[22]Hoja3!$A$6,IF(K800=[22]Hoja3!$B$7,[22]Hoja3!$A$7,IF(K800=[22]Hoja3!$B$8,[22]Hoja3!$A$8,IF(K800=[22]Hoja3!$B$9,[22]Hoja3!$A$9,IF(K800=[22]Hoja3!$B$10,[22]Hoja3!$A$10,IF(K800=[22]Hoja3!$B$11,[22]Hoja3!$A$11,IF(K800=[22]Hoja3!$B$12,[22]Hoja3!$A$12,IF(K800=[22]Hoja3!$B$13,[22]Hoja3!$A$13,IF(K800=[22]Hoja3!$B$14,[22]Hoja3!$A$14,"")))))))))))))</f>
        <v>CCE-05</v>
      </c>
      <c r="M800" s="10" t="s">
        <v>58</v>
      </c>
      <c r="N800" s="2">
        <v>0</v>
      </c>
      <c r="O800" s="55">
        <v>33745920</v>
      </c>
      <c r="P800" s="55">
        <v>33745920</v>
      </c>
      <c r="Q800" s="1">
        <v>0</v>
      </c>
      <c r="R800" s="2">
        <v>0</v>
      </c>
      <c r="S800" s="11" t="s">
        <v>1125</v>
      </c>
      <c r="T800" s="2" t="s">
        <v>1126</v>
      </c>
      <c r="U800" s="10" t="s">
        <v>1127</v>
      </c>
      <c r="V800" s="11" t="s">
        <v>1128</v>
      </c>
      <c r="W800" s="11" t="s">
        <v>1129</v>
      </c>
      <c r="X800" s="2" t="s">
        <v>1130</v>
      </c>
      <c r="Y800" s="3" t="s">
        <v>1131</v>
      </c>
    </row>
    <row r="801" spans="1:25" ht="240" x14ac:dyDescent="0.25">
      <c r="A801" s="2">
        <v>136</v>
      </c>
      <c r="B801" s="11" t="s">
        <v>1121</v>
      </c>
      <c r="C801" s="11" t="s">
        <v>1122</v>
      </c>
      <c r="D801" s="11" t="s">
        <v>1201</v>
      </c>
      <c r="E801" s="2">
        <v>80111617</v>
      </c>
      <c r="F801" s="2" t="s">
        <v>1215</v>
      </c>
      <c r="G801" s="4">
        <v>1</v>
      </c>
      <c r="H801" s="4">
        <v>1</v>
      </c>
      <c r="I801" s="2">
        <v>6</v>
      </c>
      <c r="J801" s="2">
        <v>1</v>
      </c>
      <c r="K801" s="2" t="s">
        <v>29</v>
      </c>
      <c r="L801" s="2" t="str">
        <f>IF(K801=[22]Hoja3!$B$2,[22]Hoja3!$A$2,IF(K801=[22]Hoja3!$B$3,[22]Hoja3!$A$3,IF(K801=[22]Hoja3!$B$4,[22]Hoja3!$A$4,IF(K801=[22]Hoja3!$B$5,[22]Hoja3!$A$5,IF(K801=[22]Hoja3!$B$6,[22]Hoja3!$A$6,IF(K801=[22]Hoja3!$B$7,[22]Hoja3!$A$7,IF(K801=[22]Hoja3!$B$8,[22]Hoja3!$A$8,IF(K801=[22]Hoja3!$B$9,[22]Hoja3!$A$9,IF(K801=[22]Hoja3!$B$10,[22]Hoja3!$A$10,IF(K801=[22]Hoja3!$B$11,[22]Hoja3!$A$11,IF(K801=[22]Hoja3!$B$12,[22]Hoja3!$A$12,IF(K801=[22]Hoja3!$B$13,[22]Hoja3!$A$13,IF(K801=[22]Hoja3!$B$14,[22]Hoja3!$A$14,"")))))))))))))</f>
        <v>CCE-05</v>
      </c>
      <c r="M801" s="10" t="s">
        <v>58</v>
      </c>
      <c r="N801" s="2">
        <v>0</v>
      </c>
      <c r="O801" s="55">
        <v>27539267</v>
      </c>
      <c r="P801" s="55">
        <v>27539267</v>
      </c>
      <c r="Q801" s="1">
        <v>0</v>
      </c>
      <c r="R801" s="2">
        <v>0</v>
      </c>
      <c r="S801" s="11" t="s">
        <v>1125</v>
      </c>
      <c r="T801" s="2" t="s">
        <v>1126</v>
      </c>
      <c r="U801" s="10" t="s">
        <v>1127</v>
      </c>
      <c r="V801" s="11" t="s">
        <v>1128</v>
      </c>
      <c r="W801" s="11" t="s">
        <v>1129</v>
      </c>
      <c r="X801" s="2" t="s">
        <v>1130</v>
      </c>
      <c r="Y801" s="3" t="s">
        <v>1131</v>
      </c>
    </row>
    <row r="802" spans="1:25" ht="210" x14ac:dyDescent="0.25">
      <c r="A802" s="2">
        <v>137</v>
      </c>
      <c r="B802" s="11" t="s">
        <v>1121</v>
      </c>
      <c r="C802" s="11" t="s">
        <v>1122</v>
      </c>
      <c r="D802" s="11" t="s">
        <v>1201</v>
      </c>
      <c r="E802" s="2">
        <v>80121704</v>
      </c>
      <c r="F802" s="2" t="s">
        <v>1268</v>
      </c>
      <c r="G802" s="4">
        <v>1</v>
      </c>
      <c r="H802" s="4">
        <v>1</v>
      </c>
      <c r="I802" s="2">
        <v>6</v>
      </c>
      <c r="J802" s="2">
        <v>1</v>
      </c>
      <c r="K802" s="2" t="s">
        <v>29</v>
      </c>
      <c r="L802" s="2" t="str">
        <f>IF(K802=[22]Hoja3!$B$2,[22]Hoja3!$A$2,IF(K802=[22]Hoja3!$B$3,[22]Hoja3!$A$3,IF(K802=[22]Hoja3!$B$4,[22]Hoja3!$A$4,IF(K802=[22]Hoja3!$B$5,[22]Hoja3!$A$5,IF(K802=[22]Hoja3!$B$6,[22]Hoja3!$A$6,IF(K802=[22]Hoja3!$B$7,[22]Hoja3!$A$7,IF(K802=[22]Hoja3!$B$8,[22]Hoja3!$A$8,IF(K802=[22]Hoja3!$B$9,[22]Hoja3!$A$9,IF(K802=[22]Hoja3!$B$10,[22]Hoja3!$A$10,IF(K802=[22]Hoja3!$B$11,[22]Hoja3!$A$11,IF(K802=[22]Hoja3!$B$12,[22]Hoja3!$A$12,IF(K802=[22]Hoja3!$B$13,[22]Hoja3!$A$13,IF(K802=[22]Hoja3!$B$14,[22]Hoja3!$A$14,"")))))))))))))</f>
        <v>CCE-05</v>
      </c>
      <c r="M802" s="10" t="s">
        <v>58</v>
      </c>
      <c r="N802" s="2">
        <v>0</v>
      </c>
      <c r="O802" s="55">
        <v>32448000</v>
      </c>
      <c r="P802" s="55">
        <v>32448000</v>
      </c>
      <c r="Q802" s="1">
        <v>0</v>
      </c>
      <c r="R802" s="2">
        <v>0</v>
      </c>
      <c r="S802" s="11" t="s">
        <v>1125</v>
      </c>
      <c r="T802" s="2" t="s">
        <v>1126</v>
      </c>
      <c r="U802" s="10" t="s">
        <v>1127</v>
      </c>
      <c r="V802" s="11" t="s">
        <v>1128</v>
      </c>
      <c r="W802" s="11" t="s">
        <v>1129</v>
      </c>
      <c r="X802" s="2" t="s">
        <v>1130</v>
      </c>
      <c r="Y802" s="3" t="s">
        <v>1131</v>
      </c>
    </row>
    <row r="803" spans="1:25" ht="150" x14ac:dyDescent="0.25">
      <c r="A803" s="2">
        <v>138</v>
      </c>
      <c r="B803" s="11" t="s">
        <v>1121</v>
      </c>
      <c r="C803" s="11" t="s">
        <v>1122</v>
      </c>
      <c r="D803" s="11" t="s">
        <v>1201</v>
      </c>
      <c r="E803" s="2">
        <v>80121704</v>
      </c>
      <c r="F803" s="2" t="s">
        <v>1269</v>
      </c>
      <c r="G803" s="4">
        <v>1</v>
      </c>
      <c r="H803" s="4">
        <v>1</v>
      </c>
      <c r="I803" s="2">
        <v>11.5</v>
      </c>
      <c r="J803" s="2">
        <v>1</v>
      </c>
      <c r="K803" s="2" t="s">
        <v>29</v>
      </c>
      <c r="L803" s="2" t="str">
        <f>IF(K803=[22]Hoja3!$B$2,[22]Hoja3!$A$2,IF(K803=[22]Hoja3!$B$3,[22]Hoja3!$A$3,IF(K803=[22]Hoja3!$B$4,[22]Hoja3!$A$4,IF(K803=[22]Hoja3!$B$5,[22]Hoja3!$A$5,IF(K803=[22]Hoja3!$B$6,[22]Hoja3!$A$6,IF(K803=[22]Hoja3!$B$7,[22]Hoja3!$A$7,IF(K803=[22]Hoja3!$B$8,[22]Hoja3!$A$8,IF(K803=[22]Hoja3!$B$9,[22]Hoja3!$A$9,IF(K803=[22]Hoja3!$B$10,[22]Hoja3!$A$10,IF(K803=[22]Hoja3!$B$11,[22]Hoja3!$A$11,IF(K803=[22]Hoja3!$B$12,[22]Hoja3!$A$12,IF(K803=[22]Hoja3!$B$13,[22]Hoja3!$A$13,IF(K803=[22]Hoja3!$B$14,[22]Hoja3!$A$14,"")))))))))))))</f>
        <v>CCE-05</v>
      </c>
      <c r="M803" s="10" t="s">
        <v>58</v>
      </c>
      <c r="N803" s="2">
        <v>0</v>
      </c>
      <c r="O803" s="55">
        <v>144267452</v>
      </c>
      <c r="P803" s="55">
        <v>144267452</v>
      </c>
      <c r="Q803" s="1">
        <v>0</v>
      </c>
      <c r="R803" s="2">
        <v>0</v>
      </c>
      <c r="S803" s="11" t="s">
        <v>1125</v>
      </c>
      <c r="T803" s="2" t="s">
        <v>1126</v>
      </c>
      <c r="U803" s="10" t="s">
        <v>1127</v>
      </c>
      <c r="V803" s="11" t="s">
        <v>1128</v>
      </c>
      <c r="W803" s="11" t="s">
        <v>1129</v>
      </c>
      <c r="X803" s="2" t="s">
        <v>1130</v>
      </c>
      <c r="Y803" s="3" t="s">
        <v>1131</v>
      </c>
    </row>
    <row r="804" spans="1:25" ht="150" x14ac:dyDescent="0.25">
      <c r="A804" s="2">
        <v>139</v>
      </c>
      <c r="B804" s="11" t="s">
        <v>1121</v>
      </c>
      <c r="C804" s="11" t="s">
        <v>1122</v>
      </c>
      <c r="D804" s="11" t="s">
        <v>1201</v>
      </c>
      <c r="E804" s="2">
        <v>80111617</v>
      </c>
      <c r="F804" s="2" t="s">
        <v>1270</v>
      </c>
      <c r="G804" s="4">
        <v>1</v>
      </c>
      <c r="H804" s="4">
        <v>1</v>
      </c>
      <c r="I804" s="2">
        <v>6</v>
      </c>
      <c r="J804" s="2">
        <v>1</v>
      </c>
      <c r="K804" s="2" t="s">
        <v>29</v>
      </c>
      <c r="L804" s="2" t="str">
        <f>IF(K804=[22]Hoja3!$B$2,[22]Hoja3!$A$2,IF(K804=[22]Hoja3!$B$3,[22]Hoja3!$A$3,IF(K804=[22]Hoja3!$B$4,[22]Hoja3!$A$4,IF(K804=[22]Hoja3!$B$5,[22]Hoja3!$A$5,IF(K804=[22]Hoja3!$B$6,[22]Hoja3!$A$6,IF(K804=[22]Hoja3!$B$7,[22]Hoja3!$A$7,IF(K804=[22]Hoja3!$B$8,[22]Hoja3!$A$8,IF(K804=[22]Hoja3!$B$9,[22]Hoja3!$A$9,IF(K804=[22]Hoja3!$B$10,[22]Hoja3!$A$10,IF(K804=[22]Hoja3!$B$11,[22]Hoja3!$A$11,IF(K804=[22]Hoja3!$B$12,[22]Hoja3!$A$12,IF(K804=[22]Hoja3!$B$13,[22]Hoja3!$A$13,IF(K804=[22]Hoja3!$B$14,[22]Hoja3!$A$14,"")))))))))))))</f>
        <v>CCE-05</v>
      </c>
      <c r="M804" s="10" t="s">
        <v>58</v>
      </c>
      <c r="N804" s="2">
        <v>0</v>
      </c>
      <c r="O804" s="55">
        <v>29952000</v>
      </c>
      <c r="P804" s="55">
        <v>29952000</v>
      </c>
      <c r="Q804" s="1">
        <v>0</v>
      </c>
      <c r="R804" s="2">
        <v>0</v>
      </c>
      <c r="S804" s="11" t="s">
        <v>1125</v>
      </c>
      <c r="T804" s="2" t="s">
        <v>1126</v>
      </c>
      <c r="U804" s="10" t="s">
        <v>1127</v>
      </c>
      <c r="V804" s="11" t="s">
        <v>1128</v>
      </c>
      <c r="W804" s="11" t="s">
        <v>1129</v>
      </c>
      <c r="X804" s="2" t="s">
        <v>1130</v>
      </c>
      <c r="Y804" s="3" t="s">
        <v>1131</v>
      </c>
    </row>
    <row r="805" spans="1:25" ht="255" x14ac:dyDescent="0.25">
      <c r="A805" s="2">
        <v>140</v>
      </c>
      <c r="B805" s="11" t="s">
        <v>1121</v>
      </c>
      <c r="C805" s="11" t="s">
        <v>1122</v>
      </c>
      <c r="D805" s="11" t="s">
        <v>1201</v>
      </c>
      <c r="E805" s="2">
        <v>80111617</v>
      </c>
      <c r="F805" s="2" t="s">
        <v>1271</v>
      </c>
      <c r="G805" s="4">
        <v>1</v>
      </c>
      <c r="H805" s="4">
        <v>1</v>
      </c>
      <c r="I805" s="2">
        <v>6</v>
      </c>
      <c r="J805" s="2">
        <v>1</v>
      </c>
      <c r="K805" s="2" t="s">
        <v>29</v>
      </c>
      <c r="L805" s="2" t="str">
        <f>IF(K805=[22]Hoja3!$B$2,[22]Hoja3!$A$2,IF(K805=[22]Hoja3!$B$3,[22]Hoja3!$A$3,IF(K805=[22]Hoja3!$B$4,[22]Hoja3!$A$4,IF(K805=[22]Hoja3!$B$5,[22]Hoja3!$A$5,IF(K805=[22]Hoja3!$B$6,[22]Hoja3!$A$6,IF(K805=[22]Hoja3!$B$7,[22]Hoja3!$A$7,IF(K805=[22]Hoja3!$B$8,[22]Hoja3!$A$8,IF(K805=[22]Hoja3!$B$9,[22]Hoja3!$A$9,IF(K805=[22]Hoja3!$B$10,[22]Hoja3!$A$10,IF(K805=[22]Hoja3!$B$11,[22]Hoja3!$A$11,IF(K805=[22]Hoja3!$B$12,[22]Hoja3!$A$12,IF(K805=[22]Hoja3!$B$13,[22]Hoja3!$A$13,IF(K805=[22]Hoja3!$B$14,[22]Hoja3!$A$14,"")))))))))))))</f>
        <v>CCE-05</v>
      </c>
      <c r="M805" s="10" t="s">
        <v>58</v>
      </c>
      <c r="N805" s="2">
        <v>0</v>
      </c>
      <c r="O805" s="55">
        <v>31150080</v>
      </c>
      <c r="P805" s="55">
        <v>31150080</v>
      </c>
      <c r="Q805" s="1">
        <v>0</v>
      </c>
      <c r="R805" s="2">
        <v>0</v>
      </c>
      <c r="S805" s="11" t="s">
        <v>1125</v>
      </c>
      <c r="T805" s="2" t="s">
        <v>1126</v>
      </c>
      <c r="U805" s="10" t="s">
        <v>1127</v>
      </c>
      <c r="V805" s="11" t="s">
        <v>1128</v>
      </c>
      <c r="W805" s="11" t="s">
        <v>1129</v>
      </c>
      <c r="X805" s="2" t="s">
        <v>1130</v>
      </c>
      <c r="Y805" s="3" t="s">
        <v>1131</v>
      </c>
    </row>
    <row r="806" spans="1:25" ht="315" x14ac:dyDescent="0.25">
      <c r="A806" s="2">
        <v>141</v>
      </c>
      <c r="B806" s="11" t="s">
        <v>1121</v>
      </c>
      <c r="C806" s="11" t="s">
        <v>1122</v>
      </c>
      <c r="D806" s="11" t="s">
        <v>1201</v>
      </c>
      <c r="E806" s="2">
        <v>80111617</v>
      </c>
      <c r="F806" s="2" t="s">
        <v>1272</v>
      </c>
      <c r="G806" s="4">
        <v>1</v>
      </c>
      <c r="H806" s="4">
        <v>1</v>
      </c>
      <c r="I806" s="2">
        <v>6</v>
      </c>
      <c r="J806" s="2">
        <v>1</v>
      </c>
      <c r="K806" s="2" t="s">
        <v>29</v>
      </c>
      <c r="L806" s="2" t="str">
        <f>IF(K806=[22]Hoja3!$B$2,[22]Hoja3!$A$2,IF(K806=[22]Hoja3!$B$3,[22]Hoja3!$A$3,IF(K806=[22]Hoja3!$B$4,[22]Hoja3!$A$4,IF(K806=[22]Hoja3!$B$5,[22]Hoja3!$A$5,IF(K806=[22]Hoja3!$B$6,[22]Hoja3!$A$6,IF(K806=[22]Hoja3!$B$7,[22]Hoja3!$A$7,IF(K806=[22]Hoja3!$B$8,[22]Hoja3!$A$8,IF(K806=[22]Hoja3!$B$9,[22]Hoja3!$A$9,IF(K806=[22]Hoja3!$B$10,[22]Hoja3!$A$10,IF(K806=[22]Hoja3!$B$11,[22]Hoja3!$A$11,IF(K806=[22]Hoja3!$B$12,[22]Hoja3!$A$12,IF(K806=[22]Hoja3!$B$13,[22]Hoja3!$A$13,IF(K806=[22]Hoja3!$B$14,[22]Hoja3!$A$14,"")))))))))))))</f>
        <v>CCE-05</v>
      </c>
      <c r="M806" s="10" t="s">
        <v>58</v>
      </c>
      <c r="N806" s="2">
        <v>0</v>
      </c>
      <c r="O806" s="55">
        <v>29604713</v>
      </c>
      <c r="P806" s="55">
        <v>29604713</v>
      </c>
      <c r="Q806" s="1">
        <v>0</v>
      </c>
      <c r="R806" s="2">
        <v>0</v>
      </c>
      <c r="S806" s="11" t="s">
        <v>1125</v>
      </c>
      <c r="T806" s="2" t="s">
        <v>1126</v>
      </c>
      <c r="U806" s="10" t="s">
        <v>1127</v>
      </c>
      <c r="V806" s="11" t="s">
        <v>1128</v>
      </c>
      <c r="W806" s="11" t="s">
        <v>1129</v>
      </c>
      <c r="X806" s="2" t="s">
        <v>1130</v>
      </c>
      <c r="Y806" s="3" t="s">
        <v>1131</v>
      </c>
    </row>
    <row r="807" spans="1:25" ht="240" x14ac:dyDescent="0.25">
      <c r="A807" s="2">
        <v>142</v>
      </c>
      <c r="B807" s="11" t="s">
        <v>1121</v>
      </c>
      <c r="C807" s="11" t="s">
        <v>1122</v>
      </c>
      <c r="D807" s="11" t="s">
        <v>1201</v>
      </c>
      <c r="E807" s="2">
        <v>81101500</v>
      </c>
      <c r="F807" s="2" t="s">
        <v>1273</v>
      </c>
      <c r="G807" s="4">
        <v>1</v>
      </c>
      <c r="H807" s="4">
        <v>1</v>
      </c>
      <c r="I807" s="2">
        <v>6</v>
      </c>
      <c r="J807" s="2">
        <v>1</v>
      </c>
      <c r="K807" s="2" t="s">
        <v>29</v>
      </c>
      <c r="L807" s="2" t="str">
        <f>IF(K807=[22]Hoja3!$B$2,[22]Hoja3!$A$2,IF(K807=[22]Hoja3!$B$3,[22]Hoja3!$A$3,IF(K807=[22]Hoja3!$B$4,[22]Hoja3!$A$4,IF(K807=[22]Hoja3!$B$5,[22]Hoja3!$A$5,IF(K807=[22]Hoja3!$B$6,[22]Hoja3!$A$6,IF(K807=[22]Hoja3!$B$7,[22]Hoja3!$A$7,IF(K807=[22]Hoja3!$B$8,[22]Hoja3!$A$8,IF(K807=[22]Hoja3!$B$9,[22]Hoja3!$A$9,IF(K807=[22]Hoja3!$B$10,[22]Hoja3!$A$10,IF(K807=[22]Hoja3!$B$11,[22]Hoja3!$A$11,IF(K807=[22]Hoja3!$B$12,[22]Hoja3!$A$12,IF(K807=[22]Hoja3!$B$13,[22]Hoja3!$A$13,IF(K807=[22]Hoja3!$B$14,[22]Hoja3!$A$14,"")))))))))))))</f>
        <v>CCE-05</v>
      </c>
      <c r="M807" s="10" t="s">
        <v>58</v>
      </c>
      <c r="N807" s="2">
        <v>0</v>
      </c>
      <c r="O807" s="55">
        <v>37440000</v>
      </c>
      <c r="P807" s="55">
        <v>37440000</v>
      </c>
      <c r="Q807" s="1">
        <v>0</v>
      </c>
      <c r="R807" s="2">
        <v>0</v>
      </c>
      <c r="S807" s="11" t="s">
        <v>1125</v>
      </c>
      <c r="T807" s="2" t="s">
        <v>1126</v>
      </c>
      <c r="U807" s="10" t="s">
        <v>1127</v>
      </c>
      <c r="V807" s="11" t="s">
        <v>1128</v>
      </c>
      <c r="W807" s="11" t="s">
        <v>1129</v>
      </c>
      <c r="X807" s="2" t="s">
        <v>1130</v>
      </c>
      <c r="Y807" s="3" t="s">
        <v>1131</v>
      </c>
    </row>
    <row r="808" spans="1:25" ht="225" x14ac:dyDescent="0.25">
      <c r="A808" s="2">
        <v>143</v>
      </c>
      <c r="B808" s="11" t="s">
        <v>1121</v>
      </c>
      <c r="C808" s="11" t="s">
        <v>1122</v>
      </c>
      <c r="D808" s="11" t="s">
        <v>1201</v>
      </c>
      <c r="E808" s="2">
        <v>80111617</v>
      </c>
      <c r="F808" s="2" t="s">
        <v>1274</v>
      </c>
      <c r="G808" s="4">
        <v>1</v>
      </c>
      <c r="H808" s="4">
        <v>1</v>
      </c>
      <c r="I808" s="2">
        <v>6</v>
      </c>
      <c r="J808" s="2">
        <v>1</v>
      </c>
      <c r="K808" s="2" t="s">
        <v>29</v>
      </c>
      <c r="L808" s="2" t="str">
        <f>IF(K808=[22]Hoja3!$B$2,[22]Hoja3!$A$2,IF(K808=[22]Hoja3!$B$3,[22]Hoja3!$A$3,IF(K808=[22]Hoja3!$B$4,[22]Hoja3!$A$4,IF(K808=[22]Hoja3!$B$5,[22]Hoja3!$A$5,IF(K808=[22]Hoja3!$B$6,[22]Hoja3!$A$6,IF(K808=[22]Hoja3!$B$7,[22]Hoja3!$A$7,IF(K808=[22]Hoja3!$B$8,[22]Hoja3!$A$8,IF(K808=[22]Hoja3!$B$9,[22]Hoja3!$A$9,IF(K808=[22]Hoja3!$B$10,[22]Hoja3!$A$10,IF(K808=[22]Hoja3!$B$11,[22]Hoja3!$A$11,IF(K808=[22]Hoja3!$B$12,[22]Hoja3!$A$12,IF(K808=[22]Hoja3!$B$13,[22]Hoja3!$A$13,IF(K808=[22]Hoja3!$B$14,[22]Hoja3!$A$14,"")))))))))))))</f>
        <v>CCE-05</v>
      </c>
      <c r="M808" s="10" t="s">
        <v>58</v>
      </c>
      <c r="N808" s="2">
        <v>0</v>
      </c>
      <c r="O808" s="55">
        <v>29203200</v>
      </c>
      <c r="P808" s="55">
        <v>29203200</v>
      </c>
      <c r="Q808" s="1">
        <v>0</v>
      </c>
      <c r="R808" s="2">
        <v>0</v>
      </c>
      <c r="S808" s="11" t="s">
        <v>1125</v>
      </c>
      <c r="T808" s="2" t="s">
        <v>1126</v>
      </c>
      <c r="U808" s="10" t="s">
        <v>1127</v>
      </c>
      <c r="V808" s="11" t="s">
        <v>1128</v>
      </c>
      <c r="W808" s="11" t="s">
        <v>1129</v>
      </c>
      <c r="X808" s="2" t="s">
        <v>1130</v>
      </c>
      <c r="Y808" s="3" t="s">
        <v>1131</v>
      </c>
    </row>
    <row r="809" spans="1:25" ht="150" x14ac:dyDescent="0.25">
      <c r="A809" s="2">
        <v>144</v>
      </c>
      <c r="B809" s="11" t="s">
        <v>1121</v>
      </c>
      <c r="C809" s="11" t="s">
        <v>1122</v>
      </c>
      <c r="D809" s="11" t="s">
        <v>1201</v>
      </c>
      <c r="E809" s="2">
        <v>80101601</v>
      </c>
      <c r="F809" s="2" t="s">
        <v>1275</v>
      </c>
      <c r="G809" s="4">
        <v>1</v>
      </c>
      <c r="H809" s="4">
        <v>1</v>
      </c>
      <c r="I809" s="2">
        <v>6</v>
      </c>
      <c r="J809" s="2">
        <v>1</v>
      </c>
      <c r="K809" s="2" t="s">
        <v>29</v>
      </c>
      <c r="L809" s="2" t="str">
        <f>IF(K809=[22]Hoja3!$B$2,[22]Hoja3!$A$2,IF(K809=[22]Hoja3!$B$3,[22]Hoja3!$A$3,IF(K809=[22]Hoja3!$B$4,[22]Hoja3!$A$4,IF(K809=[22]Hoja3!$B$5,[22]Hoja3!$A$5,IF(K809=[22]Hoja3!$B$6,[22]Hoja3!$A$6,IF(K809=[22]Hoja3!$B$7,[22]Hoja3!$A$7,IF(K809=[22]Hoja3!$B$8,[22]Hoja3!$A$8,IF(K809=[22]Hoja3!$B$9,[22]Hoja3!$A$9,IF(K809=[22]Hoja3!$B$10,[22]Hoja3!$A$10,IF(K809=[22]Hoja3!$B$11,[22]Hoja3!$A$11,IF(K809=[22]Hoja3!$B$12,[22]Hoja3!$A$12,IF(K809=[22]Hoja3!$B$13,[22]Hoja3!$A$13,IF(K809=[22]Hoja3!$B$14,[22]Hoja3!$A$14,"")))))))))))))</f>
        <v>CCE-05</v>
      </c>
      <c r="M809" s="10" t="s">
        <v>58</v>
      </c>
      <c r="N809" s="2">
        <v>0</v>
      </c>
      <c r="O809" s="55">
        <v>37866492</v>
      </c>
      <c r="P809" s="55">
        <v>37866492</v>
      </c>
      <c r="Q809" s="1">
        <v>0</v>
      </c>
      <c r="R809" s="2">
        <v>0</v>
      </c>
      <c r="S809" s="11" t="s">
        <v>1125</v>
      </c>
      <c r="T809" s="2" t="s">
        <v>1126</v>
      </c>
      <c r="U809" s="10" t="s">
        <v>1127</v>
      </c>
      <c r="V809" s="11" t="s">
        <v>1128</v>
      </c>
      <c r="W809" s="11" t="s">
        <v>1129</v>
      </c>
      <c r="X809" s="2" t="s">
        <v>1130</v>
      </c>
      <c r="Y809" s="3" t="s">
        <v>1131</v>
      </c>
    </row>
    <row r="810" spans="1:25" ht="285" x14ac:dyDescent="0.25">
      <c r="A810" s="2">
        <v>145</v>
      </c>
      <c r="B810" s="11" t="s">
        <v>1121</v>
      </c>
      <c r="C810" s="11" t="s">
        <v>1122</v>
      </c>
      <c r="D810" s="11" t="s">
        <v>1201</v>
      </c>
      <c r="E810" s="2">
        <v>80111617</v>
      </c>
      <c r="F810" s="2" t="s">
        <v>1276</v>
      </c>
      <c r="G810" s="4">
        <v>1</v>
      </c>
      <c r="H810" s="4">
        <v>1</v>
      </c>
      <c r="I810" s="2">
        <v>6</v>
      </c>
      <c r="J810" s="2">
        <v>1</v>
      </c>
      <c r="K810" s="2" t="s">
        <v>29</v>
      </c>
      <c r="L810" s="2" t="str">
        <f>IF(K810=[22]Hoja3!$B$2,[22]Hoja3!$A$2,IF(K810=[22]Hoja3!$B$3,[22]Hoja3!$A$3,IF(K810=[22]Hoja3!$B$4,[22]Hoja3!$A$4,IF(K810=[22]Hoja3!$B$5,[22]Hoja3!$A$5,IF(K810=[22]Hoja3!$B$6,[22]Hoja3!$A$6,IF(K810=[22]Hoja3!$B$7,[22]Hoja3!$A$7,IF(K810=[22]Hoja3!$B$8,[22]Hoja3!$A$8,IF(K810=[22]Hoja3!$B$9,[22]Hoja3!$A$9,IF(K810=[22]Hoja3!$B$10,[22]Hoja3!$A$10,IF(K810=[22]Hoja3!$B$11,[22]Hoja3!$A$11,IF(K810=[22]Hoja3!$B$12,[22]Hoja3!$A$12,IF(K810=[22]Hoja3!$B$13,[22]Hoja3!$A$13,IF(K810=[22]Hoja3!$B$14,[22]Hoja3!$A$14,"")))))))))))))</f>
        <v>CCE-05</v>
      </c>
      <c r="M810" s="10" t="s">
        <v>58</v>
      </c>
      <c r="N810" s="2">
        <v>0</v>
      </c>
      <c r="O810" s="55">
        <v>37440000</v>
      </c>
      <c r="P810" s="55">
        <v>37440000</v>
      </c>
      <c r="Q810" s="1">
        <v>0</v>
      </c>
      <c r="R810" s="2">
        <v>0</v>
      </c>
      <c r="S810" s="11" t="s">
        <v>1125</v>
      </c>
      <c r="T810" s="2" t="s">
        <v>1126</v>
      </c>
      <c r="U810" s="10" t="s">
        <v>1127</v>
      </c>
      <c r="V810" s="11" t="s">
        <v>1128</v>
      </c>
      <c r="W810" s="11" t="s">
        <v>1129</v>
      </c>
      <c r="X810" s="2" t="s">
        <v>1130</v>
      </c>
      <c r="Y810" s="3" t="s">
        <v>1131</v>
      </c>
    </row>
    <row r="811" spans="1:25" ht="180" x14ac:dyDescent="0.25">
      <c r="A811" s="2">
        <v>146</v>
      </c>
      <c r="B811" s="11" t="s">
        <v>1121</v>
      </c>
      <c r="C811" s="11" t="s">
        <v>1122</v>
      </c>
      <c r="D811" s="11" t="s">
        <v>1201</v>
      </c>
      <c r="E811" s="2">
        <v>77101700</v>
      </c>
      <c r="F811" s="2" t="s">
        <v>1277</v>
      </c>
      <c r="G811" s="4">
        <v>1</v>
      </c>
      <c r="H811" s="4">
        <v>1</v>
      </c>
      <c r="I811" s="2">
        <v>11.5</v>
      </c>
      <c r="J811" s="2">
        <v>1</v>
      </c>
      <c r="K811" s="2" t="s">
        <v>29</v>
      </c>
      <c r="L811" s="2" t="str">
        <f>IF(K811=[22]Hoja3!$B$2,[22]Hoja3!$A$2,IF(K811=[22]Hoja3!$B$3,[22]Hoja3!$A$3,IF(K811=[22]Hoja3!$B$4,[22]Hoja3!$A$4,IF(K811=[22]Hoja3!$B$5,[22]Hoja3!$A$5,IF(K811=[22]Hoja3!$B$6,[22]Hoja3!$A$6,IF(K811=[22]Hoja3!$B$7,[22]Hoja3!$A$7,IF(K811=[22]Hoja3!$B$8,[22]Hoja3!$A$8,IF(K811=[22]Hoja3!$B$9,[22]Hoja3!$A$9,IF(K811=[22]Hoja3!$B$10,[22]Hoja3!$A$10,IF(K811=[22]Hoja3!$B$11,[22]Hoja3!$A$11,IF(K811=[22]Hoja3!$B$12,[22]Hoja3!$A$12,IF(K811=[22]Hoja3!$B$13,[22]Hoja3!$A$13,IF(K811=[22]Hoja3!$B$14,[22]Hoja3!$A$14,"")))))))))))))</f>
        <v>CCE-05</v>
      </c>
      <c r="M811" s="10" t="s">
        <v>58</v>
      </c>
      <c r="N811" s="2">
        <v>0</v>
      </c>
      <c r="O811" s="55">
        <v>44850000</v>
      </c>
      <c r="P811" s="55">
        <v>44850000</v>
      </c>
      <c r="Q811" s="1">
        <v>0</v>
      </c>
      <c r="R811" s="2">
        <v>0</v>
      </c>
      <c r="S811" s="11" t="s">
        <v>1125</v>
      </c>
      <c r="T811" s="2" t="s">
        <v>1126</v>
      </c>
      <c r="U811" s="10" t="s">
        <v>1127</v>
      </c>
      <c r="V811" s="11" t="s">
        <v>1128</v>
      </c>
      <c r="W811" s="11" t="s">
        <v>1129</v>
      </c>
      <c r="X811" s="2" t="s">
        <v>1130</v>
      </c>
      <c r="Y811" s="3" t="s">
        <v>1131</v>
      </c>
    </row>
    <row r="812" spans="1:25" ht="150" x14ac:dyDescent="0.25">
      <c r="A812" s="2">
        <v>147</v>
      </c>
      <c r="B812" s="11" t="s">
        <v>1121</v>
      </c>
      <c r="C812" s="11" t="s">
        <v>1122</v>
      </c>
      <c r="D812" s="11" t="s">
        <v>1201</v>
      </c>
      <c r="E812" s="2">
        <v>80111617</v>
      </c>
      <c r="F812" s="2" t="s">
        <v>1278</v>
      </c>
      <c r="G812" s="4">
        <v>1</v>
      </c>
      <c r="H812" s="4">
        <v>1</v>
      </c>
      <c r="I812" s="2">
        <v>11.5</v>
      </c>
      <c r="J812" s="2">
        <v>1</v>
      </c>
      <c r="K812" s="2" t="s">
        <v>29</v>
      </c>
      <c r="L812" s="2" t="str">
        <f>IF(K812=[22]Hoja3!$B$2,[22]Hoja3!$A$2,IF(K812=[22]Hoja3!$B$3,[22]Hoja3!$A$3,IF(K812=[22]Hoja3!$B$4,[22]Hoja3!$A$4,IF(K812=[22]Hoja3!$B$5,[22]Hoja3!$A$5,IF(K812=[22]Hoja3!$B$6,[22]Hoja3!$A$6,IF(K812=[22]Hoja3!$B$7,[22]Hoja3!$A$7,IF(K812=[22]Hoja3!$B$8,[22]Hoja3!$A$8,IF(K812=[22]Hoja3!$B$9,[22]Hoja3!$A$9,IF(K812=[22]Hoja3!$B$10,[22]Hoja3!$A$10,IF(K812=[22]Hoja3!$B$11,[22]Hoja3!$A$11,IF(K812=[22]Hoja3!$B$12,[22]Hoja3!$A$12,IF(K812=[22]Hoja3!$B$13,[22]Hoja3!$A$13,IF(K812=[22]Hoja3!$B$14,[22]Hoja3!$A$14,"")))))))))))))</f>
        <v>CCE-05</v>
      </c>
      <c r="M812" s="10" t="s">
        <v>58</v>
      </c>
      <c r="N812" s="2">
        <v>0</v>
      </c>
      <c r="O812" s="55">
        <v>123165000</v>
      </c>
      <c r="P812" s="55">
        <v>123165000</v>
      </c>
      <c r="Q812" s="1">
        <v>0</v>
      </c>
      <c r="R812" s="2">
        <v>0</v>
      </c>
      <c r="S812" s="11" t="s">
        <v>1125</v>
      </c>
      <c r="T812" s="2" t="s">
        <v>1126</v>
      </c>
      <c r="U812" s="10" t="s">
        <v>1127</v>
      </c>
      <c r="V812" s="11" t="s">
        <v>1128</v>
      </c>
      <c r="W812" s="11" t="s">
        <v>1129</v>
      </c>
      <c r="X812" s="2" t="s">
        <v>1130</v>
      </c>
      <c r="Y812" s="3" t="s">
        <v>1131</v>
      </c>
    </row>
    <row r="813" spans="1:25" ht="330" x14ac:dyDescent="0.25">
      <c r="A813" s="2">
        <v>148</v>
      </c>
      <c r="B813" s="11" t="s">
        <v>1121</v>
      </c>
      <c r="C813" s="11" t="s">
        <v>1279</v>
      </c>
      <c r="D813" s="11" t="s">
        <v>1280</v>
      </c>
      <c r="E813" s="2">
        <v>56121500</v>
      </c>
      <c r="F813" s="2" t="s">
        <v>1281</v>
      </c>
      <c r="G813" s="4">
        <v>1</v>
      </c>
      <c r="H813" s="4">
        <v>2</v>
      </c>
      <c r="I813" s="2">
        <v>6</v>
      </c>
      <c r="J813" s="2">
        <v>1</v>
      </c>
      <c r="K813" s="2" t="s">
        <v>47</v>
      </c>
      <c r="L813" s="2" t="s">
        <v>1282</v>
      </c>
      <c r="M813" s="2" t="s">
        <v>1012</v>
      </c>
      <c r="N813" s="2">
        <v>0</v>
      </c>
      <c r="O813" s="55">
        <v>250000000</v>
      </c>
      <c r="P813" s="55">
        <v>250000000</v>
      </c>
      <c r="Q813" s="1">
        <v>0</v>
      </c>
      <c r="R813" s="2">
        <v>0</v>
      </c>
      <c r="S813" s="11" t="s">
        <v>1125</v>
      </c>
      <c r="T813" s="2" t="s">
        <v>1126</v>
      </c>
      <c r="U813" s="10" t="s">
        <v>1127</v>
      </c>
      <c r="V813" s="11" t="s">
        <v>1128</v>
      </c>
      <c r="W813" s="11" t="s">
        <v>1283</v>
      </c>
      <c r="X813" s="2" t="s">
        <v>1130</v>
      </c>
      <c r="Y813" s="3" t="s">
        <v>1131</v>
      </c>
    </row>
    <row r="814" spans="1:25" ht="330" x14ac:dyDescent="0.25">
      <c r="A814" s="2">
        <v>149</v>
      </c>
      <c r="B814" s="11" t="s">
        <v>1121</v>
      </c>
      <c r="C814" s="11" t="s">
        <v>1279</v>
      </c>
      <c r="D814" s="11" t="s">
        <v>1280</v>
      </c>
      <c r="E814" s="2">
        <v>60102300</v>
      </c>
      <c r="F814" s="2" t="s">
        <v>1284</v>
      </c>
      <c r="G814" s="4">
        <v>1</v>
      </c>
      <c r="H814" s="4">
        <v>2</v>
      </c>
      <c r="I814" s="2">
        <v>4</v>
      </c>
      <c r="J814" s="2">
        <v>1</v>
      </c>
      <c r="K814" s="2" t="s">
        <v>43</v>
      </c>
      <c r="L814" s="2" t="s">
        <v>1285</v>
      </c>
      <c r="M814" s="2" t="s">
        <v>1012</v>
      </c>
      <c r="N814" s="2">
        <v>0</v>
      </c>
      <c r="O814" s="55">
        <v>1000000000</v>
      </c>
      <c r="P814" s="55">
        <v>1000000000</v>
      </c>
      <c r="Q814" s="1">
        <v>0</v>
      </c>
      <c r="R814" s="2">
        <v>0</v>
      </c>
      <c r="S814" s="11" t="s">
        <v>1125</v>
      </c>
      <c r="T814" s="2" t="s">
        <v>1126</v>
      </c>
      <c r="U814" s="10" t="s">
        <v>1127</v>
      </c>
      <c r="V814" s="11" t="s">
        <v>1128</v>
      </c>
      <c r="W814" s="11" t="s">
        <v>1283</v>
      </c>
      <c r="X814" s="2" t="s">
        <v>1130</v>
      </c>
      <c r="Y814" s="3" t="s">
        <v>1131</v>
      </c>
    </row>
    <row r="815" spans="1:25" ht="330" x14ac:dyDescent="0.25">
      <c r="A815" s="2">
        <v>150</v>
      </c>
      <c r="B815" s="11" t="s">
        <v>1121</v>
      </c>
      <c r="C815" s="11" t="s">
        <v>1279</v>
      </c>
      <c r="D815" s="11" t="s">
        <v>1280</v>
      </c>
      <c r="E815" s="2">
        <v>95131604</v>
      </c>
      <c r="F815" s="2" t="s">
        <v>1286</v>
      </c>
      <c r="G815" s="4">
        <v>1</v>
      </c>
      <c r="H815" s="4">
        <v>2</v>
      </c>
      <c r="I815" s="2">
        <v>4</v>
      </c>
      <c r="J815" s="2">
        <v>1</v>
      </c>
      <c r="K815" s="2" t="s">
        <v>53</v>
      </c>
      <c r="L815" s="2" t="s">
        <v>1287</v>
      </c>
      <c r="M815" s="2" t="s">
        <v>1012</v>
      </c>
      <c r="N815" s="2">
        <v>0</v>
      </c>
      <c r="O815" s="55">
        <v>1400000000</v>
      </c>
      <c r="P815" s="55">
        <v>1400000000</v>
      </c>
      <c r="Q815" s="1">
        <v>0</v>
      </c>
      <c r="R815" s="2">
        <v>0</v>
      </c>
      <c r="S815" s="11" t="s">
        <v>1125</v>
      </c>
      <c r="T815" s="2" t="s">
        <v>1126</v>
      </c>
      <c r="U815" s="10" t="s">
        <v>1127</v>
      </c>
      <c r="V815" s="11" t="s">
        <v>1128</v>
      </c>
      <c r="W815" s="11" t="s">
        <v>1283</v>
      </c>
      <c r="X815" s="2" t="s">
        <v>1130</v>
      </c>
      <c r="Y815" s="3" t="s">
        <v>1131</v>
      </c>
    </row>
    <row r="816" spans="1:25" ht="330" x14ac:dyDescent="0.25">
      <c r="A816" s="2">
        <v>151</v>
      </c>
      <c r="B816" s="11" t="s">
        <v>1121</v>
      </c>
      <c r="C816" s="11" t="s">
        <v>1279</v>
      </c>
      <c r="D816" s="11" t="s">
        <v>1280</v>
      </c>
      <c r="E816" s="2">
        <v>48101800</v>
      </c>
      <c r="F816" s="2" t="s">
        <v>1288</v>
      </c>
      <c r="G816" s="4">
        <v>1</v>
      </c>
      <c r="H816" s="4">
        <v>2</v>
      </c>
      <c r="I816" s="2">
        <v>2</v>
      </c>
      <c r="J816" s="2">
        <v>1</v>
      </c>
      <c r="K816" s="2" t="s">
        <v>1289</v>
      </c>
      <c r="L816" s="2" t="s">
        <v>1290</v>
      </c>
      <c r="M816" s="2" t="s">
        <v>1012</v>
      </c>
      <c r="N816" s="2">
        <v>0</v>
      </c>
      <c r="O816" s="55">
        <v>24852519</v>
      </c>
      <c r="P816" s="55">
        <v>24852519</v>
      </c>
      <c r="Q816" s="1">
        <v>0</v>
      </c>
      <c r="R816" s="2">
        <v>0</v>
      </c>
      <c r="S816" s="11" t="s">
        <v>1125</v>
      </c>
      <c r="T816" s="2" t="s">
        <v>1126</v>
      </c>
      <c r="U816" s="10" t="s">
        <v>1127</v>
      </c>
      <c r="V816" s="11" t="s">
        <v>1128</v>
      </c>
      <c r="W816" s="11" t="s">
        <v>1283</v>
      </c>
      <c r="X816" s="2" t="s">
        <v>1130</v>
      </c>
      <c r="Y816" s="3" t="s">
        <v>1131</v>
      </c>
    </row>
    <row r="817" spans="1:25" ht="330" x14ac:dyDescent="0.25">
      <c r="A817" s="2">
        <v>152</v>
      </c>
      <c r="B817" s="11" t="s">
        <v>1121</v>
      </c>
      <c r="C817" s="11" t="s">
        <v>1279</v>
      </c>
      <c r="D817" s="11" t="s">
        <v>1280</v>
      </c>
      <c r="E817" s="2">
        <v>49211800</v>
      </c>
      <c r="F817" s="2" t="s">
        <v>1291</v>
      </c>
      <c r="G817" s="4">
        <v>1</v>
      </c>
      <c r="H817" s="4">
        <v>2</v>
      </c>
      <c r="I817" s="2">
        <v>4</v>
      </c>
      <c r="J817" s="2">
        <v>1</v>
      </c>
      <c r="K817" s="2" t="s">
        <v>510</v>
      </c>
      <c r="L817" s="2" t="s">
        <v>1292</v>
      </c>
      <c r="M817" s="2" t="s">
        <v>1012</v>
      </c>
      <c r="N817" s="2">
        <v>0</v>
      </c>
      <c r="O817" s="55">
        <v>1000000000</v>
      </c>
      <c r="P817" s="55">
        <v>1000000000</v>
      </c>
      <c r="Q817" s="1">
        <v>0</v>
      </c>
      <c r="R817" s="2">
        <v>0</v>
      </c>
      <c r="S817" s="11" t="s">
        <v>1125</v>
      </c>
      <c r="T817" s="2" t="s">
        <v>1126</v>
      </c>
      <c r="U817" s="10" t="s">
        <v>1127</v>
      </c>
      <c r="V817" s="11" t="s">
        <v>1128</v>
      </c>
      <c r="W817" s="11" t="s">
        <v>1283</v>
      </c>
      <c r="X817" s="2" t="s">
        <v>1130</v>
      </c>
      <c r="Y817" s="3" t="s">
        <v>1131</v>
      </c>
    </row>
    <row r="818" spans="1:25" ht="330" x14ac:dyDescent="0.25">
      <c r="A818" s="2">
        <v>153</v>
      </c>
      <c r="B818" s="11" t="s">
        <v>1121</v>
      </c>
      <c r="C818" s="11" t="s">
        <v>1279</v>
      </c>
      <c r="D818" s="11" t="s">
        <v>1280</v>
      </c>
      <c r="E818" s="2">
        <v>60131500</v>
      </c>
      <c r="F818" s="2" t="s">
        <v>1293</v>
      </c>
      <c r="G818" s="4">
        <v>1</v>
      </c>
      <c r="H818" s="4">
        <v>2</v>
      </c>
      <c r="I818" s="2">
        <v>9</v>
      </c>
      <c r="J818" s="2">
        <v>1</v>
      </c>
      <c r="K818" s="2" t="s">
        <v>510</v>
      </c>
      <c r="L818" s="2" t="s">
        <v>1292</v>
      </c>
      <c r="M818" s="2" t="s">
        <v>1012</v>
      </c>
      <c r="N818" s="2">
        <v>0</v>
      </c>
      <c r="O818" s="55">
        <v>400000000</v>
      </c>
      <c r="P818" s="55">
        <v>400000000</v>
      </c>
      <c r="Q818" s="1">
        <v>0</v>
      </c>
      <c r="R818" s="2">
        <v>0</v>
      </c>
      <c r="S818" s="11" t="s">
        <v>1125</v>
      </c>
      <c r="T818" s="2" t="s">
        <v>1126</v>
      </c>
      <c r="U818" s="10" t="s">
        <v>1127</v>
      </c>
      <c r="V818" s="11" t="s">
        <v>1128</v>
      </c>
      <c r="W818" s="11" t="s">
        <v>1283</v>
      </c>
      <c r="X818" s="2" t="s">
        <v>1130</v>
      </c>
      <c r="Y818" s="3" t="s">
        <v>1131</v>
      </c>
    </row>
    <row r="819" spans="1:25" ht="330" x14ac:dyDescent="0.25">
      <c r="A819" s="2">
        <v>154</v>
      </c>
      <c r="B819" s="11" t="s">
        <v>1121</v>
      </c>
      <c r="C819" s="11" t="s">
        <v>1279</v>
      </c>
      <c r="D819" s="11" t="s">
        <v>1280</v>
      </c>
      <c r="E819" s="2">
        <v>60131400</v>
      </c>
      <c r="F819" s="2" t="s">
        <v>1294</v>
      </c>
      <c r="G819" s="4">
        <v>1</v>
      </c>
      <c r="H819" s="4">
        <v>2</v>
      </c>
      <c r="I819" s="2">
        <v>4</v>
      </c>
      <c r="J819" s="2">
        <v>1</v>
      </c>
      <c r="K819" s="2" t="s">
        <v>510</v>
      </c>
      <c r="L819" s="2" t="s">
        <v>1292</v>
      </c>
      <c r="M819" s="2" t="s">
        <v>1012</v>
      </c>
      <c r="N819" s="2">
        <v>0</v>
      </c>
      <c r="O819" s="55">
        <v>267973365</v>
      </c>
      <c r="P819" s="55">
        <v>267973365</v>
      </c>
      <c r="Q819" s="1">
        <v>0</v>
      </c>
      <c r="R819" s="2">
        <v>0</v>
      </c>
      <c r="S819" s="11" t="s">
        <v>1125</v>
      </c>
      <c r="T819" s="2" t="s">
        <v>1126</v>
      </c>
      <c r="U819" s="10" t="s">
        <v>1127</v>
      </c>
      <c r="V819" s="11" t="s">
        <v>1128</v>
      </c>
      <c r="W819" s="11" t="s">
        <v>1283</v>
      </c>
      <c r="X819" s="2" t="s">
        <v>1130</v>
      </c>
      <c r="Y819" s="3" t="s">
        <v>1131</v>
      </c>
    </row>
    <row r="820" spans="1:25" ht="330" x14ac:dyDescent="0.25">
      <c r="A820" s="2">
        <v>155</v>
      </c>
      <c r="B820" s="11" t="s">
        <v>1121</v>
      </c>
      <c r="C820" s="11" t="s">
        <v>1279</v>
      </c>
      <c r="D820" s="11" t="s">
        <v>1280</v>
      </c>
      <c r="E820" s="2">
        <v>56121500</v>
      </c>
      <c r="F820" s="2" t="s">
        <v>1295</v>
      </c>
      <c r="G820" s="4">
        <v>1</v>
      </c>
      <c r="H820" s="4">
        <v>2</v>
      </c>
      <c r="I820" s="2">
        <v>8</v>
      </c>
      <c r="J820" s="2">
        <v>1</v>
      </c>
      <c r="K820" s="2" t="s">
        <v>510</v>
      </c>
      <c r="L820" s="2" t="s">
        <v>1292</v>
      </c>
      <c r="M820" s="2" t="s">
        <v>1012</v>
      </c>
      <c r="N820" s="2">
        <v>0</v>
      </c>
      <c r="O820" s="55">
        <v>10176482509</v>
      </c>
      <c r="P820" s="55">
        <v>10176482509</v>
      </c>
      <c r="Q820" s="1">
        <v>0</v>
      </c>
      <c r="R820" s="2">
        <v>0</v>
      </c>
      <c r="S820" s="11" t="s">
        <v>1125</v>
      </c>
      <c r="T820" s="2" t="s">
        <v>1126</v>
      </c>
      <c r="U820" s="10" t="s">
        <v>1127</v>
      </c>
      <c r="V820" s="11" t="s">
        <v>1128</v>
      </c>
      <c r="W820" s="11" t="s">
        <v>1283</v>
      </c>
      <c r="X820" s="2" t="s">
        <v>1130</v>
      </c>
      <c r="Y820" s="3" t="s">
        <v>1131</v>
      </c>
    </row>
    <row r="821" spans="1:25" ht="330" x14ac:dyDescent="0.25">
      <c r="A821" s="2">
        <v>156</v>
      </c>
      <c r="B821" s="11" t="s">
        <v>1121</v>
      </c>
      <c r="C821" s="11" t="s">
        <v>1279</v>
      </c>
      <c r="D821" s="11" t="s">
        <v>1280</v>
      </c>
      <c r="E821" s="2">
        <v>56121500</v>
      </c>
      <c r="F821" s="2" t="s">
        <v>1296</v>
      </c>
      <c r="G821" s="4">
        <v>1</v>
      </c>
      <c r="H821" s="4">
        <v>2</v>
      </c>
      <c r="I821" s="2">
        <v>5</v>
      </c>
      <c r="J821" s="2">
        <v>1</v>
      </c>
      <c r="K821" s="2" t="s">
        <v>510</v>
      </c>
      <c r="L821" s="2" t="s">
        <v>1292</v>
      </c>
      <c r="M821" s="2" t="s">
        <v>1012</v>
      </c>
      <c r="N821" s="2">
        <v>0</v>
      </c>
      <c r="O821" s="55">
        <v>250000000</v>
      </c>
      <c r="P821" s="55">
        <v>250000000</v>
      </c>
      <c r="Q821" s="1">
        <v>0</v>
      </c>
      <c r="R821" s="2">
        <v>0</v>
      </c>
      <c r="S821" s="11" t="s">
        <v>1125</v>
      </c>
      <c r="T821" s="2" t="s">
        <v>1126</v>
      </c>
      <c r="U821" s="10" t="s">
        <v>1127</v>
      </c>
      <c r="V821" s="11" t="s">
        <v>1128</v>
      </c>
      <c r="W821" s="11" t="s">
        <v>1283</v>
      </c>
      <c r="X821" s="2" t="s">
        <v>1130</v>
      </c>
      <c r="Y821" s="3" t="s">
        <v>1131</v>
      </c>
    </row>
    <row r="822" spans="1:25" ht="330" x14ac:dyDescent="0.25">
      <c r="A822" s="2">
        <v>157</v>
      </c>
      <c r="B822" s="11" t="s">
        <v>1121</v>
      </c>
      <c r="C822" s="11" t="s">
        <v>1279</v>
      </c>
      <c r="D822" s="11" t="s">
        <v>1280</v>
      </c>
      <c r="E822" s="2">
        <v>49241500</v>
      </c>
      <c r="F822" s="2" t="s">
        <v>1297</v>
      </c>
      <c r="G822" s="4">
        <v>1</v>
      </c>
      <c r="H822" s="4">
        <v>2</v>
      </c>
      <c r="I822" s="2">
        <v>4</v>
      </c>
      <c r="J822" s="2">
        <v>1</v>
      </c>
      <c r="K822" s="2" t="s">
        <v>510</v>
      </c>
      <c r="L822" s="2" t="s">
        <v>1292</v>
      </c>
      <c r="M822" s="2" t="s">
        <v>1012</v>
      </c>
      <c r="N822" s="2">
        <v>0</v>
      </c>
      <c r="O822" s="55">
        <v>100000000</v>
      </c>
      <c r="P822" s="55">
        <v>100000000</v>
      </c>
      <c r="Q822" s="1">
        <v>0</v>
      </c>
      <c r="R822" s="2">
        <v>0</v>
      </c>
      <c r="S822" s="11" t="s">
        <v>1125</v>
      </c>
      <c r="T822" s="2" t="s">
        <v>1126</v>
      </c>
      <c r="U822" s="10" t="s">
        <v>1127</v>
      </c>
      <c r="V822" s="11" t="s">
        <v>1128</v>
      </c>
      <c r="W822" s="11" t="s">
        <v>1283</v>
      </c>
      <c r="X822" s="2" t="s">
        <v>1130</v>
      </c>
      <c r="Y822" s="3" t="s">
        <v>1131</v>
      </c>
    </row>
    <row r="823" spans="1:25" ht="330" x14ac:dyDescent="0.25">
      <c r="A823" s="2">
        <v>158</v>
      </c>
      <c r="B823" s="11" t="s">
        <v>1121</v>
      </c>
      <c r="C823" s="11" t="s">
        <v>1279</v>
      </c>
      <c r="D823" s="11" t="s">
        <v>1280</v>
      </c>
      <c r="E823" s="2">
        <v>43211900</v>
      </c>
      <c r="F823" s="2" t="s">
        <v>1298</v>
      </c>
      <c r="G823" s="4">
        <v>1</v>
      </c>
      <c r="H823" s="4">
        <v>2</v>
      </c>
      <c r="I823" s="2">
        <v>8</v>
      </c>
      <c r="J823" s="2">
        <v>1</v>
      </c>
      <c r="K823" s="2" t="s">
        <v>510</v>
      </c>
      <c r="L823" s="2" t="s">
        <v>1292</v>
      </c>
      <c r="M823" s="2" t="s">
        <v>1012</v>
      </c>
      <c r="N823" s="2">
        <v>0</v>
      </c>
      <c r="O823" s="55">
        <v>9957766607</v>
      </c>
      <c r="P823" s="55">
        <v>9957766607</v>
      </c>
      <c r="Q823" s="1">
        <v>0</v>
      </c>
      <c r="R823" s="2">
        <v>0</v>
      </c>
      <c r="S823" s="11" t="s">
        <v>1125</v>
      </c>
      <c r="T823" s="2" t="s">
        <v>1126</v>
      </c>
      <c r="U823" s="10" t="s">
        <v>1127</v>
      </c>
      <c r="V823" s="11" t="s">
        <v>1128</v>
      </c>
      <c r="W823" s="11" t="s">
        <v>1283</v>
      </c>
      <c r="X823" s="2" t="s">
        <v>1130</v>
      </c>
      <c r="Y823" s="3" t="s">
        <v>1131</v>
      </c>
    </row>
    <row r="824" spans="1:25" ht="195" x14ac:dyDescent="0.25">
      <c r="A824" s="2">
        <v>159</v>
      </c>
      <c r="B824" s="11" t="s">
        <v>1299</v>
      </c>
      <c r="C824" s="11" t="s">
        <v>1279</v>
      </c>
      <c r="D824" s="11" t="s">
        <v>1300</v>
      </c>
      <c r="E824" s="56">
        <v>80111620</v>
      </c>
      <c r="F824" s="2" t="s">
        <v>1301</v>
      </c>
      <c r="G824" s="57">
        <v>1</v>
      </c>
      <c r="H824" s="57">
        <v>1</v>
      </c>
      <c r="I824" s="56">
        <v>11.7</v>
      </c>
      <c r="J824" s="56">
        <v>1</v>
      </c>
      <c r="K824" s="56" t="s">
        <v>29</v>
      </c>
      <c r="L824" s="56" t="s">
        <v>820</v>
      </c>
      <c r="M824" s="56" t="s">
        <v>58</v>
      </c>
      <c r="N824" s="56">
        <v>0</v>
      </c>
      <c r="O824" s="55">
        <v>81900000</v>
      </c>
      <c r="P824" s="55">
        <v>81900000</v>
      </c>
      <c r="Q824" s="58">
        <v>0</v>
      </c>
      <c r="R824" s="56">
        <v>0</v>
      </c>
      <c r="S824" s="11" t="s">
        <v>1125</v>
      </c>
      <c r="T824" s="56" t="s">
        <v>1126</v>
      </c>
      <c r="U824" s="59" t="s">
        <v>1127</v>
      </c>
      <c r="V824" s="11" t="s">
        <v>1128</v>
      </c>
      <c r="W824" s="11" t="s">
        <v>1283</v>
      </c>
      <c r="X824" s="56" t="s">
        <v>1130</v>
      </c>
      <c r="Y824" s="60" t="s">
        <v>1131</v>
      </c>
    </row>
    <row r="825" spans="1:25" ht="195" x14ac:dyDescent="0.25">
      <c r="A825" s="2">
        <v>160</v>
      </c>
      <c r="B825" s="11" t="s">
        <v>1299</v>
      </c>
      <c r="C825" s="11" t="s">
        <v>1279</v>
      </c>
      <c r="D825" s="11" t="s">
        <v>1300</v>
      </c>
      <c r="E825" s="56">
        <v>80111620</v>
      </c>
      <c r="F825" s="2" t="s">
        <v>1302</v>
      </c>
      <c r="G825" s="57">
        <v>1</v>
      </c>
      <c r="H825" s="57">
        <v>1</v>
      </c>
      <c r="I825" s="56">
        <v>11.7</v>
      </c>
      <c r="J825" s="56">
        <v>1</v>
      </c>
      <c r="K825" s="56" t="s">
        <v>29</v>
      </c>
      <c r="L825" s="56" t="s">
        <v>820</v>
      </c>
      <c r="M825" s="56" t="s">
        <v>58</v>
      </c>
      <c r="N825" s="56">
        <v>0</v>
      </c>
      <c r="O825" s="55">
        <v>81900000</v>
      </c>
      <c r="P825" s="55">
        <v>81900000</v>
      </c>
      <c r="Q825" s="58">
        <v>0</v>
      </c>
      <c r="R825" s="56">
        <v>0</v>
      </c>
      <c r="S825" s="11" t="s">
        <v>1125</v>
      </c>
      <c r="T825" s="56" t="s">
        <v>1126</v>
      </c>
      <c r="U825" s="59" t="s">
        <v>1127</v>
      </c>
      <c r="V825" s="11" t="s">
        <v>1128</v>
      </c>
      <c r="W825" s="11" t="s">
        <v>1283</v>
      </c>
      <c r="X825" s="56" t="s">
        <v>1130</v>
      </c>
      <c r="Y825" s="60" t="s">
        <v>1131</v>
      </c>
    </row>
    <row r="826" spans="1:25" ht="195" x14ac:dyDescent="0.25">
      <c r="A826" s="2">
        <v>161</v>
      </c>
      <c r="B826" s="11" t="s">
        <v>1299</v>
      </c>
      <c r="C826" s="11" t="s">
        <v>1279</v>
      </c>
      <c r="D826" s="11" t="s">
        <v>1300</v>
      </c>
      <c r="E826" s="56">
        <v>80111604</v>
      </c>
      <c r="F826" s="2" t="s">
        <v>1303</v>
      </c>
      <c r="G826" s="57">
        <v>1</v>
      </c>
      <c r="H826" s="57">
        <v>1</v>
      </c>
      <c r="I826" s="56">
        <v>11.7</v>
      </c>
      <c r="J826" s="56">
        <v>1</v>
      </c>
      <c r="K826" s="56" t="s">
        <v>29</v>
      </c>
      <c r="L826" s="56" t="s">
        <v>820</v>
      </c>
      <c r="M826" s="56" t="s">
        <v>1022</v>
      </c>
      <c r="N826" s="56">
        <v>0</v>
      </c>
      <c r="O826" s="55">
        <v>48063600</v>
      </c>
      <c r="P826" s="55">
        <v>48063600</v>
      </c>
      <c r="Q826" s="58">
        <v>0</v>
      </c>
      <c r="R826" s="56">
        <v>0</v>
      </c>
      <c r="S826" s="11" t="s">
        <v>1125</v>
      </c>
      <c r="T826" s="56" t="s">
        <v>1126</v>
      </c>
      <c r="U826" s="59" t="s">
        <v>1127</v>
      </c>
      <c r="V826" s="11" t="s">
        <v>1304</v>
      </c>
      <c r="W826" s="11" t="s">
        <v>1283</v>
      </c>
      <c r="X826" s="56" t="s">
        <v>1130</v>
      </c>
      <c r="Y826" s="60" t="s">
        <v>1131</v>
      </c>
    </row>
    <row r="827" spans="1:25" ht="195" x14ac:dyDescent="0.25">
      <c r="A827" s="2">
        <v>162</v>
      </c>
      <c r="B827" s="11" t="s">
        <v>1299</v>
      </c>
      <c r="C827" s="11" t="s">
        <v>1279</v>
      </c>
      <c r="D827" s="11" t="s">
        <v>1300</v>
      </c>
      <c r="E827" s="56">
        <v>80111620</v>
      </c>
      <c r="F827" s="2" t="s">
        <v>1305</v>
      </c>
      <c r="G827" s="57">
        <v>1</v>
      </c>
      <c r="H827" s="57">
        <v>1</v>
      </c>
      <c r="I827" s="56">
        <v>11.7</v>
      </c>
      <c r="J827" s="56">
        <v>1</v>
      </c>
      <c r="K827" s="56" t="s">
        <v>29</v>
      </c>
      <c r="L827" s="56" t="s">
        <v>820</v>
      </c>
      <c r="M827" s="56" t="s">
        <v>58</v>
      </c>
      <c r="N827" s="56">
        <v>0</v>
      </c>
      <c r="O827" s="55">
        <v>75973123</v>
      </c>
      <c r="P827" s="55">
        <v>75973123</v>
      </c>
      <c r="Q827" s="58">
        <v>0</v>
      </c>
      <c r="R827" s="56">
        <v>0</v>
      </c>
      <c r="S827" s="11" t="s">
        <v>1125</v>
      </c>
      <c r="T827" s="56" t="s">
        <v>1126</v>
      </c>
      <c r="U827" s="59" t="s">
        <v>1127</v>
      </c>
      <c r="V827" s="11" t="s">
        <v>1304</v>
      </c>
      <c r="W827" s="11" t="s">
        <v>1283</v>
      </c>
      <c r="X827" s="56" t="s">
        <v>1130</v>
      </c>
      <c r="Y827" s="60" t="s">
        <v>1131</v>
      </c>
    </row>
    <row r="828" spans="1:25" ht="195" x14ac:dyDescent="0.25">
      <c r="A828" s="2">
        <v>163</v>
      </c>
      <c r="B828" s="11" t="s">
        <v>1299</v>
      </c>
      <c r="C828" s="11" t="s">
        <v>1279</v>
      </c>
      <c r="D828" s="11" t="s">
        <v>1300</v>
      </c>
      <c r="E828" s="56">
        <v>80111604</v>
      </c>
      <c r="F828" s="2" t="s">
        <v>1306</v>
      </c>
      <c r="G828" s="57">
        <v>1</v>
      </c>
      <c r="H828" s="57">
        <v>1</v>
      </c>
      <c r="I828" s="56">
        <v>11.7</v>
      </c>
      <c r="J828" s="56">
        <v>1</v>
      </c>
      <c r="K828" s="56" t="s">
        <v>29</v>
      </c>
      <c r="L828" s="56" t="s">
        <v>820</v>
      </c>
      <c r="M828" s="56" t="s">
        <v>1022</v>
      </c>
      <c r="N828" s="56">
        <v>0</v>
      </c>
      <c r="O828" s="55">
        <v>41439458</v>
      </c>
      <c r="P828" s="55">
        <v>41439458</v>
      </c>
      <c r="Q828" s="58">
        <v>0</v>
      </c>
      <c r="R828" s="56">
        <v>0</v>
      </c>
      <c r="S828" s="11" t="s">
        <v>1125</v>
      </c>
      <c r="T828" s="56" t="s">
        <v>1126</v>
      </c>
      <c r="U828" s="59" t="s">
        <v>1127</v>
      </c>
      <c r="V828" s="11" t="s">
        <v>1304</v>
      </c>
      <c r="W828" s="11" t="s">
        <v>1283</v>
      </c>
      <c r="X828" s="56" t="s">
        <v>1130</v>
      </c>
      <c r="Y828" s="60" t="s">
        <v>1131</v>
      </c>
    </row>
    <row r="829" spans="1:25" ht="195" x14ac:dyDescent="0.25">
      <c r="A829" s="2">
        <v>164</v>
      </c>
      <c r="B829" s="11" t="s">
        <v>1299</v>
      </c>
      <c r="C829" s="11" t="s">
        <v>1279</v>
      </c>
      <c r="D829" s="11" t="s">
        <v>1300</v>
      </c>
      <c r="E829" s="56">
        <v>80111620</v>
      </c>
      <c r="F829" s="2" t="s">
        <v>1307</v>
      </c>
      <c r="G829" s="57">
        <v>1</v>
      </c>
      <c r="H829" s="57">
        <v>1</v>
      </c>
      <c r="I829" s="56">
        <v>11.7</v>
      </c>
      <c r="J829" s="56">
        <v>1</v>
      </c>
      <c r="K829" s="56" t="s">
        <v>29</v>
      </c>
      <c r="L829" s="56" t="s">
        <v>820</v>
      </c>
      <c r="M829" s="56" t="s">
        <v>58</v>
      </c>
      <c r="N829" s="56">
        <v>0</v>
      </c>
      <c r="O829" s="55">
        <v>75973119</v>
      </c>
      <c r="P829" s="55">
        <v>75973119</v>
      </c>
      <c r="Q829" s="58">
        <v>0</v>
      </c>
      <c r="R829" s="56">
        <v>0</v>
      </c>
      <c r="S829" s="11" t="s">
        <v>1125</v>
      </c>
      <c r="T829" s="56" t="s">
        <v>1126</v>
      </c>
      <c r="U829" s="59" t="s">
        <v>1127</v>
      </c>
      <c r="V829" s="11" t="s">
        <v>1304</v>
      </c>
      <c r="W829" s="11" t="s">
        <v>1283</v>
      </c>
      <c r="X829" s="56" t="s">
        <v>1130</v>
      </c>
      <c r="Y829" s="60" t="s">
        <v>1131</v>
      </c>
    </row>
    <row r="830" spans="1:25" ht="195" x14ac:dyDescent="0.25">
      <c r="A830" s="2">
        <v>165</v>
      </c>
      <c r="B830" s="11" t="s">
        <v>1299</v>
      </c>
      <c r="C830" s="11" t="s">
        <v>1279</v>
      </c>
      <c r="D830" s="11" t="s">
        <v>1300</v>
      </c>
      <c r="E830" s="56">
        <v>80111604</v>
      </c>
      <c r="F830" s="2" t="s">
        <v>1308</v>
      </c>
      <c r="G830" s="57">
        <v>1</v>
      </c>
      <c r="H830" s="57">
        <v>1</v>
      </c>
      <c r="I830" s="56">
        <v>11.7</v>
      </c>
      <c r="J830" s="56">
        <v>1</v>
      </c>
      <c r="K830" s="56" t="s">
        <v>29</v>
      </c>
      <c r="L830" s="56" t="s">
        <v>820</v>
      </c>
      <c r="M830" s="56" t="s">
        <v>1022</v>
      </c>
      <c r="N830" s="56">
        <v>0</v>
      </c>
      <c r="O830" s="55">
        <v>41439458</v>
      </c>
      <c r="P830" s="55">
        <v>41439458</v>
      </c>
      <c r="Q830" s="58">
        <v>0</v>
      </c>
      <c r="R830" s="56">
        <v>0</v>
      </c>
      <c r="S830" s="11" t="s">
        <v>1125</v>
      </c>
      <c r="T830" s="56" t="s">
        <v>1126</v>
      </c>
      <c r="U830" s="59" t="s">
        <v>1127</v>
      </c>
      <c r="V830" s="11" t="s">
        <v>1304</v>
      </c>
      <c r="W830" s="11" t="s">
        <v>1283</v>
      </c>
      <c r="X830" s="56" t="s">
        <v>1130</v>
      </c>
      <c r="Y830" s="60" t="s">
        <v>1131</v>
      </c>
    </row>
    <row r="831" spans="1:25" ht="195" x14ac:dyDescent="0.25">
      <c r="A831" s="2">
        <v>166</v>
      </c>
      <c r="B831" s="11" t="s">
        <v>1299</v>
      </c>
      <c r="C831" s="11" t="s">
        <v>1279</v>
      </c>
      <c r="D831" s="11" t="s">
        <v>1300</v>
      </c>
      <c r="E831" s="56">
        <v>80111607</v>
      </c>
      <c r="F831" s="2" t="s">
        <v>1309</v>
      </c>
      <c r="G831" s="57">
        <v>1</v>
      </c>
      <c r="H831" s="57">
        <v>1</v>
      </c>
      <c r="I831" s="56">
        <v>11.7</v>
      </c>
      <c r="J831" s="56">
        <v>1</v>
      </c>
      <c r="K831" s="56" t="s">
        <v>29</v>
      </c>
      <c r="L831" s="56" t="s">
        <v>820</v>
      </c>
      <c r="M831" s="56" t="s">
        <v>58</v>
      </c>
      <c r="N831" s="56">
        <v>0</v>
      </c>
      <c r="O831" s="55">
        <v>75973123</v>
      </c>
      <c r="P831" s="55">
        <v>75973123</v>
      </c>
      <c r="Q831" s="58">
        <v>0</v>
      </c>
      <c r="R831" s="56">
        <v>0</v>
      </c>
      <c r="S831" s="11" t="s">
        <v>1125</v>
      </c>
      <c r="T831" s="56" t="s">
        <v>1126</v>
      </c>
      <c r="U831" s="59" t="s">
        <v>1127</v>
      </c>
      <c r="V831" s="11" t="s">
        <v>1304</v>
      </c>
      <c r="W831" s="11" t="s">
        <v>1283</v>
      </c>
      <c r="X831" s="56" t="s">
        <v>1130</v>
      </c>
      <c r="Y831" s="60" t="s">
        <v>1131</v>
      </c>
    </row>
    <row r="832" spans="1:25" ht="195" x14ac:dyDescent="0.25">
      <c r="A832" s="2">
        <v>167</v>
      </c>
      <c r="B832" s="11" t="s">
        <v>1299</v>
      </c>
      <c r="C832" s="11" t="s">
        <v>1279</v>
      </c>
      <c r="D832" s="11" t="s">
        <v>1300</v>
      </c>
      <c r="E832" s="56">
        <v>80111607</v>
      </c>
      <c r="F832" s="2" t="s">
        <v>1310</v>
      </c>
      <c r="G832" s="57">
        <v>1</v>
      </c>
      <c r="H832" s="57">
        <v>1</v>
      </c>
      <c r="I832" s="56">
        <v>11.7</v>
      </c>
      <c r="J832" s="56">
        <v>1</v>
      </c>
      <c r="K832" s="56" t="s">
        <v>29</v>
      </c>
      <c r="L832" s="56" t="s">
        <v>820</v>
      </c>
      <c r="M832" s="56" t="s">
        <v>58</v>
      </c>
      <c r="N832" s="56">
        <v>0</v>
      </c>
      <c r="O832" s="55">
        <v>52650000</v>
      </c>
      <c r="P832" s="55">
        <v>52650000</v>
      </c>
      <c r="Q832" s="58">
        <v>0</v>
      </c>
      <c r="R832" s="56">
        <v>0</v>
      </c>
      <c r="S832" s="11" t="s">
        <v>1125</v>
      </c>
      <c r="T832" s="56" t="s">
        <v>1126</v>
      </c>
      <c r="U832" s="59" t="s">
        <v>1127</v>
      </c>
      <c r="V832" s="11" t="s">
        <v>1304</v>
      </c>
      <c r="W832" s="11" t="s">
        <v>1283</v>
      </c>
      <c r="X832" s="56" t="s">
        <v>1130</v>
      </c>
      <c r="Y832" s="60" t="s">
        <v>1131</v>
      </c>
    </row>
    <row r="833" spans="1:25" ht="195" x14ac:dyDescent="0.25">
      <c r="A833" s="2">
        <v>168</v>
      </c>
      <c r="B833" s="11" t="s">
        <v>1299</v>
      </c>
      <c r="C833" s="11" t="s">
        <v>1279</v>
      </c>
      <c r="D833" s="11" t="s">
        <v>1300</v>
      </c>
      <c r="E833" s="56">
        <v>80111607</v>
      </c>
      <c r="F833" s="2" t="s">
        <v>1310</v>
      </c>
      <c r="G833" s="57">
        <v>1</v>
      </c>
      <c r="H833" s="57">
        <v>1</v>
      </c>
      <c r="I833" s="56">
        <v>11.7</v>
      </c>
      <c r="J833" s="56">
        <v>1</v>
      </c>
      <c r="K833" s="56" t="s">
        <v>29</v>
      </c>
      <c r="L833" s="56" t="s">
        <v>820</v>
      </c>
      <c r="M833" s="56" t="s">
        <v>58</v>
      </c>
      <c r="N833" s="56">
        <v>0</v>
      </c>
      <c r="O833" s="55">
        <v>36504000</v>
      </c>
      <c r="P833" s="55">
        <v>36504000</v>
      </c>
      <c r="Q833" s="58">
        <v>0</v>
      </c>
      <c r="R833" s="56">
        <v>0</v>
      </c>
      <c r="S833" s="11" t="s">
        <v>1125</v>
      </c>
      <c r="T833" s="56" t="s">
        <v>1126</v>
      </c>
      <c r="U833" s="59" t="s">
        <v>1127</v>
      </c>
      <c r="V833" s="11" t="s">
        <v>1304</v>
      </c>
      <c r="W833" s="11" t="s">
        <v>1283</v>
      </c>
      <c r="X833" s="56" t="s">
        <v>1130</v>
      </c>
      <c r="Y833" s="60" t="s">
        <v>1131</v>
      </c>
    </row>
    <row r="834" spans="1:25" ht="195" x14ac:dyDescent="0.25">
      <c r="A834" s="2">
        <v>169</v>
      </c>
      <c r="B834" s="11" t="s">
        <v>1299</v>
      </c>
      <c r="C834" s="11" t="s">
        <v>1279</v>
      </c>
      <c r="D834" s="11" t="s">
        <v>1300</v>
      </c>
      <c r="E834" s="56">
        <v>80111604</v>
      </c>
      <c r="F834" s="2" t="s">
        <v>1311</v>
      </c>
      <c r="G834" s="57">
        <v>1</v>
      </c>
      <c r="H834" s="57">
        <v>1</v>
      </c>
      <c r="I834" s="56">
        <v>11.7</v>
      </c>
      <c r="J834" s="56">
        <v>1</v>
      </c>
      <c r="K834" s="56" t="s">
        <v>29</v>
      </c>
      <c r="L834" s="56" t="s">
        <v>820</v>
      </c>
      <c r="M834" s="56" t="s">
        <v>1022</v>
      </c>
      <c r="N834" s="56">
        <v>0</v>
      </c>
      <c r="O834" s="55">
        <v>41439462</v>
      </c>
      <c r="P834" s="55">
        <v>41439462</v>
      </c>
      <c r="Q834" s="58">
        <v>0</v>
      </c>
      <c r="R834" s="56">
        <v>0</v>
      </c>
      <c r="S834" s="11" t="s">
        <v>1125</v>
      </c>
      <c r="T834" s="56" t="s">
        <v>1126</v>
      </c>
      <c r="U834" s="59" t="s">
        <v>1127</v>
      </c>
      <c r="V834" s="11" t="s">
        <v>1304</v>
      </c>
      <c r="W834" s="11" t="s">
        <v>1283</v>
      </c>
      <c r="X834" s="56" t="s">
        <v>1130</v>
      </c>
      <c r="Y834" s="60" t="s">
        <v>1131</v>
      </c>
    </row>
    <row r="835" spans="1:25" ht="255" x14ac:dyDescent="0.25">
      <c r="A835" s="2">
        <v>170</v>
      </c>
      <c r="B835" s="11" t="s">
        <v>1299</v>
      </c>
      <c r="C835" s="11" t="s">
        <v>1279</v>
      </c>
      <c r="D835" s="11" t="s">
        <v>1300</v>
      </c>
      <c r="E835" s="56">
        <v>80111607</v>
      </c>
      <c r="F835" s="2" t="s">
        <v>1312</v>
      </c>
      <c r="G835" s="57">
        <v>1</v>
      </c>
      <c r="H835" s="57">
        <v>1</v>
      </c>
      <c r="I835" s="56">
        <v>11.7</v>
      </c>
      <c r="J835" s="56">
        <v>1</v>
      </c>
      <c r="K835" s="56" t="s">
        <v>29</v>
      </c>
      <c r="L835" s="56" t="s">
        <v>820</v>
      </c>
      <c r="M835" s="56" t="s">
        <v>58</v>
      </c>
      <c r="N835" s="56">
        <v>0</v>
      </c>
      <c r="O835" s="55">
        <v>109512000</v>
      </c>
      <c r="P835" s="55">
        <v>109512000</v>
      </c>
      <c r="Q835" s="58">
        <v>0</v>
      </c>
      <c r="R835" s="56">
        <v>0</v>
      </c>
      <c r="S835" s="11" t="s">
        <v>1125</v>
      </c>
      <c r="T835" s="56" t="s">
        <v>1126</v>
      </c>
      <c r="U835" s="59" t="s">
        <v>1127</v>
      </c>
      <c r="V835" s="11" t="s">
        <v>1304</v>
      </c>
      <c r="W835" s="11" t="s">
        <v>1283</v>
      </c>
      <c r="X835" s="56" t="s">
        <v>1130</v>
      </c>
      <c r="Y835" s="60" t="s">
        <v>1131</v>
      </c>
    </row>
    <row r="836" spans="1:25" ht="195" x14ac:dyDescent="0.25">
      <c r="A836" s="2">
        <v>171</v>
      </c>
      <c r="B836" s="11" t="s">
        <v>1299</v>
      </c>
      <c r="C836" s="11" t="s">
        <v>1279</v>
      </c>
      <c r="D836" s="11" t="s">
        <v>1300</v>
      </c>
      <c r="E836" s="56">
        <v>80111604</v>
      </c>
      <c r="F836" s="2" t="s">
        <v>1313</v>
      </c>
      <c r="G836" s="57">
        <v>1</v>
      </c>
      <c r="H836" s="57">
        <v>1</v>
      </c>
      <c r="I836" s="56">
        <v>11.7</v>
      </c>
      <c r="J836" s="56">
        <v>1</v>
      </c>
      <c r="K836" s="56" t="s">
        <v>29</v>
      </c>
      <c r="L836" s="56" t="s">
        <v>820</v>
      </c>
      <c r="M836" s="56" t="s">
        <v>1022</v>
      </c>
      <c r="N836" s="56">
        <v>0</v>
      </c>
      <c r="O836" s="55">
        <v>48063600</v>
      </c>
      <c r="P836" s="55">
        <v>48063600</v>
      </c>
      <c r="Q836" s="58">
        <v>0</v>
      </c>
      <c r="R836" s="56">
        <v>0</v>
      </c>
      <c r="S836" s="11" t="s">
        <v>1125</v>
      </c>
      <c r="T836" s="56" t="s">
        <v>1126</v>
      </c>
      <c r="U836" s="59" t="s">
        <v>1127</v>
      </c>
      <c r="V836" s="11" t="s">
        <v>1304</v>
      </c>
      <c r="W836" s="11" t="s">
        <v>1283</v>
      </c>
      <c r="X836" s="56" t="s">
        <v>1130</v>
      </c>
      <c r="Y836" s="60" t="s">
        <v>1131</v>
      </c>
    </row>
    <row r="837" spans="1:25" ht="195" x14ac:dyDescent="0.25">
      <c r="A837" s="2">
        <v>172</v>
      </c>
      <c r="B837" s="11" t="s">
        <v>1299</v>
      </c>
      <c r="C837" s="11" t="s">
        <v>1279</v>
      </c>
      <c r="D837" s="11" t="s">
        <v>1300</v>
      </c>
      <c r="E837" s="56">
        <v>80111620</v>
      </c>
      <c r="F837" s="2" t="s">
        <v>1314</v>
      </c>
      <c r="G837" s="57">
        <v>1</v>
      </c>
      <c r="H837" s="57">
        <v>1</v>
      </c>
      <c r="I837" s="56">
        <v>11.7</v>
      </c>
      <c r="J837" s="56">
        <v>1</v>
      </c>
      <c r="K837" s="56" t="s">
        <v>29</v>
      </c>
      <c r="L837" s="56" t="s">
        <v>820</v>
      </c>
      <c r="M837" s="56" t="s">
        <v>58</v>
      </c>
      <c r="N837" s="56">
        <v>0</v>
      </c>
      <c r="O837" s="55">
        <v>75973123</v>
      </c>
      <c r="P837" s="55">
        <v>75973123</v>
      </c>
      <c r="Q837" s="58">
        <v>0</v>
      </c>
      <c r="R837" s="56">
        <v>0</v>
      </c>
      <c r="S837" s="11" t="s">
        <v>1125</v>
      </c>
      <c r="T837" s="56" t="s">
        <v>1126</v>
      </c>
      <c r="U837" s="59" t="s">
        <v>1127</v>
      </c>
      <c r="V837" s="11" t="s">
        <v>1304</v>
      </c>
      <c r="W837" s="11" t="s">
        <v>1283</v>
      </c>
      <c r="X837" s="56" t="s">
        <v>1130</v>
      </c>
      <c r="Y837" s="60" t="s">
        <v>1131</v>
      </c>
    </row>
    <row r="838" spans="1:25" ht="195" x14ac:dyDescent="0.25">
      <c r="A838" s="2">
        <v>173</v>
      </c>
      <c r="B838" s="11" t="s">
        <v>1299</v>
      </c>
      <c r="C838" s="11" t="s">
        <v>1279</v>
      </c>
      <c r="D838" s="11" t="s">
        <v>1300</v>
      </c>
      <c r="E838" s="56">
        <v>80111604</v>
      </c>
      <c r="F838" s="2" t="s">
        <v>1315</v>
      </c>
      <c r="G838" s="57">
        <v>1</v>
      </c>
      <c r="H838" s="57">
        <v>1</v>
      </c>
      <c r="I838" s="56">
        <v>11.7</v>
      </c>
      <c r="J838" s="56">
        <v>1</v>
      </c>
      <c r="K838" s="56" t="s">
        <v>29</v>
      </c>
      <c r="L838" s="56" t="s">
        <v>820</v>
      </c>
      <c r="M838" s="2" t="s">
        <v>1022</v>
      </c>
      <c r="N838" s="56">
        <v>0</v>
      </c>
      <c r="O838" s="55">
        <v>26769600</v>
      </c>
      <c r="P838" s="55">
        <v>26769600</v>
      </c>
      <c r="Q838" s="58">
        <v>0</v>
      </c>
      <c r="R838" s="56">
        <v>0</v>
      </c>
      <c r="S838" s="11" t="s">
        <v>1125</v>
      </c>
      <c r="T838" s="56" t="s">
        <v>1126</v>
      </c>
      <c r="U838" s="59" t="s">
        <v>1127</v>
      </c>
      <c r="V838" s="11" t="s">
        <v>1304</v>
      </c>
      <c r="W838" s="11" t="s">
        <v>1283</v>
      </c>
      <c r="X838" s="56" t="s">
        <v>1130</v>
      </c>
      <c r="Y838" s="60" t="s">
        <v>1131</v>
      </c>
    </row>
    <row r="839" spans="1:25" ht="195" x14ac:dyDescent="0.25">
      <c r="A839" s="2">
        <v>174</v>
      </c>
      <c r="B839" s="11" t="s">
        <v>1299</v>
      </c>
      <c r="C839" s="11" t="s">
        <v>1279</v>
      </c>
      <c r="D839" s="11" t="s">
        <v>1300</v>
      </c>
      <c r="E839" s="56">
        <v>80111604</v>
      </c>
      <c r="F839" s="2" t="s">
        <v>1315</v>
      </c>
      <c r="G839" s="57">
        <v>1</v>
      </c>
      <c r="H839" s="57">
        <v>1</v>
      </c>
      <c r="I839" s="56">
        <v>11.7</v>
      </c>
      <c r="J839" s="56">
        <v>1</v>
      </c>
      <c r="K839" s="56" t="s">
        <v>29</v>
      </c>
      <c r="L839" s="56" t="s">
        <v>820</v>
      </c>
      <c r="M839" s="2" t="s">
        <v>1022</v>
      </c>
      <c r="N839" s="56">
        <v>0</v>
      </c>
      <c r="O839" s="55">
        <v>26769600</v>
      </c>
      <c r="P839" s="55">
        <v>26769600</v>
      </c>
      <c r="Q839" s="58">
        <v>0</v>
      </c>
      <c r="R839" s="56">
        <v>0</v>
      </c>
      <c r="S839" s="11" t="s">
        <v>1125</v>
      </c>
      <c r="T839" s="56" t="s">
        <v>1126</v>
      </c>
      <c r="U839" s="59" t="s">
        <v>1127</v>
      </c>
      <c r="V839" s="11" t="s">
        <v>1304</v>
      </c>
      <c r="W839" s="11" t="s">
        <v>1283</v>
      </c>
      <c r="X839" s="56" t="s">
        <v>1130</v>
      </c>
      <c r="Y839" s="60" t="s">
        <v>1131</v>
      </c>
    </row>
    <row r="840" spans="1:25" ht="195" x14ac:dyDescent="0.25">
      <c r="A840" s="2">
        <v>175</v>
      </c>
      <c r="B840" s="11" t="s">
        <v>1299</v>
      </c>
      <c r="C840" s="11" t="s">
        <v>1279</v>
      </c>
      <c r="D840" s="11" t="s">
        <v>1300</v>
      </c>
      <c r="E840" s="56">
        <v>80111620</v>
      </c>
      <c r="F840" s="2" t="s">
        <v>1316</v>
      </c>
      <c r="G840" s="57">
        <v>1</v>
      </c>
      <c r="H840" s="57">
        <v>1</v>
      </c>
      <c r="I840" s="56">
        <v>11.7</v>
      </c>
      <c r="J840" s="56">
        <v>1</v>
      </c>
      <c r="K840" s="56" t="s">
        <v>29</v>
      </c>
      <c r="L840" s="56" t="s">
        <v>820</v>
      </c>
      <c r="M840" s="56" t="s">
        <v>58</v>
      </c>
      <c r="N840" s="56">
        <v>0</v>
      </c>
      <c r="O840" s="55">
        <v>75973123</v>
      </c>
      <c r="P840" s="55">
        <v>75973123</v>
      </c>
      <c r="Q840" s="58">
        <v>0</v>
      </c>
      <c r="R840" s="56">
        <v>0</v>
      </c>
      <c r="S840" s="11" t="s">
        <v>1125</v>
      </c>
      <c r="T840" s="56" t="s">
        <v>1126</v>
      </c>
      <c r="U840" s="59" t="s">
        <v>1127</v>
      </c>
      <c r="V840" s="11" t="s">
        <v>1304</v>
      </c>
      <c r="W840" s="11" t="s">
        <v>1283</v>
      </c>
      <c r="X840" s="56" t="s">
        <v>1130</v>
      </c>
      <c r="Y840" s="60" t="s">
        <v>1131</v>
      </c>
    </row>
    <row r="841" spans="1:25" ht="195" x14ac:dyDescent="0.25">
      <c r="A841" s="2">
        <v>176</v>
      </c>
      <c r="B841" s="11" t="s">
        <v>1299</v>
      </c>
      <c r="C841" s="11" t="s">
        <v>1279</v>
      </c>
      <c r="D841" s="11" t="s">
        <v>1300</v>
      </c>
      <c r="E841" s="56">
        <v>80111607</v>
      </c>
      <c r="F841" s="2" t="s">
        <v>1309</v>
      </c>
      <c r="G841" s="57">
        <v>1</v>
      </c>
      <c r="H841" s="57">
        <v>1</v>
      </c>
      <c r="I841" s="56">
        <v>11.7</v>
      </c>
      <c r="J841" s="56">
        <v>1</v>
      </c>
      <c r="K841" s="56" t="s">
        <v>29</v>
      </c>
      <c r="L841" s="56" t="s">
        <v>820</v>
      </c>
      <c r="M841" s="56" t="s">
        <v>58</v>
      </c>
      <c r="N841" s="56">
        <v>0</v>
      </c>
      <c r="O841" s="55">
        <v>75973123</v>
      </c>
      <c r="P841" s="55">
        <v>75973123</v>
      </c>
      <c r="Q841" s="58">
        <v>0</v>
      </c>
      <c r="R841" s="56">
        <v>0</v>
      </c>
      <c r="S841" s="11" t="s">
        <v>1125</v>
      </c>
      <c r="T841" s="56" t="s">
        <v>1126</v>
      </c>
      <c r="U841" s="59" t="s">
        <v>1127</v>
      </c>
      <c r="V841" s="11" t="s">
        <v>1304</v>
      </c>
      <c r="W841" s="11" t="s">
        <v>1283</v>
      </c>
      <c r="X841" s="56" t="s">
        <v>1130</v>
      </c>
      <c r="Y841" s="60" t="s">
        <v>1131</v>
      </c>
    </row>
    <row r="842" spans="1:25" ht="195" x14ac:dyDescent="0.25">
      <c r="A842" s="2">
        <v>177</v>
      </c>
      <c r="B842" s="11" t="s">
        <v>1299</v>
      </c>
      <c r="C842" s="11" t="s">
        <v>1279</v>
      </c>
      <c r="D842" s="11" t="s">
        <v>1300</v>
      </c>
      <c r="E842" s="56">
        <v>80111620</v>
      </c>
      <c r="F842" s="2" t="s">
        <v>1316</v>
      </c>
      <c r="G842" s="57">
        <v>1</v>
      </c>
      <c r="H842" s="57">
        <v>1</v>
      </c>
      <c r="I842" s="56">
        <v>11.7</v>
      </c>
      <c r="J842" s="56">
        <v>1</v>
      </c>
      <c r="K842" s="56" t="s">
        <v>29</v>
      </c>
      <c r="L842" s="56" t="s">
        <v>820</v>
      </c>
      <c r="M842" s="56" t="s">
        <v>58</v>
      </c>
      <c r="N842" s="56">
        <v>0</v>
      </c>
      <c r="O842" s="55">
        <v>75973123</v>
      </c>
      <c r="P842" s="55">
        <v>75973123</v>
      </c>
      <c r="Q842" s="58">
        <v>0</v>
      </c>
      <c r="R842" s="56">
        <v>0</v>
      </c>
      <c r="S842" s="11" t="s">
        <v>1125</v>
      </c>
      <c r="T842" s="56" t="s">
        <v>1126</v>
      </c>
      <c r="U842" s="59" t="s">
        <v>1127</v>
      </c>
      <c r="V842" s="11" t="s">
        <v>1304</v>
      </c>
      <c r="W842" s="11" t="s">
        <v>1283</v>
      </c>
      <c r="X842" s="56" t="s">
        <v>1130</v>
      </c>
      <c r="Y842" s="60" t="s">
        <v>1131</v>
      </c>
    </row>
    <row r="843" spans="1:25" ht="195" x14ac:dyDescent="0.25">
      <c r="A843" s="2">
        <v>178</v>
      </c>
      <c r="B843" s="11" t="s">
        <v>1299</v>
      </c>
      <c r="C843" s="11" t="s">
        <v>1279</v>
      </c>
      <c r="D843" s="11" t="s">
        <v>1300</v>
      </c>
      <c r="E843" s="56">
        <v>80111604</v>
      </c>
      <c r="F843" s="2" t="s">
        <v>1315</v>
      </c>
      <c r="G843" s="57">
        <v>1</v>
      </c>
      <c r="H843" s="57">
        <v>1</v>
      </c>
      <c r="I843" s="56">
        <v>11.7</v>
      </c>
      <c r="J843" s="56">
        <v>1</v>
      </c>
      <c r="K843" s="56" t="s">
        <v>29</v>
      </c>
      <c r="L843" s="56" t="s">
        <v>820</v>
      </c>
      <c r="M843" s="2" t="s">
        <v>1022</v>
      </c>
      <c r="N843" s="56">
        <v>0</v>
      </c>
      <c r="O843" s="55">
        <v>26769600</v>
      </c>
      <c r="P843" s="55">
        <v>26769600</v>
      </c>
      <c r="Q843" s="58">
        <v>0</v>
      </c>
      <c r="R843" s="56">
        <v>0</v>
      </c>
      <c r="S843" s="11" t="s">
        <v>1125</v>
      </c>
      <c r="T843" s="56" t="s">
        <v>1126</v>
      </c>
      <c r="U843" s="59" t="s">
        <v>1127</v>
      </c>
      <c r="V843" s="11" t="s">
        <v>1304</v>
      </c>
      <c r="W843" s="11" t="s">
        <v>1283</v>
      </c>
      <c r="X843" s="56" t="s">
        <v>1130</v>
      </c>
      <c r="Y843" s="60" t="s">
        <v>1131</v>
      </c>
    </row>
    <row r="844" spans="1:25" ht="195" x14ac:dyDescent="0.25">
      <c r="A844" s="2">
        <v>179</v>
      </c>
      <c r="B844" s="11" t="s">
        <v>1299</v>
      </c>
      <c r="C844" s="11" t="s">
        <v>1279</v>
      </c>
      <c r="D844" s="11" t="s">
        <v>1300</v>
      </c>
      <c r="E844" s="56">
        <v>80111604</v>
      </c>
      <c r="F844" s="2" t="s">
        <v>1317</v>
      </c>
      <c r="G844" s="57">
        <v>1</v>
      </c>
      <c r="H844" s="57">
        <v>1</v>
      </c>
      <c r="I844" s="56">
        <v>11.7</v>
      </c>
      <c r="J844" s="56">
        <v>1</v>
      </c>
      <c r="K844" s="56" t="s">
        <v>29</v>
      </c>
      <c r="L844" s="56" t="s">
        <v>820</v>
      </c>
      <c r="M844" s="2" t="s">
        <v>1022</v>
      </c>
      <c r="N844" s="56">
        <v>0</v>
      </c>
      <c r="O844" s="55">
        <v>26769600</v>
      </c>
      <c r="P844" s="55">
        <v>26769600</v>
      </c>
      <c r="Q844" s="58">
        <v>0</v>
      </c>
      <c r="R844" s="56">
        <v>0</v>
      </c>
      <c r="S844" s="11" t="s">
        <v>1125</v>
      </c>
      <c r="T844" s="56" t="s">
        <v>1126</v>
      </c>
      <c r="U844" s="59" t="s">
        <v>1127</v>
      </c>
      <c r="V844" s="11" t="s">
        <v>1304</v>
      </c>
      <c r="W844" s="11" t="s">
        <v>1283</v>
      </c>
      <c r="X844" s="56" t="s">
        <v>1130</v>
      </c>
      <c r="Y844" s="60" t="s">
        <v>1131</v>
      </c>
    </row>
    <row r="845" spans="1:25" ht="255" x14ac:dyDescent="0.25">
      <c r="A845" s="2">
        <v>180</v>
      </c>
      <c r="B845" s="11" t="s">
        <v>1299</v>
      </c>
      <c r="C845" s="11" t="s">
        <v>1279</v>
      </c>
      <c r="D845" s="11" t="s">
        <v>1300</v>
      </c>
      <c r="E845" s="56">
        <v>80111607</v>
      </c>
      <c r="F845" s="2" t="s">
        <v>1318</v>
      </c>
      <c r="G845" s="57">
        <v>1</v>
      </c>
      <c r="H845" s="57">
        <v>1</v>
      </c>
      <c r="I845" s="56">
        <v>11.7</v>
      </c>
      <c r="J845" s="56">
        <v>1</v>
      </c>
      <c r="K845" s="56" t="s">
        <v>29</v>
      </c>
      <c r="L845" s="56" t="s">
        <v>820</v>
      </c>
      <c r="M845" s="56" t="s">
        <v>58</v>
      </c>
      <c r="N845" s="56">
        <v>0</v>
      </c>
      <c r="O845" s="55">
        <v>99450000</v>
      </c>
      <c r="P845" s="55">
        <v>99450000</v>
      </c>
      <c r="Q845" s="58">
        <v>0</v>
      </c>
      <c r="R845" s="56">
        <v>0</v>
      </c>
      <c r="S845" s="11" t="s">
        <v>1125</v>
      </c>
      <c r="T845" s="56" t="s">
        <v>1126</v>
      </c>
      <c r="U845" s="59" t="s">
        <v>1127</v>
      </c>
      <c r="V845" s="11" t="s">
        <v>1304</v>
      </c>
      <c r="W845" s="11" t="s">
        <v>1283</v>
      </c>
      <c r="X845" s="56" t="s">
        <v>1130</v>
      </c>
      <c r="Y845" s="60" t="s">
        <v>1131</v>
      </c>
    </row>
    <row r="846" spans="1:25" ht="195" x14ac:dyDescent="0.25">
      <c r="A846" s="2">
        <v>181</v>
      </c>
      <c r="B846" s="11" t="s">
        <v>1299</v>
      </c>
      <c r="C846" s="11" t="s">
        <v>1279</v>
      </c>
      <c r="D846" s="11" t="s">
        <v>1300</v>
      </c>
      <c r="E846" s="56">
        <v>80111604</v>
      </c>
      <c r="F846" s="2" t="s">
        <v>1315</v>
      </c>
      <c r="G846" s="57">
        <v>1</v>
      </c>
      <c r="H846" s="57">
        <v>1</v>
      </c>
      <c r="I846" s="56">
        <v>11.7</v>
      </c>
      <c r="J846" s="56">
        <v>1</v>
      </c>
      <c r="K846" s="56" t="s">
        <v>29</v>
      </c>
      <c r="L846" s="56" t="s">
        <v>820</v>
      </c>
      <c r="M846" s="56" t="s">
        <v>1022</v>
      </c>
      <c r="N846" s="56">
        <v>0</v>
      </c>
      <c r="O846" s="55">
        <v>41439876</v>
      </c>
      <c r="P846" s="55">
        <v>41439876</v>
      </c>
      <c r="Q846" s="58">
        <v>0</v>
      </c>
      <c r="R846" s="56">
        <v>0</v>
      </c>
      <c r="S846" s="11" t="s">
        <v>1125</v>
      </c>
      <c r="T846" s="56" t="s">
        <v>1126</v>
      </c>
      <c r="U846" s="59" t="s">
        <v>1127</v>
      </c>
      <c r="V846" s="11" t="s">
        <v>1304</v>
      </c>
      <c r="W846" s="11" t="s">
        <v>1283</v>
      </c>
      <c r="X846" s="56" t="s">
        <v>1130</v>
      </c>
      <c r="Y846" s="60" t="s">
        <v>1131</v>
      </c>
    </row>
    <row r="847" spans="1:25" ht="195" x14ac:dyDescent="0.25">
      <c r="A847" s="2">
        <v>182</v>
      </c>
      <c r="B847" s="11" t="s">
        <v>1299</v>
      </c>
      <c r="C847" s="11" t="s">
        <v>1279</v>
      </c>
      <c r="D847" s="11" t="s">
        <v>1300</v>
      </c>
      <c r="E847" s="56">
        <v>80111604</v>
      </c>
      <c r="F847" s="2" t="s">
        <v>1315</v>
      </c>
      <c r="G847" s="57">
        <v>1</v>
      </c>
      <c r="H847" s="57">
        <v>1</v>
      </c>
      <c r="I847" s="56">
        <v>11.7</v>
      </c>
      <c r="J847" s="56">
        <v>1</v>
      </c>
      <c r="K847" s="56" t="s">
        <v>29</v>
      </c>
      <c r="L847" s="56" t="s">
        <v>820</v>
      </c>
      <c r="M847" s="56" t="s">
        <v>1022</v>
      </c>
      <c r="N847" s="56">
        <v>0</v>
      </c>
      <c r="O847" s="55">
        <v>26769600</v>
      </c>
      <c r="P847" s="55">
        <v>26769600</v>
      </c>
      <c r="Q847" s="58">
        <v>0</v>
      </c>
      <c r="R847" s="56">
        <v>0</v>
      </c>
      <c r="S847" s="11" t="s">
        <v>1125</v>
      </c>
      <c r="T847" s="56" t="s">
        <v>1126</v>
      </c>
      <c r="U847" s="59" t="s">
        <v>1127</v>
      </c>
      <c r="V847" s="11" t="s">
        <v>1304</v>
      </c>
      <c r="W847" s="11" t="s">
        <v>1283</v>
      </c>
      <c r="X847" s="56" t="s">
        <v>1130</v>
      </c>
      <c r="Y847" s="60" t="s">
        <v>1131</v>
      </c>
    </row>
    <row r="848" spans="1:25" ht="195" x14ac:dyDescent="0.25">
      <c r="A848" s="2">
        <v>183</v>
      </c>
      <c r="B848" s="11" t="s">
        <v>1299</v>
      </c>
      <c r="C848" s="11" t="s">
        <v>1279</v>
      </c>
      <c r="D848" s="11" t="s">
        <v>1300</v>
      </c>
      <c r="E848" s="56">
        <v>80111620</v>
      </c>
      <c r="F848" s="2" t="s">
        <v>1319</v>
      </c>
      <c r="G848" s="57">
        <v>1</v>
      </c>
      <c r="H848" s="57">
        <v>1</v>
      </c>
      <c r="I848" s="56">
        <v>11.7</v>
      </c>
      <c r="J848" s="56">
        <v>1</v>
      </c>
      <c r="K848" s="56" t="s">
        <v>29</v>
      </c>
      <c r="L848" s="56" t="s">
        <v>820</v>
      </c>
      <c r="M848" s="56" t="s">
        <v>58</v>
      </c>
      <c r="N848" s="56">
        <v>0</v>
      </c>
      <c r="O848" s="55">
        <v>53539200</v>
      </c>
      <c r="P848" s="55">
        <v>53539200</v>
      </c>
      <c r="Q848" s="58">
        <v>0</v>
      </c>
      <c r="R848" s="56">
        <v>0</v>
      </c>
      <c r="S848" s="11" t="s">
        <v>1125</v>
      </c>
      <c r="T848" s="56" t="s">
        <v>1126</v>
      </c>
      <c r="U848" s="59" t="s">
        <v>1127</v>
      </c>
      <c r="V848" s="11" t="s">
        <v>1304</v>
      </c>
      <c r="W848" s="11" t="s">
        <v>1283</v>
      </c>
      <c r="X848" s="56" t="s">
        <v>1130</v>
      </c>
      <c r="Y848" s="60" t="s">
        <v>1131</v>
      </c>
    </row>
    <row r="849" spans="1:25" ht="195" x14ac:dyDescent="0.25">
      <c r="A849" s="2">
        <v>184</v>
      </c>
      <c r="B849" s="11" t="s">
        <v>1299</v>
      </c>
      <c r="C849" s="11" t="s">
        <v>1279</v>
      </c>
      <c r="D849" s="11" t="s">
        <v>1300</v>
      </c>
      <c r="E849" s="56">
        <v>80111620</v>
      </c>
      <c r="F849" s="2" t="s">
        <v>1320</v>
      </c>
      <c r="G849" s="57">
        <v>1</v>
      </c>
      <c r="H849" s="57">
        <v>1</v>
      </c>
      <c r="I849" s="56">
        <v>11.7</v>
      </c>
      <c r="J849" s="56">
        <v>1</v>
      </c>
      <c r="K849" s="56" t="s">
        <v>29</v>
      </c>
      <c r="L849" s="56" t="s">
        <v>820</v>
      </c>
      <c r="M849" s="56" t="s">
        <v>58</v>
      </c>
      <c r="N849" s="56">
        <v>0</v>
      </c>
      <c r="O849" s="55">
        <v>61903046</v>
      </c>
      <c r="P849" s="55">
        <v>61903046</v>
      </c>
      <c r="Q849" s="58">
        <v>0</v>
      </c>
      <c r="R849" s="56">
        <v>0</v>
      </c>
      <c r="S849" s="11" t="s">
        <v>1125</v>
      </c>
      <c r="T849" s="56" t="s">
        <v>1126</v>
      </c>
      <c r="U849" s="59" t="s">
        <v>1127</v>
      </c>
      <c r="V849" s="11" t="s">
        <v>1304</v>
      </c>
      <c r="W849" s="11" t="s">
        <v>1283</v>
      </c>
      <c r="X849" s="56" t="s">
        <v>1130</v>
      </c>
      <c r="Y849" s="60" t="s">
        <v>1131</v>
      </c>
    </row>
    <row r="850" spans="1:25" ht="195" x14ac:dyDescent="0.25">
      <c r="A850" s="2">
        <v>185</v>
      </c>
      <c r="B850" s="11" t="s">
        <v>1299</v>
      </c>
      <c r="C850" s="11" t="s">
        <v>1279</v>
      </c>
      <c r="D850" s="11" t="s">
        <v>1300</v>
      </c>
      <c r="E850" s="56">
        <v>80111604</v>
      </c>
      <c r="F850" s="2" t="s">
        <v>1321</v>
      </c>
      <c r="G850" s="57">
        <v>1</v>
      </c>
      <c r="H850" s="57">
        <v>1</v>
      </c>
      <c r="I850" s="56">
        <v>11.7</v>
      </c>
      <c r="J850" s="56">
        <v>1</v>
      </c>
      <c r="K850" s="56" t="s">
        <v>29</v>
      </c>
      <c r="L850" s="56" t="s">
        <v>820</v>
      </c>
      <c r="M850" s="56" t="s">
        <v>1022</v>
      </c>
      <c r="N850" s="56">
        <v>0</v>
      </c>
      <c r="O850" s="55">
        <v>31973150</v>
      </c>
      <c r="P850" s="55">
        <v>31973150</v>
      </c>
      <c r="Q850" s="58">
        <v>0</v>
      </c>
      <c r="R850" s="56">
        <v>0</v>
      </c>
      <c r="S850" s="11" t="s">
        <v>1125</v>
      </c>
      <c r="T850" s="56" t="s">
        <v>1126</v>
      </c>
      <c r="U850" s="59" t="s">
        <v>1127</v>
      </c>
      <c r="V850" s="11" t="s">
        <v>1304</v>
      </c>
      <c r="W850" s="11" t="s">
        <v>1283</v>
      </c>
      <c r="X850" s="56" t="s">
        <v>1130</v>
      </c>
      <c r="Y850" s="60" t="s">
        <v>1131</v>
      </c>
    </row>
    <row r="851" spans="1:25" ht="195" x14ac:dyDescent="0.25">
      <c r="A851" s="2">
        <v>186</v>
      </c>
      <c r="B851" s="11" t="s">
        <v>1299</v>
      </c>
      <c r="C851" s="11" t="s">
        <v>1279</v>
      </c>
      <c r="D851" s="11" t="s">
        <v>1300</v>
      </c>
      <c r="E851" s="56">
        <v>80111604</v>
      </c>
      <c r="F851" s="2" t="s">
        <v>1315</v>
      </c>
      <c r="G851" s="57">
        <v>1</v>
      </c>
      <c r="H851" s="57">
        <v>1</v>
      </c>
      <c r="I851" s="56">
        <v>11.7</v>
      </c>
      <c r="J851" s="56">
        <v>1</v>
      </c>
      <c r="K851" s="56" t="s">
        <v>29</v>
      </c>
      <c r="L851" s="56" t="s">
        <v>820</v>
      </c>
      <c r="M851" s="56" t="s">
        <v>1022</v>
      </c>
      <c r="N851" s="56">
        <v>0</v>
      </c>
      <c r="O851" s="55">
        <v>26769600</v>
      </c>
      <c r="P851" s="55">
        <v>26769600</v>
      </c>
      <c r="Q851" s="58">
        <v>0</v>
      </c>
      <c r="R851" s="56">
        <v>0</v>
      </c>
      <c r="S851" s="11" t="s">
        <v>1125</v>
      </c>
      <c r="T851" s="56" t="s">
        <v>1126</v>
      </c>
      <c r="U851" s="59" t="s">
        <v>1127</v>
      </c>
      <c r="V851" s="11" t="s">
        <v>1304</v>
      </c>
      <c r="W851" s="11" t="s">
        <v>1283</v>
      </c>
      <c r="X851" s="56" t="s">
        <v>1130</v>
      </c>
      <c r="Y851" s="60" t="s">
        <v>1131</v>
      </c>
    </row>
    <row r="852" spans="1:25" ht="195" x14ac:dyDescent="0.25">
      <c r="A852" s="2">
        <v>187</v>
      </c>
      <c r="B852" s="11" t="s">
        <v>1299</v>
      </c>
      <c r="C852" s="11" t="s">
        <v>1279</v>
      </c>
      <c r="D852" s="11" t="s">
        <v>1300</v>
      </c>
      <c r="E852" s="56">
        <v>80111604</v>
      </c>
      <c r="F852" s="2" t="s">
        <v>1322</v>
      </c>
      <c r="G852" s="57">
        <v>1</v>
      </c>
      <c r="H852" s="57">
        <v>1</v>
      </c>
      <c r="I852" s="56">
        <v>11.7</v>
      </c>
      <c r="J852" s="56">
        <v>1</v>
      </c>
      <c r="K852" s="56" t="s">
        <v>29</v>
      </c>
      <c r="L852" s="56" t="s">
        <v>820</v>
      </c>
      <c r="M852" s="56" t="s">
        <v>1022</v>
      </c>
      <c r="N852" s="56">
        <v>0</v>
      </c>
      <c r="O852" s="55">
        <v>36504000</v>
      </c>
      <c r="P852" s="55">
        <v>36504000</v>
      </c>
      <c r="Q852" s="58">
        <v>0</v>
      </c>
      <c r="R852" s="56">
        <v>0</v>
      </c>
      <c r="S852" s="11" t="s">
        <v>1125</v>
      </c>
      <c r="T852" s="56" t="s">
        <v>1126</v>
      </c>
      <c r="U852" s="59" t="s">
        <v>1127</v>
      </c>
      <c r="V852" s="11" t="s">
        <v>1304</v>
      </c>
      <c r="W852" s="11" t="s">
        <v>1283</v>
      </c>
      <c r="X852" s="56" t="s">
        <v>1130</v>
      </c>
      <c r="Y852" s="60" t="s">
        <v>1131</v>
      </c>
    </row>
    <row r="853" spans="1:25" ht="195" x14ac:dyDescent="0.25">
      <c r="A853" s="2">
        <v>188</v>
      </c>
      <c r="B853" s="11" t="s">
        <v>1299</v>
      </c>
      <c r="C853" s="11" t="s">
        <v>1279</v>
      </c>
      <c r="D853" s="11" t="s">
        <v>1300</v>
      </c>
      <c r="E853" s="56">
        <v>80111604</v>
      </c>
      <c r="F853" s="2" t="s">
        <v>1323</v>
      </c>
      <c r="G853" s="57">
        <v>1</v>
      </c>
      <c r="H853" s="57">
        <v>1</v>
      </c>
      <c r="I853" s="56">
        <v>11.7</v>
      </c>
      <c r="J853" s="56">
        <v>1</v>
      </c>
      <c r="K853" s="56" t="s">
        <v>29</v>
      </c>
      <c r="L853" s="56" t="s">
        <v>820</v>
      </c>
      <c r="M853" s="56" t="s">
        <v>1022</v>
      </c>
      <c r="N853" s="56">
        <v>0</v>
      </c>
      <c r="O853" s="55">
        <v>41439462</v>
      </c>
      <c r="P853" s="55">
        <v>41439462</v>
      </c>
      <c r="Q853" s="58">
        <v>0</v>
      </c>
      <c r="R853" s="56">
        <v>0</v>
      </c>
      <c r="S853" s="11" t="s">
        <v>1125</v>
      </c>
      <c r="T853" s="56" t="s">
        <v>1126</v>
      </c>
      <c r="U853" s="59" t="s">
        <v>1127</v>
      </c>
      <c r="V853" s="11" t="s">
        <v>1304</v>
      </c>
      <c r="W853" s="11" t="s">
        <v>1283</v>
      </c>
      <c r="X853" s="56" t="s">
        <v>1130</v>
      </c>
      <c r="Y853" s="60" t="s">
        <v>1131</v>
      </c>
    </row>
    <row r="854" spans="1:25" ht="195" x14ac:dyDescent="0.25">
      <c r="A854" s="2">
        <v>189</v>
      </c>
      <c r="B854" s="11" t="s">
        <v>1299</v>
      </c>
      <c r="C854" s="11" t="s">
        <v>1279</v>
      </c>
      <c r="D854" s="11" t="s">
        <v>1300</v>
      </c>
      <c r="E854" s="56">
        <v>80111604</v>
      </c>
      <c r="F854" s="2" t="s">
        <v>1315</v>
      </c>
      <c r="G854" s="57">
        <v>1</v>
      </c>
      <c r="H854" s="57">
        <v>1</v>
      </c>
      <c r="I854" s="56">
        <v>11.7</v>
      </c>
      <c r="J854" s="56">
        <v>1</v>
      </c>
      <c r="K854" s="56" t="s">
        <v>29</v>
      </c>
      <c r="L854" s="56" t="s">
        <v>820</v>
      </c>
      <c r="M854" s="56" t="s">
        <v>1022</v>
      </c>
      <c r="N854" s="56">
        <v>0</v>
      </c>
      <c r="O854" s="55">
        <v>26769600</v>
      </c>
      <c r="P854" s="55">
        <v>26769600</v>
      </c>
      <c r="Q854" s="58">
        <v>0</v>
      </c>
      <c r="R854" s="56">
        <v>0</v>
      </c>
      <c r="S854" s="11" t="s">
        <v>1125</v>
      </c>
      <c r="T854" s="56" t="s">
        <v>1126</v>
      </c>
      <c r="U854" s="59" t="s">
        <v>1127</v>
      </c>
      <c r="V854" s="11" t="s">
        <v>1304</v>
      </c>
      <c r="W854" s="11" t="s">
        <v>1283</v>
      </c>
      <c r="X854" s="56" t="s">
        <v>1130</v>
      </c>
      <c r="Y854" s="60" t="s">
        <v>1131</v>
      </c>
    </row>
    <row r="855" spans="1:25" ht="195" x14ac:dyDescent="0.25">
      <c r="A855" s="2">
        <v>190</v>
      </c>
      <c r="B855" s="11" t="s">
        <v>1299</v>
      </c>
      <c r="C855" s="11" t="s">
        <v>1279</v>
      </c>
      <c r="D855" s="11" t="s">
        <v>1300</v>
      </c>
      <c r="E855" s="56">
        <v>80111620</v>
      </c>
      <c r="F855" s="2" t="s">
        <v>1324</v>
      </c>
      <c r="G855" s="57">
        <v>1</v>
      </c>
      <c r="H855" s="57">
        <v>1</v>
      </c>
      <c r="I855" s="56">
        <v>11.7</v>
      </c>
      <c r="J855" s="56">
        <v>1</v>
      </c>
      <c r="K855" s="56" t="s">
        <v>29</v>
      </c>
      <c r="L855" s="56" t="s">
        <v>820</v>
      </c>
      <c r="M855" s="56" t="s">
        <v>58</v>
      </c>
      <c r="N855" s="56">
        <v>0</v>
      </c>
      <c r="O855" s="55">
        <v>75973123</v>
      </c>
      <c r="P855" s="55">
        <v>75973123</v>
      </c>
      <c r="Q855" s="58">
        <v>0</v>
      </c>
      <c r="R855" s="56">
        <v>0</v>
      </c>
      <c r="S855" s="11" t="s">
        <v>1125</v>
      </c>
      <c r="T855" s="56" t="s">
        <v>1126</v>
      </c>
      <c r="U855" s="59" t="s">
        <v>1127</v>
      </c>
      <c r="V855" s="11" t="s">
        <v>1304</v>
      </c>
      <c r="W855" s="11" t="s">
        <v>1283</v>
      </c>
      <c r="X855" s="56" t="s">
        <v>1130</v>
      </c>
      <c r="Y855" s="60" t="s">
        <v>1131</v>
      </c>
    </row>
    <row r="856" spans="1:25" ht="195" x14ac:dyDescent="0.25">
      <c r="A856" s="2">
        <v>191</v>
      </c>
      <c r="B856" s="11" t="s">
        <v>1299</v>
      </c>
      <c r="C856" s="11" t="s">
        <v>1279</v>
      </c>
      <c r="D856" s="11" t="s">
        <v>1300</v>
      </c>
      <c r="E856" s="56">
        <v>80111604</v>
      </c>
      <c r="F856" s="2" t="s">
        <v>1315</v>
      </c>
      <c r="G856" s="57">
        <v>1</v>
      </c>
      <c r="H856" s="57">
        <v>1</v>
      </c>
      <c r="I856" s="56">
        <v>6</v>
      </c>
      <c r="J856" s="56">
        <v>1</v>
      </c>
      <c r="K856" s="56" t="s">
        <v>29</v>
      </c>
      <c r="L856" s="56" t="s">
        <v>820</v>
      </c>
      <c r="M856" s="56" t="s">
        <v>1022</v>
      </c>
      <c r="N856" s="56">
        <v>0</v>
      </c>
      <c r="O856" s="55">
        <v>13728000</v>
      </c>
      <c r="P856" s="55">
        <v>13728000</v>
      </c>
      <c r="Q856" s="58">
        <v>0</v>
      </c>
      <c r="R856" s="56">
        <v>0</v>
      </c>
      <c r="S856" s="11" t="s">
        <v>1125</v>
      </c>
      <c r="T856" s="56" t="s">
        <v>1126</v>
      </c>
      <c r="U856" s="59" t="s">
        <v>1127</v>
      </c>
      <c r="V856" s="11" t="s">
        <v>1304</v>
      </c>
      <c r="W856" s="11" t="s">
        <v>1283</v>
      </c>
      <c r="X856" s="56" t="s">
        <v>1130</v>
      </c>
      <c r="Y856" s="60" t="s">
        <v>1131</v>
      </c>
    </row>
    <row r="857" spans="1:25" ht="195" x14ac:dyDescent="0.25">
      <c r="A857" s="2">
        <v>192</v>
      </c>
      <c r="B857" s="11" t="s">
        <v>1299</v>
      </c>
      <c r="C857" s="11" t="s">
        <v>1279</v>
      </c>
      <c r="D857" s="11" t="s">
        <v>1300</v>
      </c>
      <c r="E857" s="56">
        <v>80111604</v>
      </c>
      <c r="F857" s="2" t="s">
        <v>1323</v>
      </c>
      <c r="G857" s="57">
        <v>1</v>
      </c>
      <c r="H857" s="57">
        <v>1</v>
      </c>
      <c r="I857" s="2">
        <v>11.7</v>
      </c>
      <c r="J857" s="56">
        <v>1</v>
      </c>
      <c r="K857" s="56" t="s">
        <v>29</v>
      </c>
      <c r="L857" s="56" t="s">
        <v>820</v>
      </c>
      <c r="M857" s="56" t="s">
        <v>1022</v>
      </c>
      <c r="N857" s="56">
        <v>0</v>
      </c>
      <c r="O857" s="55">
        <v>41439462</v>
      </c>
      <c r="P857" s="55">
        <v>41439462</v>
      </c>
      <c r="Q857" s="58">
        <v>0</v>
      </c>
      <c r="R857" s="56">
        <v>0</v>
      </c>
      <c r="S857" s="11" t="s">
        <v>1125</v>
      </c>
      <c r="T857" s="56" t="s">
        <v>1126</v>
      </c>
      <c r="U857" s="59" t="s">
        <v>1127</v>
      </c>
      <c r="V857" s="11" t="s">
        <v>1304</v>
      </c>
      <c r="W857" s="11" t="s">
        <v>1283</v>
      </c>
      <c r="X857" s="56" t="s">
        <v>1130</v>
      </c>
      <c r="Y857" s="60" t="s">
        <v>1131</v>
      </c>
    </row>
    <row r="858" spans="1:25" ht="195" x14ac:dyDescent="0.25">
      <c r="A858" s="2">
        <v>193</v>
      </c>
      <c r="B858" s="11" t="s">
        <v>1299</v>
      </c>
      <c r="C858" s="11" t="s">
        <v>1279</v>
      </c>
      <c r="D858" s="11" t="s">
        <v>1300</v>
      </c>
      <c r="E858" s="56">
        <v>80111604</v>
      </c>
      <c r="F858" s="2" t="s">
        <v>1315</v>
      </c>
      <c r="G858" s="57">
        <v>1</v>
      </c>
      <c r="H858" s="57">
        <v>1</v>
      </c>
      <c r="I858" s="56">
        <v>6</v>
      </c>
      <c r="J858" s="56">
        <v>1</v>
      </c>
      <c r="K858" s="56" t="s">
        <v>29</v>
      </c>
      <c r="L858" s="56" t="s">
        <v>820</v>
      </c>
      <c r="M858" s="56" t="s">
        <v>1022</v>
      </c>
      <c r="N858" s="56">
        <v>0</v>
      </c>
      <c r="O858" s="55">
        <v>13728000</v>
      </c>
      <c r="P858" s="55">
        <v>13728000</v>
      </c>
      <c r="Q858" s="58">
        <v>0</v>
      </c>
      <c r="R858" s="56">
        <v>0</v>
      </c>
      <c r="S858" s="11" t="s">
        <v>1125</v>
      </c>
      <c r="T858" s="56" t="s">
        <v>1126</v>
      </c>
      <c r="U858" s="59" t="s">
        <v>1127</v>
      </c>
      <c r="V858" s="11" t="s">
        <v>1304</v>
      </c>
      <c r="W858" s="11" t="s">
        <v>1283</v>
      </c>
      <c r="X858" s="56" t="s">
        <v>1130</v>
      </c>
      <c r="Y858" s="60" t="s">
        <v>1131</v>
      </c>
    </row>
    <row r="859" spans="1:25" ht="195" x14ac:dyDescent="0.25">
      <c r="A859" s="2">
        <v>194</v>
      </c>
      <c r="B859" s="11" t="s">
        <v>1299</v>
      </c>
      <c r="C859" s="11" t="s">
        <v>1279</v>
      </c>
      <c r="D859" s="11" t="s">
        <v>1300</v>
      </c>
      <c r="E859" s="56">
        <v>80111604</v>
      </c>
      <c r="F859" s="2" t="s">
        <v>1315</v>
      </c>
      <c r="G859" s="57">
        <v>1</v>
      </c>
      <c r="H859" s="57">
        <v>1</v>
      </c>
      <c r="I859" s="56">
        <v>6</v>
      </c>
      <c r="J859" s="56">
        <v>1</v>
      </c>
      <c r="K859" s="56" t="s">
        <v>29</v>
      </c>
      <c r="L859" s="56" t="s">
        <v>820</v>
      </c>
      <c r="M859" s="56" t="s">
        <v>1022</v>
      </c>
      <c r="N859" s="56">
        <v>0</v>
      </c>
      <c r="O859" s="55">
        <v>13728000</v>
      </c>
      <c r="P859" s="55">
        <v>13728000</v>
      </c>
      <c r="Q859" s="58">
        <v>0</v>
      </c>
      <c r="R859" s="56">
        <v>0</v>
      </c>
      <c r="S859" s="11" t="s">
        <v>1125</v>
      </c>
      <c r="T859" s="56" t="s">
        <v>1126</v>
      </c>
      <c r="U859" s="59" t="s">
        <v>1127</v>
      </c>
      <c r="V859" s="11" t="s">
        <v>1304</v>
      </c>
      <c r="W859" s="11" t="s">
        <v>1283</v>
      </c>
      <c r="X859" s="56" t="s">
        <v>1130</v>
      </c>
      <c r="Y859" s="60" t="s">
        <v>1131</v>
      </c>
    </row>
    <row r="860" spans="1:25" ht="195" x14ac:dyDescent="0.25">
      <c r="A860" s="2">
        <v>195</v>
      </c>
      <c r="B860" s="11" t="s">
        <v>1299</v>
      </c>
      <c r="C860" s="11" t="s">
        <v>1279</v>
      </c>
      <c r="D860" s="11" t="s">
        <v>1300</v>
      </c>
      <c r="E860" s="56">
        <v>80111604</v>
      </c>
      <c r="F860" s="2" t="s">
        <v>1315</v>
      </c>
      <c r="G860" s="57">
        <v>1</v>
      </c>
      <c r="H860" s="57">
        <v>1</v>
      </c>
      <c r="I860" s="56">
        <v>6</v>
      </c>
      <c r="J860" s="56">
        <v>1</v>
      </c>
      <c r="K860" s="56" t="s">
        <v>29</v>
      </c>
      <c r="L860" s="56" t="s">
        <v>820</v>
      </c>
      <c r="M860" s="56" t="s">
        <v>1022</v>
      </c>
      <c r="N860" s="56">
        <v>0</v>
      </c>
      <c r="O860" s="55">
        <v>13728000</v>
      </c>
      <c r="P860" s="55">
        <v>13728000</v>
      </c>
      <c r="Q860" s="58">
        <v>0</v>
      </c>
      <c r="R860" s="56">
        <v>0</v>
      </c>
      <c r="S860" s="11" t="s">
        <v>1125</v>
      </c>
      <c r="T860" s="56" t="s">
        <v>1126</v>
      </c>
      <c r="U860" s="59" t="s">
        <v>1127</v>
      </c>
      <c r="V860" s="11" t="s">
        <v>1304</v>
      </c>
      <c r="W860" s="11" t="s">
        <v>1283</v>
      </c>
      <c r="X860" s="56" t="s">
        <v>1130</v>
      </c>
      <c r="Y860" s="60" t="s">
        <v>1131</v>
      </c>
    </row>
    <row r="861" spans="1:25" ht="195" x14ac:dyDescent="0.25">
      <c r="A861" s="2">
        <v>196</v>
      </c>
      <c r="B861" s="11" t="s">
        <v>1299</v>
      </c>
      <c r="C861" s="11" t="s">
        <v>1279</v>
      </c>
      <c r="D861" s="11" t="s">
        <v>1300</v>
      </c>
      <c r="E861" s="56">
        <v>80111604</v>
      </c>
      <c r="F861" s="2" t="s">
        <v>1315</v>
      </c>
      <c r="G861" s="57">
        <v>1</v>
      </c>
      <c r="H861" s="57">
        <v>1</v>
      </c>
      <c r="I861" s="56">
        <v>6</v>
      </c>
      <c r="J861" s="56">
        <v>1</v>
      </c>
      <c r="K861" s="56" t="s">
        <v>29</v>
      </c>
      <c r="L861" s="56" t="s">
        <v>820</v>
      </c>
      <c r="M861" s="56" t="s">
        <v>1022</v>
      </c>
      <c r="N861" s="56">
        <v>0</v>
      </c>
      <c r="O861" s="55">
        <v>13728000</v>
      </c>
      <c r="P861" s="55">
        <v>13728000</v>
      </c>
      <c r="Q861" s="58">
        <v>0</v>
      </c>
      <c r="R861" s="56">
        <v>0</v>
      </c>
      <c r="S861" s="11" t="s">
        <v>1125</v>
      </c>
      <c r="T861" s="56" t="s">
        <v>1126</v>
      </c>
      <c r="U861" s="59" t="s">
        <v>1127</v>
      </c>
      <c r="V861" s="11" t="s">
        <v>1304</v>
      </c>
      <c r="W861" s="11" t="s">
        <v>1283</v>
      </c>
      <c r="X861" s="56" t="s">
        <v>1130</v>
      </c>
      <c r="Y861" s="60" t="s">
        <v>1131</v>
      </c>
    </row>
    <row r="862" spans="1:25" ht="195" x14ac:dyDescent="0.25">
      <c r="A862" s="2">
        <v>197</v>
      </c>
      <c r="B862" s="11" t="s">
        <v>1299</v>
      </c>
      <c r="C862" s="11" t="s">
        <v>1279</v>
      </c>
      <c r="D862" s="11" t="s">
        <v>1300</v>
      </c>
      <c r="E862" s="56">
        <v>80111604</v>
      </c>
      <c r="F862" s="2" t="s">
        <v>1315</v>
      </c>
      <c r="G862" s="57">
        <v>1</v>
      </c>
      <c r="H862" s="57">
        <v>1</v>
      </c>
      <c r="I862" s="56">
        <v>6</v>
      </c>
      <c r="J862" s="56">
        <v>1</v>
      </c>
      <c r="K862" s="56" t="s">
        <v>29</v>
      </c>
      <c r="L862" s="56" t="s">
        <v>820</v>
      </c>
      <c r="M862" s="56" t="s">
        <v>1022</v>
      </c>
      <c r="N862" s="56">
        <v>0</v>
      </c>
      <c r="O862" s="55">
        <v>13728000</v>
      </c>
      <c r="P862" s="55">
        <v>13728000</v>
      </c>
      <c r="Q862" s="58">
        <v>0</v>
      </c>
      <c r="R862" s="56">
        <v>0</v>
      </c>
      <c r="S862" s="11" t="s">
        <v>1125</v>
      </c>
      <c r="T862" s="56" t="s">
        <v>1126</v>
      </c>
      <c r="U862" s="59" t="s">
        <v>1127</v>
      </c>
      <c r="V862" s="11" t="s">
        <v>1304</v>
      </c>
      <c r="W862" s="11" t="s">
        <v>1283</v>
      </c>
      <c r="X862" s="56" t="s">
        <v>1130</v>
      </c>
      <c r="Y862" s="60" t="s">
        <v>1131</v>
      </c>
    </row>
    <row r="863" spans="1:25" ht="195" x14ac:dyDescent="0.25">
      <c r="A863" s="2">
        <v>198</v>
      </c>
      <c r="B863" s="11" t="s">
        <v>1299</v>
      </c>
      <c r="C863" s="11" t="s">
        <v>1279</v>
      </c>
      <c r="D863" s="11" t="s">
        <v>1300</v>
      </c>
      <c r="E863" s="56">
        <v>80111620</v>
      </c>
      <c r="F863" s="2" t="s">
        <v>1325</v>
      </c>
      <c r="G863" s="57">
        <v>1</v>
      </c>
      <c r="H863" s="57">
        <v>1</v>
      </c>
      <c r="I863" s="56">
        <v>6</v>
      </c>
      <c r="J863" s="56">
        <v>1</v>
      </c>
      <c r="K863" s="56" t="s">
        <v>29</v>
      </c>
      <c r="L863" s="56" t="s">
        <v>820</v>
      </c>
      <c r="M863" s="56" t="s">
        <v>58</v>
      </c>
      <c r="N863" s="56">
        <v>0</v>
      </c>
      <c r="O863" s="55">
        <v>25272000</v>
      </c>
      <c r="P863" s="55">
        <v>25272000</v>
      </c>
      <c r="Q863" s="58">
        <v>0</v>
      </c>
      <c r="R863" s="56">
        <v>0</v>
      </c>
      <c r="S863" s="11" t="s">
        <v>1125</v>
      </c>
      <c r="T863" s="56" t="s">
        <v>1126</v>
      </c>
      <c r="U863" s="59" t="s">
        <v>1127</v>
      </c>
      <c r="V863" s="11" t="s">
        <v>1304</v>
      </c>
      <c r="W863" s="11" t="s">
        <v>1283</v>
      </c>
      <c r="X863" s="56" t="s">
        <v>1130</v>
      </c>
      <c r="Y863" s="60" t="s">
        <v>1131</v>
      </c>
    </row>
    <row r="864" spans="1:25" ht="195" x14ac:dyDescent="0.25">
      <c r="A864" s="2">
        <v>199</v>
      </c>
      <c r="B864" s="11" t="s">
        <v>1299</v>
      </c>
      <c r="C864" s="11" t="s">
        <v>1279</v>
      </c>
      <c r="D864" s="11" t="s">
        <v>1300</v>
      </c>
      <c r="E864" s="56">
        <v>80111620</v>
      </c>
      <c r="F864" s="2" t="s">
        <v>1316</v>
      </c>
      <c r="G864" s="57">
        <v>1</v>
      </c>
      <c r="H864" s="57">
        <v>1</v>
      </c>
      <c r="I864" s="56">
        <v>6</v>
      </c>
      <c r="J864" s="56">
        <v>1</v>
      </c>
      <c r="K864" s="56" t="s">
        <v>29</v>
      </c>
      <c r="L864" s="56" t="s">
        <v>820</v>
      </c>
      <c r="M864" s="56" t="s">
        <v>58</v>
      </c>
      <c r="N864" s="56">
        <v>0</v>
      </c>
      <c r="O864" s="55">
        <v>38960576</v>
      </c>
      <c r="P864" s="55">
        <v>38960576</v>
      </c>
      <c r="Q864" s="58">
        <v>0</v>
      </c>
      <c r="R864" s="56">
        <v>0</v>
      </c>
      <c r="S864" s="11" t="s">
        <v>1125</v>
      </c>
      <c r="T864" s="56" t="s">
        <v>1126</v>
      </c>
      <c r="U864" s="59" t="s">
        <v>1127</v>
      </c>
      <c r="V864" s="11" t="s">
        <v>1304</v>
      </c>
      <c r="W864" s="11" t="s">
        <v>1283</v>
      </c>
      <c r="X864" s="56" t="s">
        <v>1130</v>
      </c>
      <c r="Y864" s="60" t="s">
        <v>1131</v>
      </c>
    </row>
    <row r="865" spans="1:25" ht="195" x14ac:dyDescent="0.25">
      <c r="A865" s="2">
        <v>200</v>
      </c>
      <c r="B865" s="11" t="s">
        <v>1299</v>
      </c>
      <c r="C865" s="11" t="s">
        <v>1279</v>
      </c>
      <c r="D865" s="11" t="s">
        <v>1300</v>
      </c>
      <c r="E865" s="56">
        <v>80111620</v>
      </c>
      <c r="F865" s="2" t="s">
        <v>1316</v>
      </c>
      <c r="G865" s="57">
        <v>1</v>
      </c>
      <c r="H865" s="57">
        <v>1</v>
      </c>
      <c r="I865" s="56">
        <v>6</v>
      </c>
      <c r="J865" s="56">
        <v>1</v>
      </c>
      <c r="K865" s="56" t="s">
        <v>29</v>
      </c>
      <c r="L865" s="56" t="s">
        <v>820</v>
      </c>
      <c r="M865" s="56" t="s">
        <v>58</v>
      </c>
      <c r="N865" s="56">
        <v>0</v>
      </c>
      <c r="O865" s="55">
        <v>38960576</v>
      </c>
      <c r="P865" s="55">
        <v>38960576</v>
      </c>
      <c r="Q865" s="58">
        <v>0</v>
      </c>
      <c r="R865" s="56">
        <v>0</v>
      </c>
      <c r="S865" s="11" t="s">
        <v>1125</v>
      </c>
      <c r="T865" s="56" t="s">
        <v>1126</v>
      </c>
      <c r="U865" s="59" t="s">
        <v>1127</v>
      </c>
      <c r="V865" s="11" t="s">
        <v>1304</v>
      </c>
      <c r="W865" s="11" t="s">
        <v>1283</v>
      </c>
      <c r="X865" s="56" t="s">
        <v>1130</v>
      </c>
      <c r="Y865" s="60" t="s">
        <v>1131</v>
      </c>
    </row>
    <row r="866" spans="1:25" ht="195" x14ac:dyDescent="0.25">
      <c r="A866" s="2">
        <v>201</v>
      </c>
      <c r="B866" s="11" t="s">
        <v>1299</v>
      </c>
      <c r="C866" s="11" t="s">
        <v>1279</v>
      </c>
      <c r="D866" s="11" t="s">
        <v>1300</v>
      </c>
      <c r="E866" s="56">
        <v>80111604</v>
      </c>
      <c r="F866" s="2" t="s">
        <v>1315</v>
      </c>
      <c r="G866" s="57">
        <v>1</v>
      </c>
      <c r="H866" s="57">
        <v>1</v>
      </c>
      <c r="I866" s="56">
        <v>6</v>
      </c>
      <c r="J866" s="56">
        <v>1</v>
      </c>
      <c r="K866" s="56" t="s">
        <v>29</v>
      </c>
      <c r="L866" s="56" t="s">
        <v>820</v>
      </c>
      <c r="M866" s="56" t="s">
        <v>1022</v>
      </c>
      <c r="N866" s="56">
        <v>0</v>
      </c>
      <c r="O866" s="55">
        <v>13728000</v>
      </c>
      <c r="P866" s="55">
        <v>13728000</v>
      </c>
      <c r="Q866" s="58">
        <v>0</v>
      </c>
      <c r="R866" s="56">
        <v>0</v>
      </c>
      <c r="S866" s="11" t="s">
        <v>1125</v>
      </c>
      <c r="T866" s="56" t="s">
        <v>1126</v>
      </c>
      <c r="U866" s="59" t="s">
        <v>1127</v>
      </c>
      <c r="V866" s="11" t="s">
        <v>1304</v>
      </c>
      <c r="W866" s="11" t="s">
        <v>1283</v>
      </c>
      <c r="X866" s="56" t="s">
        <v>1130</v>
      </c>
      <c r="Y866" s="60" t="s">
        <v>1131</v>
      </c>
    </row>
    <row r="867" spans="1:25" ht="195" x14ac:dyDescent="0.25">
      <c r="A867" s="2">
        <v>202</v>
      </c>
      <c r="B867" s="11" t="s">
        <v>1299</v>
      </c>
      <c r="C867" s="11" t="s">
        <v>1279</v>
      </c>
      <c r="D867" s="11" t="s">
        <v>1300</v>
      </c>
      <c r="E867" s="56">
        <v>80111604</v>
      </c>
      <c r="F867" s="2" t="s">
        <v>1315</v>
      </c>
      <c r="G867" s="57">
        <v>1</v>
      </c>
      <c r="H867" s="57">
        <v>1</v>
      </c>
      <c r="I867" s="2">
        <v>11.7</v>
      </c>
      <c r="J867" s="56">
        <v>1</v>
      </c>
      <c r="K867" s="56" t="s">
        <v>29</v>
      </c>
      <c r="L867" s="56" t="s">
        <v>820</v>
      </c>
      <c r="M867" s="56" t="s">
        <v>1022</v>
      </c>
      <c r="N867" s="56">
        <v>0</v>
      </c>
      <c r="O867" s="55">
        <v>26769600</v>
      </c>
      <c r="P867" s="55">
        <v>26769600</v>
      </c>
      <c r="Q867" s="58">
        <v>0</v>
      </c>
      <c r="R867" s="56">
        <v>0</v>
      </c>
      <c r="S867" s="11" t="s">
        <v>1125</v>
      </c>
      <c r="T867" s="56" t="s">
        <v>1126</v>
      </c>
      <c r="U867" s="59" t="s">
        <v>1127</v>
      </c>
      <c r="V867" s="11" t="s">
        <v>1304</v>
      </c>
      <c r="W867" s="11" t="s">
        <v>1283</v>
      </c>
      <c r="X867" s="56" t="s">
        <v>1130</v>
      </c>
      <c r="Y867" s="60" t="s">
        <v>1131</v>
      </c>
    </row>
    <row r="868" spans="1:25" ht="195" x14ac:dyDescent="0.25">
      <c r="A868" s="2">
        <v>203</v>
      </c>
      <c r="B868" s="11" t="s">
        <v>1299</v>
      </c>
      <c r="C868" s="11" t="s">
        <v>1279</v>
      </c>
      <c r="D868" s="11" t="s">
        <v>1300</v>
      </c>
      <c r="E868" s="56">
        <v>80111604</v>
      </c>
      <c r="F868" s="2" t="s">
        <v>1315</v>
      </c>
      <c r="G868" s="57">
        <v>1</v>
      </c>
      <c r="H868" s="57">
        <v>1</v>
      </c>
      <c r="I868" s="56">
        <v>6</v>
      </c>
      <c r="J868" s="56">
        <v>1</v>
      </c>
      <c r="K868" s="56" t="s">
        <v>29</v>
      </c>
      <c r="L868" s="56" t="s">
        <v>820</v>
      </c>
      <c r="M868" s="56" t="s">
        <v>1022</v>
      </c>
      <c r="N868" s="56">
        <v>0</v>
      </c>
      <c r="O868" s="55">
        <v>13728000</v>
      </c>
      <c r="P868" s="55">
        <v>13728000</v>
      </c>
      <c r="Q868" s="58">
        <v>0</v>
      </c>
      <c r="R868" s="56">
        <v>0</v>
      </c>
      <c r="S868" s="11" t="s">
        <v>1125</v>
      </c>
      <c r="T868" s="56" t="s">
        <v>1126</v>
      </c>
      <c r="U868" s="59" t="s">
        <v>1127</v>
      </c>
      <c r="V868" s="11" t="s">
        <v>1304</v>
      </c>
      <c r="W868" s="11" t="s">
        <v>1283</v>
      </c>
      <c r="X868" s="56" t="s">
        <v>1130</v>
      </c>
      <c r="Y868" s="60" t="s">
        <v>1131</v>
      </c>
    </row>
    <row r="869" spans="1:25" ht="195" x14ac:dyDescent="0.25">
      <c r="A869" s="2">
        <v>204</v>
      </c>
      <c r="B869" s="11" t="s">
        <v>1299</v>
      </c>
      <c r="C869" s="11" t="s">
        <v>1279</v>
      </c>
      <c r="D869" s="11" t="s">
        <v>1300</v>
      </c>
      <c r="E869" s="56">
        <v>80111604</v>
      </c>
      <c r="F869" s="2" t="s">
        <v>1315</v>
      </c>
      <c r="G869" s="57">
        <v>7</v>
      </c>
      <c r="H869" s="57">
        <v>7</v>
      </c>
      <c r="I869" s="56">
        <v>5.7</v>
      </c>
      <c r="J869" s="56">
        <v>1</v>
      </c>
      <c r="K869" s="56" t="s">
        <v>29</v>
      </c>
      <c r="L869" s="56" t="s">
        <v>820</v>
      </c>
      <c r="M869" s="56" t="s">
        <v>1022</v>
      </c>
      <c r="N869" s="56">
        <v>0</v>
      </c>
      <c r="O869" s="55">
        <v>13041600</v>
      </c>
      <c r="P869" s="55">
        <v>13041600</v>
      </c>
      <c r="Q869" s="58">
        <v>0</v>
      </c>
      <c r="R869" s="56">
        <v>0</v>
      </c>
      <c r="S869" s="11" t="s">
        <v>1125</v>
      </c>
      <c r="T869" s="56" t="s">
        <v>1126</v>
      </c>
      <c r="U869" s="59" t="s">
        <v>1127</v>
      </c>
      <c r="V869" s="11" t="s">
        <v>1304</v>
      </c>
      <c r="W869" s="11" t="s">
        <v>1283</v>
      </c>
      <c r="X869" s="56" t="s">
        <v>1130</v>
      </c>
      <c r="Y869" s="60" t="s">
        <v>1131</v>
      </c>
    </row>
    <row r="870" spans="1:25" ht="195" x14ac:dyDescent="0.25">
      <c r="A870" s="2">
        <v>205</v>
      </c>
      <c r="B870" s="11" t="s">
        <v>1299</v>
      </c>
      <c r="C870" s="11" t="s">
        <v>1279</v>
      </c>
      <c r="D870" s="11" t="s">
        <v>1300</v>
      </c>
      <c r="E870" s="56">
        <v>80111604</v>
      </c>
      <c r="F870" s="2" t="s">
        <v>1315</v>
      </c>
      <c r="G870" s="57">
        <v>7</v>
      </c>
      <c r="H870" s="57">
        <v>7</v>
      </c>
      <c r="I870" s="56">
        <v>5.7</v>
      </c>
      <c r="J870" s="56">
        <v>1</v>
      </c>
      <c r="K870" s="56" t="s">
        <v>29</v>
      </c>
      <c r="L870" s="56" t="s">
        <v>820</v>
      </c>
      <c r="M870" s="56" t="s">
        <v>1022</v>
      </c>
      <c r="N870" s="56">
        <v>0</v>
      </c>
      <c r="O870" s="55">
        <v>13041600</v>
      </c>
      <c r="P870" s="55">
        <v>13041600</v>
      </c>
      <c r="Q870" s="58">
        <v>0</v>
      </c>
      <c r="R870" s="56">
        <v>0</v>
      </c>
      <c r="S870" s="11" t="s">
        <v>1125</v>
      </c>
      <c r="T870" s="56" t="s">
        <v>1126</v>
      </c>
      <c r="U870" s="59" t="s">
        <v>1127</v>
      </c>
      <c r="V870" s="11" t="s">
        <v>1304</v>
      </c>
      <c r="W870" s="11" t="s">
        <v>1283</v>
      </c>
      <c r="X870" s="56" t="s">
        <v>1130</v>
      </c>
      <c r="Y870" s="60" t="s">
        <v>1131</v>
      </c>
    </row>
    <row r="871" spans="1:25" ht="195" x14ac:dyDescent="0.25">
      <c r="A871" s="2">
        <v>206</v>
      </c>
      <c r="B871" s="11" t="s">
        <v>1299</v>
      </c>
      <c r="C871" s="11" t="s">
        <v>1279</v>
      </c>
      <c r="D871" s="11" t="s">
        <v>1300</v>
      </c>
      <c r="E871" s="56">
        <v>80111604</v>
      </c>
      <c r="F871" s="2" t="s">
        <v>1315</v>
      </c>
      <c r="G871" s="57">
        <v>7</v>
      </c>
      <c r="H871" s="57">
        <v>7</v>
      </c>
      <c r="I871" s="56">
        <v>5.7</v>
      </c>
      <c r="J871" s="56">
        <v>1</v>
      </c>
      <c r="K871" s="56" t="s">
        <v>29</v>
      </c>
      <c r="L871" s="56" t="s">
        <v>820</v>
      </c>
      <c r="M871" s="56" t="s">
        <v>1022</v>
      </c>
      <c r="N871" s="56">
        <v>0</v>
      </c>
      <c r="O871" s="55">
        <v>13041600</v>
      </c>
      <c r="P871" s="55">
        <v>13041600</v>
      </c>
      <c r="Q871" s="58">
        <v>0</v>
      </c>
      <c r="R871" s="56">
        <v>0</v>
      </c>
      <c r="S871" s="11" t="s">
        <v>1125</v>
      </c>
      <c r="T871" s="56" t="s">
        <v>1126</v>
      </c>
      <c r="U871" s="59" t="s">
        <v>1127</v>
      </c>
      <c r="V871" s="11" t="s">
        <v>1304</v>
      </c>
      <c r="W871" s="11" t="s">
        <v>1283</v>
      </c>
      <c r="X871" s="56" t="s">
        <v>1130</v>
      </c>
      <c r="Y871" s="60" t="s">
        <v>1131</v>
      </c>
    </row>
    <row r="872" spans="1:25" ht="195" x14ac:dyDescent="0.25">
      <c r="A872" s="2">
        <v>207</v>
      </c>
      <c r="B872" s="11" t="s">
        <v>1299</v>
      </c>
      <c r="C872" s="11" t="s">
        <v>1279</v>
      </c>
      <c r="D872" s="11" t="s">
        <v>1300</v>
      </c>
      <c r="E872" s="56">
        <v>80111604</v>
      </c>
      <c r="F872" s="2" t="s">
        <v>1315</v>
      </c>
      <c r="G872" s="57">
        <v>7</v>
      </c>
      <c r="H872" s="57">
        <v>7</v>
      </c>
      <c r="I872" s="56">
        <v>5.7</v>
      </c>
      <c r="J872" s="56">
        <v>1</v>
      </c>
      <c r="K872" s="56" t="s">
        <v>29</v>
      </c>
      <c r="L872" s="56" t="s">
        <v>820</v>
      </c>
      <c r="M872" s="56" t="s">
        <v>1022</v>
      </c>
      <c r="N872" s="56">
        <v>0</v>
      </c>
      <c r="O872" s="55">
        <v>13041600</v>
      </c>
      <c r="P872" s="55">
        <v>13041600</v>
      </c>
      <c r="Q872" s="58">
        <v>0</v>
      </c>
      <c r="R872" s="56">
        <v>0</v>
      </c>
      <c r="S872" s="11" t="s">
        <v>1125</v>
      </c>
      <c r="T872" s="56" t="s">
        <v>1126</v>
      </c>
      <c r="U872" s="59" t="s">
        <v>1127</v>
      </c>
      <c r="V872" s="11" t="s">
        <v>1304</v>
      </c>
      <c r="W872" s="11" t="s">
        <v>1283</v>
      </c>
      <c r="X872" s="56" t="s">
        <v>1130</v>
      </c>
      <c r="Y872" s="60" t="s">
        <v>1131</v>
      </c>
    </row>
    <row r="873" spans="1:25" ht="195" x14ac:dyDescent="0.25">
      <c r="A873" s="2">
        <v>208</v>
      </c>
      <c r="B873" s="11" t="s">
        <v>1299</v>
      </c>
      <c r="C873" s="11" t="s">
        <v>1279</v>
      </c>
      <c r="D873" s="11" t="s">
        <v>1300</v>
      </c>
      <c r="E873" s="56">
        <v>80111604</v>
      </c>
      <c r="F873" s="2" t="s">
        <v>1315</v>
      </c>
      <c r="G873" s="57">
        <v>7</v>
      </c>
      <c r="H873" s="57">
        <v>7</v>
      </c>
      <c r="I873" s="56">
        <v>5.7</v>
      </c>
      <c r="J873" s="56">
        <v>1</v>
      </c>
      <c r="K873" s="56" t="s">
        <v>29</v>
      </c>
      <c r="L873" s="56" t="s">
        <v>820</v>
      </c>
      <c r="M873" s="56" t="s">
        <v>1022</v>
      </c>
      <c r="N873" s="56">
        <v>0</v>
      </c>
      <c r="O873" s="55">
        <v>13041600</v>
      </c>
      <c r="P873" s="55">
        <v>13041600</v>
      </c>
      <c r="Q873" s="58">
        <v>0</v>
      </c>
      <c r="R873" s="56">
        <v>0</v>
      </c>
      <c r="S873" s="11" t="s">
        <v>1125</v>
      </c>
      <c r="T873" s="56" t="s">
        <v>1126</v>
      </c>
      <c r="U873" s="59" t="s">
        <v>1127</v>
      </c>
      <c r="V873" s="11" t="s">
        <v>1304</v>
      </c>
      <c r="W873" s="11" t="s">
        <v>1283</v>
      </c>
      <c r="X873" s="56" t="s">
        <v>1130</v>
      </c>
      <c r="Y873" s="60" t="s">
        <v>1131</v>
      </c>
    </row>
    <row r="874" spans="1:25" ht="195" x14ac:dyDescent="0.25">
      <c r="A874" s="2">
        <v>209</v>
      </c>
      <c r="B874" s="11" t="s">
        <v>1299</v>
      </c>
      <c r="C874" s="11" t="s">
        <v>1279</v>
      </c>
      <c r="D874" s="11" t="s">
        <v>1300</v>
      </c>
      <c r="E874" s="56">
        <v>80111604</v>
      </c>
      <c r="F874" s="2" t="s">
        <v>1315</v>
      </c>
      <c r="G874" s="57">
        <v>7</v>
      </c>
      <c r="H874" s="57">
        <v>7</v>
      </c>
      <c r="I874" s="56">
        <v>5.7</v>
      </c>
      <c r="J874" s="56">
        <v>1</v>
      </c>
      <c r="K874" s="56" t="s">
        <v>29</v>
      </c>
      <c r="L874" s="56" t="s">
        <v>820</v>
      </c>
      <c r="M874" s="56" t="s">
        <v>1022</v>
      </c>
      <c r="N874" s="56">
        <v>0</v>
      </c>
      <c r="O874" s="55">
        <v>13041600</v>
      </c>
      <c r="P874" s="55">
        <v>13041600</v>
      </c>
      <c r="Q874" s="58">
        <v>0</v>
      </c>
      <c r="R874" s="56">
        <v>0</v>
      </c>
      <c r="S874" s="11" t="s">
        <v>1125</v>
      </c>
      <c r="T874" s="56" t="s">
        <v>1126</v>
      </c>
      <c r="U874" s="59" t="s">
        <v>1127</v>
      </c>
      <c r="V874" s="11" t="s">
        <v>1304</v>
      </c>
      <c r="W874" s="11" t="s">
        <v>1283</v>
      </c>
      <c r="X874" s="56" t="s">
        <v>1130</v>
      </c>
      <c r="Y874" s="60" t="s">
        <v>1131</v>
      </c>
    </row>
    <row r="875" spans="1:25" ht="195" x14ac:dyDescent="0.25">
      <c r="A875" s="2">
        <v>210</v>
      </c>
      <c r="B875" s="11" t="s">
        <v>1299</v>
      </c>
      <c r="C875" s="11" t="s">
        <v>1279</v>
      </c>
      <c r="D875" s="11" t="s">
        <v>1300</v>
      </c>
      <c r="E875" s="56">
        <v>80111620</v>
      </c>
      <c r="F875" s="2" t="s">
        <v>1325</v>
      </c>
      <c r="G875" s="57">
        <v>7</v>
      </c>
      <c r="H875" s="57">
        <v>7</v>
      </c>
      <c r="I875" s="56">
        <v>5.7</v>
      </c>
      <c r="J875" s="56">
        <v>1</v>
      </c>
      <c r="K875" s="56" t="s">
        <v>29</v>
      </c>
      <c r="L875" s="56" t="s">
        <v>820</v>
      </c>
      <c r="M875" s="56" t="s">
        <v>58</v>
      </c>
      <c r="N875" s="56">
        <v>0</v>
      </c>
      <c r="O875" s="55">
        <v>24008400</v>
      </c>
      <c r="P875" s="55">
        <v>24008400</v>
      </c>
      <c r="Q875" s="58">
        <v>0</v>
      </c>
      <c r="R875" s="56">
        <v>0</v>
      </c>
      <c r="S875" s="11" t="s">
        <v>1125</v>
      </c>
      <c r="T875" s="56" t="s">
        <v>1126</v>
      </c>
      <c r="U875" s="59" t="s">
        <v>1127</v>
      </c>
      <c r="V875" s="11" t="s">
        <v>1304</v>
      </c>
      <c r="W875" s="11" t="s">
        <v>1283</v>
      </c>
      <c r="X875" s="56" t="s">
        <v>1130</v>
      </c>
      <c r="Y875" s="60" t="s">
        <v>1131</v>
      </c>
    </row>
    <row r="876" spans="1:25" ht="195" x14ac:dyDescent="0.25">
      <c r="A876" s="2">
        <v>211</v>
      </c>
      <c r="B876" s="11" t="s">
        <v>1299</v>
      </c>
      <c r="C876" s="11" t="s">
        <v>1279</v>
      </c>
      <c r="D876" s="11" t="s">
        <v>1300</v>
      </c>
      <c r="E876" s="56">
        <v>80111620</v>
      </c>
      <c r="F876" s="2" t="s">
        <v>1316</v>
      </c>
      <c r="G876" s="57">
        <v>7</v>
      </c>
      <c r="H876" s="57">
        <v>7</v>
      </c>
      <c r="I876" s="56">
        <v>5.7</v>
      </c>
      <c r="J876" s="56">
        <v>1</v>
      </c>
      <c r="K876" s="56" t="s">
        <v>29</v>
      </c>
      <c r="L876" s="56" t="s">
        <v>820</v>
      </c>
      <c r="M876" s="56" t="s">
        <v>58</v>
      </c>
      <c r="N876" s="56">
        <v>0</v>
      </c>
      <c r="O876" s="55">
        <v>37012547</v>
      </c>
      <c r="P876" s="55">
        <v>37012547</v>
      </c>
      <c r="Q876" s="58">
        <v>0</v>
      </c>
      <c r="R876" s="56">
        <v>0</v>
      </c>
      <c r="S876" s="11" t="s">
        <v>1125</v>
      </c>
      <c r="T876" s="56" t="s">
        <v>1126</v>
      </c>
      <c r="U876" s="59" t="s">
        <v>1127</v>
      </c>
      <c r="V876" s="11" t="s">
        <v>1304</v>
      </c>
      <c r="W876" s="11" t="s">
        <v>1283</v>
      </c>
      <c r="X876" s="56" t="s">
        <v>1130</v>
      </c>
      <c r="Y876" s="60" t="s">
        <v>1131</v>
      </c>
    </row>
    <row r="877" spans="1:25" ht="195" x14ac:dyDescent="0.25">
      <c r="A877" s="2">
        <v>212</v>
      </c>
      <c r="B877" s="11" t="s">
        <v>1299</v>
      </c>
      <c r="C877" s="11" t="s">
        <v>1279</v>
      </c>
      <c r="D877" s="11" t="s">
        <v>1300</v>
      </c>
      <c r="E877" s="56">
        <v>80111620</v>
      </c>
      <c r="F877" s="2" t="s">
        <v>1316</v>
      </c>
      <c r="G877" s="57">
        <v>7</v>
      </c>
      <c r="H877" s="57">
        <v>7</v>
      </c>
      <c r="I877" s="56">
        <v>5.7</v>
      </c>
      <c r="J877" s="56">
        <v>1</v>
      </c>
      <c r="K877" s="56" t="s">
        <v>29</v>
      </c>
      <c r="L877" s="56" t="s">
        <v>820</v>
      </c>
      <c r="M877" s="56" t="s">
        <v>58</v>
      </c>
      <c r="N877" s="56">
        <v>0</v>
      </c>
      <c r="O877" s="55">
        <v>37012547</v>
      </c>
      <c r="P877" s="55">
        <v>37012547</v>
      </c>
      <c r="Q877" s="58">
        <v>0</v>
      </c>
      <c r="R877" s="56">
        <v>0</v>
      </c>
      <c r="S877" s="11" t="s">
        <v>1125</v>
      </c>
      <c r="T877" s="56" t="s">
        <v>1126</v>
      </c>
      <c r="U877" s="59" t="s">
        <v>1127</v>
      </c>
      <c r="V877" s="11" t="s">
        <v>1304</v>
      </c>
      <c r="W877" s="11" t="s">
        <v>1283</v>
      </c>
      <c r="X877" s="56" t="s">
        <v>1130</v>
      </c>
      <c r="Y877" s="60" t="s">
        <v>1131</v>
      </c>
    </row>
    <row r="878" spans="1:25" ht="195" x14ac:dyDescent="0.25">
      <c r="A878" s="2">
        <v>213</v>
      </c>
      <c r="B878" s="11" t="s">
        <v>1299</v>
      </c>
      <c r="C878" s="11" t="s">
        <v>1279</v>
      </c>
      <c r="D878" s="11" t="s">
        <v>1300</v>
      </c>
      <c r="E878" s="56">
        <v>80111604</v>
      </c>
      <c r="F878" s="2" t="s">
        <v>1315</v>
      </c>
      <c r="G878" s="57">
        <v>7</v>
      </c>
      <c r="H878" s="57">
        <v>7</v>
      </c>
      <c r="I878" s="56">
        <v>5.7</v>
      </c>
      <c r="J878" s="56">
        <v>1</v>
      </c>
      <c r="K878" s="56" t="s">
        <v>29</v>
      </c>
      <c r="L878" s="56" t="s">
        <v>820</v>
      </c>
      <c r="M878" s="56" t="s">
        <v>1022</v>
      </c>
      <c r="N878" s="56">
        <v>0</v>
      </c>
      <c r="O878" s="55">
        <v>13041600</v>
      </c>
      <c r="P878" s="55">
        <v>13041600</v>
      </c>
      <c r="Q878" s="58">
        <v>0</v>
      </c>
      <c r="R878" s="56">
        <v>0</v>
      </c>
      <c r="S878" s="11" t="s">
        <v>1125</v>
      </c>
      <c r="T878" s="56" t="s">
        <v>1126</v>
      </c>
      <c r="U878" s="59" t="s">
        <v>1127</v>
      </c>
      <c r="V878" s="11" t="s">
        <v>1304</v>
      </c>
      <c r="W878" s="11" t="s">
        <v>1283</v>
      </c>
      <c r="X878" s="56" t="s">
        <v>1130</v>
      </c>
      <c r="Y878" s="60" t="s">
        <v>1131</v>
      </c>
    </row>
    <row r="879" spans="1:25" ht="195" x14ac:dyDescent="0.25">
      <c r="A879" s="2">
        <v>214</v>
      </c>
      <c r="B879" s="11" t="s">
        <v>1299</v>
      </c>
      <c r="C879" s="11" t="s">
        <v>1279</v>
      </c>
      <c r="D879" s="11" t="s">
        <v>1300</v>
      </c>
      <c r="E879" s="56">
        <v>80111604</v>
      </c>
      <c r="F879" s="2" t="s">
        <v>1315</v>
      </c>
      <c r="G879" s="57">
        <v>7</v>
      </c>
      <c r="H879" s="57">
        <v>7</v>
      </c>
      <c r="I879" s="56">
        <v>5.7</v>
      </c>
      <c r="J879" s="56">
        <v>1</v>
      </c>
      <c r="K879" s="56" t="s">
        <v>29</v>
      </c>
      <c r="L879" s="56" t="s">
        <v>820</v>
      </c>
      <c r="M879" s="56" t="s">
        <v>1022</v>
      </c>
      <c r="N879" s="56">
        <v>0</v>
      </c>
      <c r="O879" s="55">
        <v>13041600</v>
      </c>
      <c r="P879" s="55">
        <v>13041600</v>
      </c>
      <c r="Q879" s="58">
        <v>0</v>
      </c>
      <c r="R879" s="56">
        <v>0</v>
      </c>
      <c r="S879" s="11" t="s">
        <v>1125</v>
      </c>
      <c r="T879" s="56" t="s">
        <v>1126</v>
      </c>
      <c r="U879" s="59" t="s">
        <v>1127</v>
      </c>
      <c r="V879" s="11" t="s">
        <v>1304</v>
      </c>
      <c r="W879" s="11" t="s">
        <v>1283</v>
      </c>
      <c r="X879" s="56" t="s">
        <v>1130</v>
      </c>
      <c r="Y879" s="60" t="s">
        <v>1131</v>
      </c>
    </row>
    <row r="880" spans="1:25" ht="195" x14ac:dyDescent="0.25">
      <c r="A880" s="2">
        <v>215</v>
      </c>
      <c r="B880" s="11" t="s">
        <v>1121</v>
      </c>
      <c r="C880" s="11" t="s">
        <v>1122</v>
      </c>
      <c r="D880" s="11" t="s">
        <v>1144</v>
      </c>
      <c r="E880" s="56" t="s">
        <v>1145</v>
      </c>
      <c r="F880" s="2" t="s">
        <v>1326</v>
      </c>
      <c r="G880" s="4">
        <v>3</v>
      </c>
      <c r="H880" s="4">
        <v>4</v>
      </c>
      <c r="I880" s="2">
        <v>8</v>
      </c>
      <c r="J880" s="56">
        <v>1</v>
      </c>
      <c r="K880" s="56" t="s">
        <v>889</v>
      </c>
      <c r="L880" s="56" t="s">
        <v>1282</v>
      </c>
      <c r="M880" s="56" t="s">
        <v>1135</v>
      </c>
      <c r="N880" s="56">
        <v>3</v>
      </c>
      <c r="O880" s="55">
        <v>81355250</v>
      </c>
      <c r="P880" s="55">
        <v>81355250</v>
      </c>
      <c r="Q880" s="58">
        <v>0</v>
      </c>
      <c r="R880" s="56">
        <v>0</v>
      </c>
      <c r="S880" s="11" t="s">
        <v>1125</v>
      </c>
      <c r="T880" s="56" t="s">
        <v>1126</v>
      </c>
      <c r="U880" s="59" t="s">
        <v>1127</v>
      </c>
      <c r="V880" s="11" t="s">
        <v>1304</v>
      </c>
      <c r="W880" s="11" t="s">
        <v>1283</v>
      </c>
      <c r="X880" s="56" t="s">
        <v>1130</v>
      </c>
      <c r="Y880" s="60" t="s">
        <v>1131</v>
      </c>
    </row>
    <row r="881" spans="1:25" ht="105" x14ac:dyDescent="0.25">
      <c r="A881" s="2" t="s">
        <v>1327</v>
      </c>
      <c r="B881" s="2" t="str">
        <f>IFERROR(VLOOKUP(VALUE(MID(A881,1,IF(VALUE(MID(A881,1,3))=898,3,4))),[23]Hoja1!$A$3:$K$222,2,0),"")</f>
        <v>1049 Cobertura con equidad</v>
      </c>
      <c r="C881" s="2" t="s">
        <v>1328</v>
      </c>
      <c r="D881" s="2" t="s">
        <v>1329</v>
      </c>
      <c r="E881" s="2">
        <v>86121503</v>
      </c>
      <c r="F881" s="2" t="s">
        <v>1330</v>
      </c>
      <c r="G881" s="4">
        <v>1</v>
      </c>
      <c r="H881" s="4">
        <v>1</v>
      </c>
      <c r="I881" s="2">
        <v>11</v>
      </c>
      <c r="J881" s="2">
        <v>1</v>
      </c>
      <c r="K881" s="2" t="s">
        <v>29</v>
      </c>
      <c r="L881" s="2" t="str">
        <f>IF(K881=[23]Hoja3!$B$2,[23]Hoja3!$A$2,IF(K881=[23]Hoja3!$B$3,[23]Hoja3!$A$3,IF(K881=[23]Hoja3!$B$4,[23]Hoja3!$A$4,IF(K881=[23]Hoja3!$B$5,[23]Hoja3!$A$5,IF(K881=[23]Hoja3!$B$6,[23]Hoja3!$A$6,IF(K881=[23]Hoja3!$B$7,[23]Hoja3!$A$7,IF(K881=[23]Hoja3!$B$8,[23]Hoja3!$A$8,IF(K881=[23]Hoja3!$B$9,[23]Hoja3!$A$9,IF(K881=[23]Hoja3!$B$10,[23]Hoja3!$A$10,IF(K881=[23]Hoja3!$B$11,[23]Hoja3!$A$11,IF(K881=[23]Hoja3!$B$12,[23]Hoja3!$A$12,IF(K881=[23]Hoja3!$B$13,[23]Hoja3!$A$13,IF(K881=[23]Hoja3!$B$14,[23]Hoja3!$A$14,"")))))))))))))</f>
        <v>CCE-05</v>
      </c>
      <c r="M881" s="2" t="s">
        <v>1331</v>
      </c>
      <c r="N881" s="2">
        <v>0</v>
      </c>
      <c r="O881" s="1">
        <f>+P881</f>
        <v>314548591.43665493</v>
      </c>
      <c r="P881" s="8">
        <v>314548591.43665493</v>
      </c>
      <c r="Q881" s="1">
        <v>0</v>
      </c>
      <c r="R881" s="2">
        <v>0</v>
      </c>
      <c r="S881" s="2" t="s">
        <v>1332</v>
      </c>
      <c r="T881" s="2" t="s">
        <v>1333</v>
      </c>
      <c r="U881" s="2" t="s">
        <v>1334</v>
      </c>
      <c r="V881" s="2" t="s">
        <v>1335</v>
      </c>
      <c r="W881" s="2" t="s">
        <v>1336</v>
      </c>
      <c r="X881" s="2">
        <v>3241000</v>
      </c>
      <c r="Y881" s="3" t="s">
        <v>1337</v>
      </c>
    </row>
    <row r="882" spans="1:25" ht="105" x14ac:dyDescent="0.25">
      <c r="A882" s="2" t="s">
        <v>1338</v>
      </c>
      <c r="B882" s="2" t="str">
        <f>IFERROR(VLOOKUP(VALUE(MID(A882,1,IF(VALUE(MID(A882,1,3))=898,3,4))),[23]Hoja1!$A$3:$K$222,2,0),"")</f>
        <v>1049 Cobertura con equidad</v>
      </c>
      <c r="C882" s="2" t="s">
        <v>1328</v>
      </c>
      <c r="D882" s="2" t="s">
        <v>1329</v>
      </c>
      <c r="E882" s="2">
        <v>86121503</v>
      </c>
      <c r="F882" s="2" t="s">
        <v>1330</v>
      </c>
      <c r="G882" s="4">
        <v>1</v>
      </c>
      <c r="H882" s="4">
        <v>1</v>
      </c>
      <c r="I882" s="2">
        <v>11</v>
      </c>
      <c r="J882" s="2">
        <v>1</v>
      </c>
      <c r="K882" s="2" t="s">
        <v>29</v>
      </c>
      <c r="L882" s="2" t="str">
        <f>IF(K882=[23]Hoja3!$B$2,[23]Hoja3!$A$2,IF(K882=[23]Hoja3!$B$3,[23]Hoja3!$A$3,IF(K882=[23]Hoja3!$B$4,[23]Hoja3!$A$4,IF(K882=[23]Hoja3!$B$5,[23]Hoja3!$A$5,IF(K882=[23]Hoja3!$B$6,[23]Hoja3!$A$6,IF(K882=[23]Hoja3!$B$7,[23]Hoja3!$A$7,IF(K882=[23]Hoja3!$B$8,[23]Hoja3!$A$8,IF(K882=[23]Hoja3!$B$9,[23]Hoja3!$A$9,IF(K882=[23]Hoja3!$B$10,[23]Hoja3!$A$10,IF(K882=[23]Hoja3!$B$11,[23]Hoja3!$A$11,IF(K882=[23]Hoja3!$B$12,[23]Hoja3!$A$12,IF(K882=[23]Hoja3!$B$13,[23]Hoja3!$A$13,IF(K882=[23]Hoja3!$B$14,[23]Hoja3!$A$14,"")))))))))))))</f>
        <v>CCE-05</v>
      </c>
      <c r="M882" s="2" t="s">
        <v>1331</v>
      </c>
      <c r="N882" s="2">
        <v>0</v>
      </c>
      <c r="O882" s="1">
        <f t="shared" ref="O882:O931" si="13">+P882</f>
        <v>399613187.97548246</v>
      </c>
      <c r="P882" s="8">
        <v>399613187.97548246</v>
      </c>
      <c r="Q882" s="1">
        <v>0</v>
      </c>
      <c r="R882" s="2">
        <v>0</v>
      </c>
      <c r="S882" s="2" t="s">
        <v>1332</v>
      </c>
      <c r="T882" s="2" t="s">
        <v>1333</v>
      </c>
      <c r="U882" s="2" t="s">
        <v>1334</v>
      </c>
      <c r="V882" s="2" t="s">
        <v>1335</v>
      </c>
      <c r="W882" s="2" t="s">
        <v>1336</v>
      </c>
      <c r="X882" s="2">
        <v>3241000</v>
      </c>
      <c r="Y882" s="3" t="s">
        <v>1337</v>
      </c>
    </row>
    <row r="883" spans="1:25" ht="105" x14ac:dyDescent="0.25">
      <c r="A883" s="2" t="s">
        <v>1339</v>
      </c>
      <c r="B883" s="2" t="str">
        <f>IFERROR(VLOOKUP(VALUE(MID(A883,1,IF(VALUE(MID(A883,1,3))=898,3,4))),[23]Hoja1!$A$3:$K$222,2,0),"")</f>
        <v>1049 Cobertura con equidad</v>
      </c>
      <c r="C883" s="2" t="s">
        <v>1328</v>
      </c>
      <c r="D883" s="2" t="s">
        <v>1329</v>
      </c>
      <c r="E883" s="2">
        <v>86121503</v>
      </c>
      <c r="F883" s="2" t="s">
        <v>1330</v>
      </c>
      <c r="G883" s="4">
        <v>1</v>
      </c>
      <c r="H883" s="4">
        <v>1</v>
      </c>
      <c r="I883" s="2">
        <v>11</v>
      </c>
      <c r="J883" s="2">
        <v>1</v>
      </c>
      <c r="K883" s="2" t="s">
        <v>29</v>
      </c>
      <c r="L883" s="2" t="str">
        <f>IF(K883=[23]Hoja3!$B$2,[23]Hoja3!$A$2,IF(K883=[23]Hoja3!$B$3,[23]Hoja3!$A$3,IF(K883=[23]Hoja3!$B$4,[23]Hoja3!$A$4,IF(K883=[23]Hoja3!$B$5,[23]Hoja3!$A$5,IF(K883=[23]Hoja3!$B$6,[23]Hoja3!$A$6,IF(K883=[23]Hoja3!$B$7,[23]Hoja3!$A$7,IF(K883=[23]Hoja3!$B$8,[23]Hoja3!$A$8,IF(K883=[23]Hoja3!$B$9,[23]Hoja3!$A$9,IF(K883=[23]Hoja3!$B$10,[23]Hoja3!$A$10,IF(K883=[23]Hoja3!$B$11,[23]Hoja3!$A$11,IF(K883=[23]Hoja3!$B$12,[23]Hoja3!$A$12,IF(K883=[23]Hoja3!$B$13,[23]Hoja3!$A$13,IF(K883=[23]Hoja3!$B$14,[23]Hoja3!$A$14,"")))))))))))))</f>
        <v>CCE-05</v>
      </c>
      <c r="M883" s="2" t="s">
        <v>1331</v>
      </c>
      <c r="N883" s="2">
        <v>0</v>
      </c>
      <c r="O883" s="1">
        <f t="shared" si="13"/>
        <v>413081126.82900846</v>
      </c>
      <c r="P883" s="8">
        <v>413081126.82900846</v>
      </c>
      <c r="Q883" s="1">
        <v>0</v>
      </c>
      <c r="R883" s="2">
        <v>0</v>
      </c>
      <c r="S883" s="2" t="s">
        <v>1332</v>
      </c>
      <c r="T883" s="2" t="s">
        <v>1333</v>
      </c>
      <c r="U883" s="2" t="s">
        <v>1334</v>
      </c>
      <c r="V883" s="2" t="s">
        <v>1335</v>
      </c>
      <c r="W883" s="2" t="s">
        <v>1336</v>
      </c>
      <c r="X883" s="2">
        <v>3241000</v>
      </c>
      <c r="Y883" s="3" t="s">
        <v>1337</v>
      </c>
    </row>
    <row r="884" spans="1:25" ht="105" x14ac:dyDescent="0.25">
      <c r="A884" s="2" t="s">
        <v>1340</v>
      </c>
      <c r="B884" s="2" t="str">
        <f>IFERROR(VLOOKUP(VALUE(MID(A884,1,IF(VALUE(MID(A884,1,3))=898,3,4))),[23]Hoja1!$A$3:$K$222,2,0),"")</f>
        <v>1049 Cobertura con equidad</v>
      </c>
      <c r="C884" s="2" t="s">
        <v>1328</v>
      </c>
      <c r="D884" s="2" t="s">
        <v>1329</v>
      </c>
      <c r="E884" s="2">
        <v>86121503</v>
      </c>
      <c r="F884" s="2" t="s">
        <v>1330</v>
      </c>
      <c r="G884" s="4">
        <v>1</v>
      </c>
      <c r="H884" s="4">
        <v>1</v>
      </c>
      <c r="I884" s="2">
        <v>11</v>
      </c>
      <c r="J884" s="2">
        <v>1</v>
      </c>
      <c r="K884" s="2" t="s">
        <v>29</v>
      </c>
      <c r="L884" s="2" t="str">
        <f>IF(K884=[23]Hoja3!$B$2,[23]Hoja3!$A$2,IF(K884=[23]Hoja3!$B$3,[23]Hoja3!$A$3,IF(K884=[23]Hoja3!$B$4,[23]Hoja3!$A$4,IF(K884=[23]Hoja3!$B$5,[23]Hoja3!$A$5,IF(K884=[23]Hoja3!$B$6,[23]Hoja3!$A$6,IF(K884=[23]Hoja3!$B$7,[23]Hoja3!$A$7,IF(K884=[23]Hoja3!$B$8,[23]Hoja3!$A$8,IF(K884=[23]Hoja3!$B$9,[23]Hoja3!$A$9,IF(K884=[23]Hoja3!$B$10,[23]Hoja3!$A$10,IF(K884=[23]Hoja3!$B$11,[23]Hoja3!$A$11,IF(K884=[23]Hoja3!$B$12,[23]Hoja3!$A$12,IF(K884=[23]Hoja3!$B$13,[23]Hoja3!$A$13,IF(K884=[23]Hoja3!$B$14,[23]Hoja3!$A$14,"")))))))))))))</f>
        <v>CCE-05</v>
      </c>
      <c r="M884" s="2" t="s">
        <v>1331</v>
      </c>
      <c r="N884" s="2">
        <v>0</v>
      </c>
      <c r="O884" s="1">
        <f t="shared" si="13"/>
        <v>264319600.03647721</v>
      </c>
      <c r="P884" s="8">
        <v>264319600.03647721</v>
      </c>
      <c r="Q884" s="1">
        <v>0</v>
      </c>
      <c r="R884" s="2">
        <v>0</v>
      </c>
      <c r="S884" s="2" t="s">
        <v>1332</v>
      </c>
      <c r="T884" s="2" t="s">
        <v>1333</v>
      </c>
      <c r="U884" s="2" t="s">
        <v>1334</v>
      </c>
      <c r="V884" s="2" t="s">
        <v>1335</v>
      </c>
      <c r="W884" s="2" t="s">
        <v>1336</v>
      </c>
      <c r="X884" s="2">
        <v>3241000</v>
      </c>
      <c r="Y884" s="3" t="s">
        <v>1337</v>
      </c>
    </row>
    <row r="885" spans="1:25" ht="105" x14ac:dyDescent="0.25">
      <c r="A885" s="2" t="s">
        <v>1341</v>
      </c>
      <c r="B885" s="2" t="str">
        <f>IFERROR(VLOOKUP(VALUE(MID(A885,1,IF(VALUE(MID(A885,1,3))=898,3,4))),[23]Hoja1!$A$3:$K$222,2,0),"")</f>
        <v>1049 Cobertura con equidad</v>
      </c>
      <c r="C885" s="2" t="s">
        <v>1328</v>
      </c>
      <c r="D885" s="2" t="s">
        <v>1329</v>
      </c>
      <c r="E885" s="2">
        <v>86121503</v>
      </c>
      <c r="F885" s="2" t="s">
        <v>1330</v>
      </c>
      <c r="G885" s="4">
        <v>1</v>
      </c>
      <c r="H885" s="4">
        <v>1</v>
      </c>
      <c r="I885" s="2">
        <v>11</v>
      </c>
      <c r="J885" s="2">
        <v>1</v>
      </c>
      <c r="K885" s="2" t="s">
        <v>29</v>
      </c>
      <c r="L885" s="2" t="str">
        <f>IF(K885=[23]Hoja3!$B$2,[23]Hoja3!$A$2,IF(K885=[23]Hoja3!$B$3,[23]Hoja3!$A$3,IF(K885=[23]Hoja3!$B$4,[23]Hoja3!$A$4,IF(K885=[23]Hoja3!$B$5,[23]Hoja3!$A$5,IF(K885=[23]Hoja3!$B$6,[23]Hoja3!$A$6,IF(K885=[23]Hoja3!$B$7,[23]Hoja3!$A$7,IF(K885=[23]Hoja3!$B$8,[23]Hoja3!$A$8,IF(K885=[23]Hoja3!$B$9,[23]Hoja3!$A$9,IF(K885=[23]Hoja3!$B$10,[23]Hoja3!$A$10,IF(K885=[23]Hoja3!$B$11,[23]Hoja3!$A$11,IF(K885=[23]Hoja3!$B$12,[23]Hoja3!$A$12,IF(K885=[23]Hoja3!$B$13,[23]Hoja3!$A$13,IF(K885=[23]Hoja3!$B$14,[23]Hoja3!$A$14,"")))))))))))))</f>
        <v>CCE-05</v>
      </c>
      <c r="M885" s="2" t="s">
        <v>1331</v>
      </c>
      <c r="N885" s="2">
        <v>0</v>
      </c>
      <c r="O885" s="1">
        <f t="shared" si="13"/>
        <v>27396893.2029723</v>
      </c>
      <c r="P885" s="8">
        <v>27396893.2029723</v>
      </c>
      <c r="Q885" s="1">
        <v>0</v>
      </c>
      <c r="R885" s="2">
        <v>0</v>
      </c>
      <c r="S885" s="2" t="s">
        <v>1332</v>
      </c>
      <c r="T885" s="2" t="s">
        <v>1333</v>
      </c>
      <c r="U885" s="2" t="s">
        <v>1334</v>
      </c>
      <c r="V885" s="2" t="s">
        <v>1335</v>
      </c>
      <c r="W885" s="2" t="s">
        <v>1336</v>
      </c>
      <c r="X885" s="2">
        <v>3241000</v>
      </c>
      <c r="Y885" s="3" t="s">
        <v>1337</v>
      </c>
    </row>
    <row r="886" spans="1:25" ht="105" x14ac:dyDescent="0.25">
      <c r="A886" s="2" t="s">
        <v>1342</v>
      </c>
      <c r="B886" s="2" t="str">
        <f>IFERROR(VLOOKUP(VALUE(MID(A886,1,IF(VALUE(MID(A886,1,3))=898,3,4))),[23]Hoja1!$A$3:$K$222,2,0),"")</f>
        <v>1049 Cobertura con equidad</v>
      </c>
      <c r="C886" s="2" t="s">
        <v>1328</v>
      </c>
      <c r="D886" s="2" t="s">
        <v>1329</v>
      </c>
      <c r="E886" s="2">
        <v>86121503</v>
      </c>
      <c r="F886" s="2" t="s">
        <v>1330</v>
      </c>
      <c r="G886" s="4">
        <v>1</v>
      </c>
      <c r="H886" s="4">
        <v>1</v>
      </c>
      <c r="I886" s="2">
        <v>11</v>
      </c>
      <c r="J886" s="2">
        <v>1</v>
      </c>
      <c r="K886" s="2" t="s">
        <v>29</v>
      </c>
      <c r="L886" s="2" t="str">
        <f>IF(K886=[23]Hoja3!$B$2,[23]Hoja3!$A$2,IF(K886=[23]Hoja3!$B$3,[23]Hoja3!$A$3,IF(K886=[23]Hoja3!$B$4,[23]Hoja3!$A$4,IF(K886=[23]Hoja3!$B$5,[23]Hoja3!$A$5,IF(K886=[23]Hoja3!$B$6,[23]Hoja3!$A$6,IF(K886=[23]Hoja3!$B$7,[23]Hoja3!$A$7,IF(K886=[23]Hoja3!$B$8,[23]Hoja3!$A$8,IF(K886=[23]Hoja3!$B$9,[23]Hoja3!$A$9,IF(K886=[23]Hoja3!$B$10,[23]Hoja3!$A$10,IF(K886=[23]Hoja3!$B$11,[23]Hoja3!$A$11,IF(K886=[23]Hoja3!$B$12,[23]Hoja3!$A$12,IF(K886=[23]Hoja3!$B$13,[23]Hoja3!$A$13,IF(K886=[23]Hoja3!$B$14,[23]Hoja3!$A$14,"")))))))))))))</f>
        <v>CCE-05</v>
      </c>
      <c r="M886" s="2" t="s">
        <v>1331</v>
      </c>
      <c r="N886" s="2">
        <v>0</v>
      </c>
      <c r="O886" s="1">
        <f t="shared" si="13"/>
        <v>62040393.784465089</v>
      </c>
      <c r="P886" s="8">
        <v>62040393.784465089</v>
      </c>
      <c r="Q886" s="1">
        <v>0</v>
      </c>
      <c r="R886" s="2">
        <v>0</v>
      </c>
      <c r="S886" s="2" t="s">
        <v>1332</v>
      </c>
      <c r="T886" s="2" t="s">
        <v>1333</v>
      </c>
      <c r="U886" s="2" t="s">
        <v>1334</v>
      </c>
      <c r="V886" s="2" t="s">
        <v>1335</v>
      </c>
      <c r="W886" s="2" t="s">
        <v>1336</v>
      </c>
      <c r="X886" s="2">
        <v>3241000</v>
      </c>
      <c r="Y886" s="3" t="s">
        <v>1337</v>
      </c>
    </row>
    <row r="887" spans="1:25" ht="105" x14ac:dyDescent="0.25">
      <c r="A887" s="2" t="s">
        <v>1343</v>
      </c>
      <c r="B887" s="2" t="str">
        <f>IFERROR(VLOOKUP(VALUE(MID(A887,1,IF(VALUE(MID(A887,1,3))=898,3,4))),[23]Hoja1!$A$3:$K$222,2,0),"")</f>
        <v>1049 Cobertura con equidad</v>
      </c>
      <c r="C887" s="2" t="s">
        <v>1328</v>
      </c>
      <c r="D887" s="2" t="s">
        <v>1329</v>
      </c>
      <c r="E887" s="2">
        <v>86121503</v>
      </c>
      <c r="F887" s="2" t="s">
        <v>1330</v>
      </c>
      <c r="G887" s="4">
        <v>1</v>
      </c>
      <c r="H887" s="4">
        <v>1</v>
      </c>
      <c r="I887" s="2">
        <v>11</v>
      </c>
      <c r="J887" s="2">
        <v>1</v>
      </c>
      <c r="K887" s="2" t="s">
        <v>29</v>
      </c>
      <c r="L887" s="2" t="str">
        <f>IF(K887=[23]Hoja3!$B$2,[23]Hoja3!$A$2,IF(K887=[23]Hoja3!$B$3,[23]Hoja3!$A$3,IF(K887=[23]Hoja3!$B$4,[23]Hoja3!$A$4,IF(K887=[23]Hoja3!$B$5,[23]Hoja3!$A$5,IF(K887=[23]Hoja3!$B$6,[23]Hoja3!$A$6,IF(K887=[23]Hoja3!$B$7,[23]Hoja3!$A$7,IF(K887=[23]Hoja3!$B$8,[23]Hoja3!$A$8,IF(K887=[23]Hoja3!$B$9,[23]Hoja3!$A$9,IF(K887=[23]Hoja3!$B$10,[23]Hoja3!$A$10,IF(K887=[23]Hoja3!$B$11,[23]Hoja3!$A$11,IF(K887=[23]Hoja3!$B$12,[23]Hoja3!$A$12,IF(K887=[23]Hoja3!$B$13,[23]Hoja3!$A$13,IF(K887=[23]Hoja3!$B$14,[23]Hoja3!$A$14,"")))))))))))))</f>
        <v>CCE-05</v>
      </c>
      <c r="M887" s="2" t="s">
        <v>1331</v>
      </c>
      <c r="N887" s="2">
        <v>0</v>
      </c>
      <c r="O887" s="1">
        <f t="shared" si="13"/>
        <v>81233327.925517112</v>
      </c>
      <c r="P887" s="8">
        <v>81233327.925517112</v>
      </c>
      <c r="Q887" s="1">
        <v>0</v>
      </c>
      <c r="R887" s="2">
        <v>0</v>
      </c>
      <c r="S887" s="2" t="s">
        <v>1332</v>
      </c>
      <c r="T887" s="2" t="s">
        <v>1333</v>
      </c>
      <c r="U887" s="2" t="s">
        <v>1334</v>
      </c>
      <c r="V887" s="2" t="s">
        <v>1335</v>
      </c>
      <c r="W887" s="2" t="s">
        <v>1336</v>
      </c>
      <c r="X887" s="2">
        <v>3241000</v>
      </c>
      <c r="Y887" s="3" t="s">
        <v>1337</v>
      </c>
    </row>
    <row r="888" spans="1:25" ht="105" x14ac:dyDescent="0.25">
      <c r="A888" s="2" t="s">
        <v>1344</v>
      </c>
      <c r="B888" s="2" t="str">
        <f>IFERROR(VLOOKUP(VALUE(MID(A888,1,IF(VALUE(MID(A888,1,3))=898,3,4))),[23]Hoja1!$A$3:$K$222,2,0),"")</f>
        <v>1049 Cobertura con equidad</v>
      </c>
      <c r="C888" s="2" t="s">
        <v>1328</v>
      </c>
      <c r="D888" s="2" t="s">
        <v>1329</v>
      </c>
      <c r="E888" s="2">
        <v>86121503</v>
      </c>
      <c r="F888" s="2" t="s">
        <v>1330</v>
      </c>
      <c r="G888" s="4">
        <v>1</v>
      </c>
      <c r="H888" s="4">
        <v>1</v>
      </c>
      <c r="I888" s="2">
        <v>11</v>
      </c>
      <c r="J888" s="2">
        <v>1</v>
      </c>
      <c r="K888" s="2" t="s">
        <v>29</v>
      </c>
      <c r="L888" s="2" t="str">
        <f>IF(K888=[23]Hoja3!$B$2,[23]Hoja3!$A$2,IF(K888=[23]Hoja3!$B$3,[23]Hoja3!$A$3,IF(K888=[23]Hoja3!$B$4,[23]Hoja3!$A$4,IF(K888=[23]Hoja3!$B$5,[23]Hoja3!$A$5,IF(K888=[23]Hoja3!$B$6,[23]Hoja3!$A$6,IF(K888=[23]Hoja3!$B$7,[23]Hoja3!$A$7,IF(K888=[23]Hoja3!$B$8,[23]Hoja3!$A$8,IF(K888=[23]Hoja3!$B$9,[23]Hoja3!$A$9,IF(K888=[23]Hoja3!$B$10,[23]Hoja3!$A$10,IF(K888=[23]Hoja3!$B$11,[23]Hoja3!$A$11,IF(K888=[23]Hoja3!$B$12,[23]Hoja3!$A$12,IF(K888=[23]Hoja3!$B$13,[23]Hoja3!$A$13,IF(K888=[23]Hoja3!$B$14,[23]Hoja3!$A$14,"")))))))))))))</f>
        <v>CCE-05</v>
      </c>
      <c r="M888" s="2" t="s">
        <v>1331</v>
      </c>
      <c r="N888" s="2">
        <v>0</v>
      </c>
      <c r="O888" s="1">
        <f t="shared" si="13"/>
        <v>208476402.87862617</v>
      </c>
      <c r="P888" s="8">
        <v>208476402.87862617</v>
      </c>
      <c r="Q888" s="1">
        <v>0</v>
      </c>
      <c r="R888" s="2">
        <v>0</v>
      </c>
      <c r="S888" s="2" t="s">
        <v>1332</v>
      </c>
      <c r="T888" s="2" t="s">
        <v>1333</v>
      </c>
      <c r="U888" s="2" t="s">
        <v>1334</v>
      </c>
      <c r="V888" s="2" t="s">
        <v>1335</v>
      </c>
      <c r="W888" s="2" t="s">
        <v>1336</v>
      </c>
      <c r="X888" s="2">
        <v>3241000</v>
      </c>
      <c r="Y888" s="3" t="s">
        <v>1337</v>
      </c>
    </row>
    <row r="889" spans="1:25" ht="105" x14ac:dyDescent="0.25">
      <c r="A889" s="2" t="s">
        <v>1345</v>
      </c>
      <c r="B889" s="2" t="str">
        <f>IFERROR(VLOOKUP(VALUE(MID(A889,1,IF(VALUE(MID(A889,1,3))=898,3,4))),[23]Hoja1!$A$3:$K$222,2,0),"")</f>
        <v>1049 Cobertura con equidad</v>
      </c>
      <c r="C889" s="2" t="s">
        <v>1328</v>
      </c>
      <c r="D889" s="2" t="s">
        <v>1329</v>
      </c>
      <c r="E889" s="2">
        <v>86121503</v>
      </c>
      <c r="F889" s="2" t="s">
        <v>1330</v>
      </c>
      <c r="G889" s="4">
        <v>1</v>
      </c>
      <c r="H889" s="4">
        <v>1</v>
      </c>
      <c r="I889" s="2">
        <v>11</v>
      </c>
      <c r="J889" s="2">
        <v>1</v>
      </c>
      <c r="K889" s="2" t="s">
        <v>29</v>
      </c>
      <c r="L889" s="2" t="str">
        <f>IF(K889=[23]Hoja3!$B$2,[23]Hoja3!$A$2,IF(K889=[23]Hoja3!$B$3,[23]Hoja3!$A$3,IF(K889=[23]Hoja3!$B$4,[23]Hoja3!$A$4,IF(K889=[23]Hoja3!$B$5,[23]Hoja3!$A$5,IF(K889=[23]Hoja3!$B$6,[23]Hoja3!$A$6,IF(K889=[23]Hoja3!$B$7,[23]Hoja3!$A$7,IF(K889=[23]Hoja3!$B$8,[23]Hoja3!$A$8,IF(K889=[23]Hoja3!$B$9,[23]Hoja3!$A$9,IF(K889=[23]Hoja3!$B$10,[23]Hoja3!$A$10,IF(K889=[23]Hoja3!$B$11,[23]Hoja3!$A$11,IF(K889=[23]Hoja3!$B$12,[23]Hoja3!$A$12,IF(K889=[23]Hoja3!$B$13,[23]Hoja3!$A$13,IF(K889=[23]Hoja3!$B$14,[23]Hoja3!$A$14,"")))))))))))))</f>
        <v>CCE-05</v>
      </c>
      <c r="M889" s="2" t="s">
        <v>1331</v>
      </c>
      <c r="N889" s="2">
        <v>0</v>
      </c>
      <c r="O889" s="1">
        <f t="shared" si="13"/>
        <v>115394204.36367975</v>
      </c>
      <c r="P889" s="8">
        <v>115394204.36367975</v>
      </c>
      <c r="Q889" s="1">
        <v>0</v>
      </c>
      <c r="R889" s="2">
        <v>0</v>
      </c>
      <c r="S889" s="2" t="s">
        <v>1332</v>
      </c>
      <c r="T889" s="2" t="s">
        <v>1333</v>
      </c>
      <c r="U889" s="2" t="s">
        <v>1334</v>
      </c>
      <c r="V889" s="2" t="s">
        <v>1335</v>
      </c>
      <c r="W889" s="2" t="s">
        <v>1336</v>
      </c>
      <c r="X889" s="2">
        <v>3241000</v>
      </c>
      <c r="Y889" s="3" t="s">
        <v>1337</v>
      </c>
    </row>
    <row r="890" spans="1:25" ht="105" x14ac:dyDescent="0.25">
      <c r="A890" s="2" t="s">
        <v>1346</v>
      </c>
      <c r="B890" s="2" t="str">
        <f>IFERROR(VLOOKUP(VALUE(MID(A890,1,IF(VALUE(MID(A890,1,3))=898,3,4))),[23]Hoja1!$A$3:$K$222,2,0),"")</f>
        <v>1049 Cobertura con equidad</v>
      </c>
      <c r="C890" s="2" t="s">
        <v>1328</v>
      </c>
      <c r="D890" s="2" t="s">
        <v>1329</v>
      </c>
      <c r="E890" s="2">
        <v>86121503</v>
      </c>
      <c r="F890" s="2" t="s">
        <v>1330</v>
      </c>
      <c r="G890" s="4">
        <v>1</v>
      </c>
      <c r="H890" s="4">
        <v>1</v>
      </c>
      <c r="I890" s="2">
        <v>11</v>
      </c>
      <c r="J890" s="2">
        <v>1</v>
      </c>
      <c r="K890" s="2" t="s">
        <v>29</v>
      </c>
      <c r="L890" s="2" t="str">
        <f>IF(K890=[23]Hoja3!$B$2,[23]Hoja3!$A$2,IF(K890=[23]Hoja3!$B$3,[23]Hoja3!$A$3,IF(K890=[23]Hoja3!$B$4,[23]Hoja3!$A$4,IF(K890=[23]Hoja3!$B$5,[23]Hoja3!$A$5,IF(K890=[23]Hoja3!$B$6,[23]Hoja3!$A$6,IF(K890=[23]Hoja3!$B$7,[23]Hoja3!$A$7,IF(K890=[23]Hoja3!$B$8,[23]Hoja3!$A$8,IF(K890=[23]Hoja3!$B$9,[23]Hoja3!$A$9,IF(K890=[23]Hoja3!$B$10,[23]Hoja3!$A$10,IF(K890=[23]Hoja3!$B$11,[23]Hoja3!$A$11,IF(K890=[23]Hoja3!$B$12,[23]Hoja3!$A$12,IF(K890=[23]Hoja3!$B$13,[23]Hoja3!$A$13,IF(K890=[23]Hoja3!$B$14,[23]Hoja3!$A$14,"")))))))))))))</f>
        <v>CCE-05</v>
      </c>
      <c r="M890" s="2" t="s">
        <v>1331</v>
      </c>
      <c r="N890" s="2">
        <v>0</v>
      </c>
      <c r="O890" s="1">
        <f t="shared" si="13"/>
        <v>174410584.26003936</v>
      </c>
      <c r="P890" s="8">
        <v>174410584.26003936</v>
      </c>
      <c r="Q890" s="1">
        <v>0</v>
      </c>
      <c r="R890" s="2">
        <v>0</v>
      </c>
      <c r="S890" s="2" t="s">
        <v>1332</v>
      </c>
      <c r="T890" s="2" t="s">
        <v>1333</v>
      </c>
      <c r="U890" s="2" t="s">
        <v>1334</v>
      </c>
      <c r="V890" s="2" t="s">
        <v>1335</v>
      </c>
      <c r="W890" s="2" t="s">
        <v>1336</v>
      </c>
      <c r="X890" s="2">
        <v>3241000</v>
      </c>
      <c r="Y890" s="3" t="s">
        <v>1337</v>
      </c>
    </row>
    <row r="891" spans="1:25" ht="105" x14ac:dyDescent="0.25">
      <c r="A891" s="2" t="s">
        <v>1347</v>
      </c>
      <c r="B891" s="2" t="str">
        <f>IFERROR(VLOOKUP(VALUE(MID(A891,1,IF(VALUE(MID(A891,1,3))=898,3,4))),[23]Hoja1!$A$3:$K$222,2,0),"")</f>
        <v>1049 Cobertura con equidad</v>
      </c>
      <c r="C891" s="2" t="s">
        <v>1328</v>
      </c>
      <c r="D891" s="2" t="s">
        <v>1329</v>
      </c>
      <c r="E891" s="2">
        <v>86121503</v>
      </c>
      <c r="F891" s="2" t="s">
        <v>1330</v>
      </c>
      <c r="G891" s="4">
        <v>1</v>
      </c>
      <c r="H891" s="4">
        <v>1</v>
      </c>
      <c r="I891" s="2">
        <v>11</v>
      </c>
      <c r="J891" s="2">
        <v>1</v>
      </c>
      <c r="K891" s="2" t="s">
        <v>29</v>
      </c>
      <c r="L891" s="2" t="str">
        <f>IF(K891=[23]Hoja3!$B$2,[23]Hoja3!$A$2,IF(K891=[23]Hoja3!$B$3,[23]Hoja3!$A$3,IF(K891=[23]Hoja3!$B$4,[23]Hoja3!$A$4,IF(K891=[23]Hoja3!$B$5,[23]Hoja3!$A$5,IF(K891=[23]Hoja3!$B$6,[23]Hoja3!$A$6,IF(K891=[23]Hoja3!$B$7,[23]Hoja3!$A$7,IF(K891=[23]Hoja3!$B$8,[23]Hoja3!$A$8,IF(K891=[23]Hoja3!$B$9,[23]Hoja3!$A$9,IF(K891=[23]Hoja3!$B$10,[23]Hoja3!$A$10,IF(K891=[23]Hoja3!$B$11,[23]Hoja3!$A$11,IF(K891=[23]Hoja3!$B$12,[23]Hoja3!$A$12,IF(K891=[23]Hoja3!$B$13,[23]Hoja3!$A$13,IF(K891=[23]Hoja3!$B$14,[23]Hoja3!$A$14,"")))))))))))))</f>
        <v>CCE-05</v>
      </c>
      <c r="M891" s="2" t="s">
        <v>1331</v>
      </c>
      <c r="N891" s="2">
        <v>0</v>
      </c>
      <c r="O891" s="1">
        <f t="shared" si="13"/>
        <v>44861728.666325428</v>
      </c>
      <c r="P891" s="8">
        <v>44861728.666325428</v>
      </c>
      <c r="Q891" s="1">
        <v>0</v>
      </c>
      <c r="R891" s="2">
        <v>0</v>
      </c>
      <c r="S891" s="2" t="s">
        <v>1332</v>
      </c>
      <c r="T891" s="2" t="s">
        <v>1333</v>
      </c>
      <c r="U891" s="2" t="s">
        <v>1334</v>
      </c>
      <c r="V891" s="2" t="s">
        <v>1335</v>
      </c>
      <c r="W891" s="2" t="s">
        <v>1336</v>
      </c>
      <c r="X891" s="2">
        <v>3241000</v>
      </c>
      <c r="Y891" s="3" t="s">
        <v>1337</v>
      </c>
    </row>
    <row r="892" spans="1:25" ht="105" x14ac:dyDescent="0.25">
      <c r="A892" s="2" t="s">
        <v>1348</v>
      </c>
      <c r="B892" s="2" t="str">
        <f>IFERROR(VLOOKUP(VALUE(MID(A892,1,IF(VALUE(MID(A892,1,3))=898,3,4))),[23]Hoja1!$A$3:$K$222,2,0),"")</f>
        <v>1049 Cobertura con equidad</v>
      </c>
      <c r="C892" s="2" t="s">
        <v>1328</v>
      </c>
      <c r="D892" s="2" t="s">
        <v>1329</v>
      </c>
      <c r="E892" s="2">
        <v>86121503</v>
      </c>
      <c r="F892" s="2" t="s">
        <v>1330</v>
      </c>
      <c r="G892" s="4">
        <v>1</v>
      </c>
      <c r="H892" s="4">
        <v>1</v>
      </c>
      <c r="I892" s="2">
        <v>11</v>
      </c>
      <c r="J892" s="2">
        <v>1</v>
      </c>
      <c r="K892" s="2" t="s">
        <v>29</v>
      </c>
      <c r="L892" s="2" t="str">
        <f>IF(K892=[23]Hoja3!$B$2,[23]Hoja3!$A$2,IF(K892=[23]Hoja3!$B$3,[23]Hoja3!$A$3,IF(K892=[23]Hoja3!$B$4,[23]Hoja3!$A$4,IF(K892=[23]Hoja3!$B$5,[23]Hoja3!$A$5,IF(K892=[23]Hoja3!$B$6,[23]Hoja3!$A$6,IF(K892=[23]Hoja3!$B$7,[23]Hoja3!$A$7,IF(K892=[23]Hoja3!$B$8,[23]Hoja3!$A$8,IF(K892=[23]Hoja3!$B$9,[23]Hoja3!$A$9,IF(K892=[23]Hoja3!$B$10,[23]Hoja3!$A$10,IF(K892=[23]Hoja3!$B$11,[23]Hoja3!$A$11,IF(K892=[23]Hoja3!$B$12,[23]Hoja3!$A$12,IF(K892=[23]Hoja3!$B$13,[23]Hoja3!$A$13,IF(K892=[23]Hoja3!$B$14,[23]Hoja3!$A$14,"")))))))))))))</f>
        <v>CCE-05</v>
      </c>
      <c r="M892" s="2" t="s">
        <v>1331</v>
      </c>
      <c r="N892" s="2">
        <v>0</v>
      </c>
      <c r="O892" s="1">
        <f t="shared" si="13"/>
        <v>51441002.26773186</v>
      </c>
      <c r="P892" s="8">
        <v>51441002.26773186</v>
      </c>
      <c r="Q892" s="1">
        <v>0</v>
      </c>
      <c r="R892" s="2">
        <v>0</v>
      </c>
      <c r="S892" s="2" t="s">
        <v>1332</v>
      </c>
      <c r="T892" s="2" t="s">
        <v>1333</v>
      </c>
      <c r="U892" s="2" t="s">
        <v>1334</v>
      </c>
      <c r="V892" s="2" t="s">
        <v>1335</v>
      </c>
      <c r="W892" s="2" t="s">
        <v>1336</v>
      </c>
      <c r="X892" s="2">
        <v>3241000</v>
      </c>
      <c r="Y892" s="3" t="s">
        <v>1337</v>
      </c>
    </row>
    <row r="893" spans="1:25" ht="105" x14ac:dyDescent="0.25">
      <c r="A893" s="2" t="s">
        <v>1349</v>
      </c>
      <c r="B893" s="2" t="str">
        <f>IFERROR(VLOOKUP(VALUE(MID(A893,1,IF(VALUE(MID(A893,1,3))=898,3,4))),[23]Hoja1!$A$3:$K$222,2,0),"")</f>
        <v>1049 Cobertura con equidad</v>
      </c>
      <c r="C893" s="2" t="s">
        <v>1328</v>
      </c>
      <c r="D893" s="2" t="s">
        <v>1329</v>
      </c>
      <c r="E893" s="2">
        <v>86121503</v>
      </c>
      <c r="F893" s="2" t="s">
        <v>1330</v>
      </c>
      <c r="G893" s="4">
        <v>1</v>
      </c>
      <c r="H893" s="4">
        <v>1</v>
      </c>
      <c r="I893" s="2">
        <v>11</v>
      </c>
      <c r="J893" s="2">
        <v>1</v>
      </c>
      <c r="K893" s="2" t="s">
        <v>29</v>
      </c>
      <c r="L893" s="2" t="str">
        <f>IF(K893=[23]Hoja3!$B$2,[23]Hoja3!$A$2,IF(K893=[23]Hoja3!$B$3,[23]Hoja3!$A$3,IF(K893=[23]Hoja3!$B$4,[23]Hoja3!$A$4,IF(K893=[23]Hoja3!$B$5,[23]Hoja3!$A$5,IF(K893=[23]Hoja3!$B$6,[23]Hoja3!$A$6,IF(K893=[23]Hoja3!$B$7,[23]Hoja3!$A$7,IF(K893=[23]Hoja3!$B$8,[23]Hoja3!$A$8,IF(K893=[23]Hoja3!$B$9,[23]Hoja3!$A$9,IF(K893=[23]Hoja3!$B$10,[23]Hoja3!$A$10,IF(K893=[23]Hoja3!$B$11,[23]Hoja3!$A$11,IF(K893=[23]Hoja3!$B$12,[23]Hoja3!$A$12,IF(K893=[23]Hoja3!$B$13,[23]Hoja3!$A$13,IF(K893=[23]Hoja3!$B$14,[23]Hoja3!$A$14,"")))))))))))))</f>
        <v>CCE-05</v>
      </c>
      <c r="M893" s="2" t="s">
        <v>1331</v>
      </c>
      <c r="N893" s="2">
        <v>0</v>
      </c>
      <c r="O893" s="1">
        <f t="shared" si="13"/>
        <v>242634326.68790287</v>
      </c>
      <c r="P893" s="8">
        <v>242634326.68790287</v>
      </c>
      <c r="Q893" s="1">
        <v>0</v>
      </c>
      <c r="R893" s="2">
        <v>0</v>
      </c>
      <c r="S893" s="2" t="s">
        <v>1332</v>
      </c>
      <c r="T893" s="2" t="s">
        <v>1333</v>
      </c>
      <c r="U893" s="2" t="s">
        <v>1334</v>
      </c>
      <c r="V893" s="2" t="s">
        <v>1335</v>
      </c>
      <c r="W893" s="2" t="s">
        <v>1336</v>
      </c>
      <c r="X893" s="2">
        <v>3241000</v>
      </c>
      <c r="Y893" s="3" t="s">
        <v>1337</v>
      </c>
    </row>
    <row r="894" spans="1:25" ht="105" x14ac:dyDescent="0.25">
      <c r="A894" s="2" t="s">
        <v>1350</v>
      </c>
      <c r="B894" s="2" t="str">
        <f>IFERROR(VLOOKUP(VALUE(MID(A894,1,IF(VALUE(MID(A894,1,3))=898,3,4))),[23]Hoja1!$A$3:$K$222,2,0),"")</f>
        <v>1049 Cobertura con equidad</v>
      </c>
      <c r="C894" s="2" t="s">
        <v>1328</v>
      </c>
      <c r="D894" s="2" t="s">
        <v>1329</v>
      </c>
      <c r="E894" s="2">
        <v>86121503</v>
      </c>
      <c r="F894" s="2" t="s">
        <v>1330</v>
      </c>
      <c r="G894" s="4">
        <v>1</v>
      </c>
      <c r="H894" s="4">
        <v>1</v>
      </c>
      <c r="I894" s="2">
        <v>11</v>
      </c>
      <c r="J894" s="2">
        <v>1</v>
      </c>
      <c r="K894" s="2" t="s">
        <v>29</v>
      </c>
      <c r="L894" s="2" t="str">
        <f>IF(K894=[23]Hoja3!$B$2,[23]Hoja3!$A$2,IF(K894=[23]Hoja3!$B$3,[23]Hoja3!$A$3,IF(K894=[23]Hoja3!$B$4,[23]Hoja3!$A$4,IF(K894=[23]Hoja3!$B$5,[23]Hoja3!$A$5,IF(K894=[23]Hoja3!$B$6,[23]Hoja3!$A$6,IF(K894=[23]Hoja3!$B$7,[23]Hoja3!$A$7,IF(K894=[23]Hoja3!$B$8,[23]Hoja3!$A$8,IF(K894=[23]Hoja3!$B$9,[23]Hoja3!$A$9,IF(K894=[23]Hoja3!$B$10,[23]Hoja3!$A$10,IF(K894=[23]Hoja3!$B$11,[23]Hoja3!$A$11,IF(K894=[23]Hoja3!$B$12,[23]Hoja3!$A$12,IF(K894=[23]Hoja3!$B$13,[23]Hoja3!$A$13,IF(K894=[23]Hoja3!$B$14,[23]Hoja3!$A$14,"")))))))))))))</f>
        <v>CCE-05</v>
      </c>
      <c r="M894" s="2" t="s">
        <v>1331</v>
      </c>
      <c r="N894" s="2">
        <v>0</v>
      </c>
      <c r="O894" s="1">
        <f t="shared" si="13"/>
        <v>298969436.34945172</v>
      </c>
      <c r="P894" s="8">
        <v>298969436.34945172</v>
      </c>
      <c r="Q894" s="1">
        <v>0</v>
      </c>
      <c r="R894" s="2">
        <v>0</v>
      </c>
      <c r="S894" s="2" t="s">
        <v>1332</v>
      </c>
      <c r="T894" s="2" t="s">
        <v>1333</v>
      </c>
      <c r="U894" s="2" t="s">
        <v>1334</v>
      </c>
      <c r="V894" s="2" t="s">
        <v>1335</v>
      </c>
      <c r="W894" s="2" t="s">
        <v>1336</v>
      </c>
      <c r="X894" s="2">
        <v>3241000</v>
      </c>
      <c r="Y894" s="3" t="s">
        <v>1337</v>
      </c>
    </row>
    <row r="895" spans="1:25" ht="105" x14ac:dyDescent="0.25">
      <c r="A895" s="2" t="s">
        <v>1351</v>
      </c>
      <c r="B895" s="2" t="str">
        <f>IFERROR(VLOOKUP(VALUE(MID(A895,1,IF(VALUE(MID(A895,1,3))=898,3,4))),[23]Hoja1!$A$3:$K$222,2,0),"")</f>
        <v>1049 Cobertura con equidad</v>
      </c>
      <c r="C895" s="2" t="s">
        <v>1328</v>
      </c>
      <c r="D895" s="2" t="s">
        <v>1329</v>
      </c>
      <c r="E895" s="2">
        <v>86121503</v>
      </c>
      <c r="F895" s="2" t="s">
        <v>1330</v>
      </c>
      <c r="G895" s="4">
        <v>1</v>
      </c>
      <c r="H895" s="4">
        <v>1</v>
      </c>
      <c r="I895" s="2">
        <v>11</v>
      </c>
      <c r="J895" s="2">
        <v>1</v>
      </c>
      <c r="K895" s="2" t="s">
        <v>29</v>
      </c>
      <c r="L895" s="2" t="str">
        <f>IF(K895=[23]Hoja3!$B$2,[23]Hoja3!$A$2,IF(K895=[23]Hoja3!$B$3,[23]Hoja3!$A$3,IF(K895=[23]Hoja3!$B$4,[23]Hoja3!$A$4,IF(K895=[23]Hoja3!$B$5,[23]Hoja3!$A$5,IF(K895=[23]Hoja3!$B$6,[23]Hoja3!$A$6,IF(K895=[23]Hoja3!$B$7,[23]Hoja3!$A$7,IF(K895=[23]Hoja3!$B$8,[23]Hoja3!$A$8,IF(K895=[23]Hoja3!$B$9,[23]Hoja3!$A$9,IF(K895=[23]Hoja3!$B$10,[23]Hoja3!$A$10,IF(K895=[23]Hoja3!$B$11,[23]Hoja3!$A$11,IF(K895=[23]Hoja3!$B$12,[23]Hoja3!$A$12,IF(K895=[23]Hoja3!$B$13,[23]Hoja3!$A$13,IF(K895=[23]Hoja3!$B$14,[23]Hoja3!$A$14,"")))))))))))))</f>
        <v>CCE-05</v>
      </c>
      <c r="M895" s="2" t="s">
        <v>1331</v>
      </c>
      <c r="N895" s="2">
        <v>0</v>
      </c>
      <c r="O895" s="1">
        <f t="shared" si="13"/>
        <v>725248332.84769881</v>
      </c>
      <c r="P895" s="8">
        <v>725248332.84769881</v>
      </c>
      <c r="Q895" s="1">
        <v>0</v>
      </c>
      <c r="R895" s="2">
        <v>0</v>
      </c>
      <c r="S895" s="2" t="s">
        <v>1332</v>
      </c>
      <c r="T895" s="2" t="s">
        <v>1333</v>
      </c>
      <c r="U895" s="2" t="s">
        <v>1334</v>
      </c>
      <c r="V895" s="2" t="s">
        <v>1335</v>
      </c>
      <c r="W895" s="2" t="s">
        <v>1336</v>
      </c>
      <c r="X895" s="2">
        <v>3241000</v>
      </c>
      <c r="Y895" s="3" t="s">
        <v>1337</v>
      </c>
    </row>
    <row r="896" spans="1:25" ht="105" x14ac:dyDescent="0.25">
      <c r="A896" s="2" t="s">
        <v>1352</v>
      </c>
      <c r="B896" s="2" t="str">
        <f>IFERROR(VLOOKUP(VALUE(MID(A896,1,IF(VALUE(MID(A896,1,3))=898,3,4))),[23]Hoja1!$A$3:$K$222,2,0),"")</f>
        <v>1049 Cobertura con equidad</v>
      </c>
      <c r="C896" s="2" t="s">
        <v>1328</v>
      </c>
      <c r="D896" s="2" t="s">
        <v>1329</v>
      </c>
      <c r="E896" s="2">
        <v>86121503</v>
      </c>
      <c r="F896" s="2" t="s">
        <v>1330</v>
      </c>
      <c r="G896" s="4">
        <v>1</v>
      </c>
      <c r="H896" s="4">
        <v>1</v>
      </c>
      <c r="I896" s="2">
        <v>11</v>
      </c>
      <c r="J896" s="2">
        <v>1</v>
      </c>
      <c r="K896" s="2" t="s">
        <v>29</v>
      </c>
      <c r="L896" s="2" t="str">
        <f>IF(K896=[23]Hoja3!$B$2,[23]Hoja3!$A$2,IF(K896=[23]Hoja3!$B$3,[23]Hoja3!$A$3,IF(K896=[23]Hoja3!$B$4,[23]Hoja3!$A$4,IF(K896=[23]Hoja3!$B$5,[23]Hoja3!$A$5,IF(K896=[23]Hoja3!$B$6,[23]Hoja3!$A$6,IF(K896=[23]Hoja3!$B$7,[23]Hoja3!$A$7,IF(K896=[23]Hoja3!$B$8,[23]Hoja3!$A$8,IF(K896=[23]Hoja3!$B$9,[23]Hoja3!$A$9,IF(K896=[23]Hoja3!$B$10,[23]Hoja3!$A$10,IF(K896=[23]Hoja3!$B$11,[23]Hoja3!$A$11,IF(K896=[23]Hoja3!$B$12,[23]Hoja3!$A$12,IF(K896=[23]Hoja3!$B$13,[23]Hoja3!$A$13,IF(K896=[23]Hoja3!$B$14,[23]Hoja3!$A$14,"")))))))))))))</f>
        <v>CCE-05</v>
      </c>
      <c r="M896" s="2" t="s">
        <v>1331</v>
      </c>
      <c r="N896" s="2">
        <v>0</v>
      </c>
      <c r="O896" s="1">
        <f t="shared" si="13"/>
        <v>39728358.805931851</v>
      </c>
      <c r="P896" s="8">
        <v>39728358.805931851</v>
      </c>
      <c r="Q896" s="1">
        <v>0</v>
      </c>
      <c r="R896" s="2">
        <v>0</v>
      </c>
      <c r="S896" s="2" t="s">
        <v>1332</v>
      </c>
      <c r="T896" s="2" t="s">
        <v>1333</v>
      </c>
      <c r="U896" s="2" t="s">
        <v>1334</v>
      </c>
      <c r="V896" s="2" t="s">
        <v>1335</v>
      </c>
      <c r="W896" s="2" t="s">
        <v>1336</v>
      </c>
      <c r="X896" s="2">
        <v>3241000</v>
      </c>
      <c r="Y896" s="3" t="s">
        <v>1337</v>
      </c>
    </row>
    <row r="897" spans="1:25" ht="105" x14ac:dyDescent="0.25">
      <c r="A897" s="2" t="s">
        <v>1353</v>
      </c>
      <c r="B897" s="2" t="str">
        <f>IFERROR(VLOOKUP(VALUE(MID(A897,1,IF(VALUE(MID(A897,1,3))=898,3,4))),[23]Hoja1!$A$3:$K$222,2,0),"")</f>
        <v>1049 Cobertura con equidad</v>
      </c>
      <c r="C897" s="2" t="s">
        <v>1328</v>
      </c>
      <c r="D897" s="2" t="s">
        <v>1329</v>
      </c>
      <c r="E897" s="2">
        <v>86121503</v>
      </c>
      <c r="F897" s="2" t="s">
        <v>1330</v>
      </c>
      <c r="G897" s="4">
        <v>1</v>
      </c>
      <c r="H897" s="4">
        <v>1</v>
      </c>
      <c r="I897" s="2">
        <v>11</v>
      </c>
      <c r="J897" s="2">
        <v>1</v>
      </c>
      <c r="K897" s="2" t="s">
        <v>29</v>
      </c>
      <c r="L897" s="2" t="str">
        <f>IF(K897=[23]Hoja3!$B$2,[23]Hoja3!$A$2,IF(K897=[23]Hoja3!$B$3,[23]Hoja3!$A$3,IF(K897=[23]Hoja3!$B$4,[23]Hoja3!$A$4,IF(K897=[23]Hoja3!$B$5,[23]Hoja3!$A$5,IF(K897=[23]Hoja3!$B$6,[23]Hoja3!$A$6,IF(K897=[23]Hoja3!$B$7,[23]Hoja3!$A$7,IF(K897=[23]Hoja3!$B$8,[23]Hoja3!$A$8,IF(K897=[23]Hoja3!$B$9,[23]Hoja3!$A$9,IF(K897=[23]Hoja3!$B$10,[23]Hoja3!$A$10,IF(K897=[23]Hoja3!$B$11,[23]Hoja3!$A$11,IF(K897=[23]Hoja3!$B$12,[23]Hoja3!$A$12,IF(K897=[23]Hoja3!$B$13,[23]Hoja3!$A$13,IF(K897=[23]Hoja3!$B$14,[23]Hoja3!$A$14,"")))))))))))))</f>
        <v>CCE-05</v>
      </c>
      <c r="M897" s="2" t="s">
        <v>1331</v>
      </c>
      <c r="N897" s="2">
        <v>0</v>
      </c>
      <c r="O897" s="1">
        <f t="shared" si="13"/>
        <v>457210339.74510229</v>
      </c>
      <c r="P897" s="8">
        <v>457210339.74510229</v>
      </c>
      <c r="Q897" s="1">
        <v>0</v>
      </c>
      <c r="R897" s="2">
        <v>0</v>
      </c>
      <c r="S897" s="2" t="s">
        <v>1332</v>
      </c>
      <c r="T897" s="2" t="s">
        <v>1333</v>
      </c>
      <c r="U897" s="2" t="s">
        <v>1334</v>
      </c>
      <c r="V897" s="2" t="s">
        <v>1335</v>
      </c>
      <c r="W897" s="2" t="s">
        <v>1336</v>
      </c>
      <c r="X897" s="2">
        <v>3241000</v>
      </c>
      <c r="Y897" s="3" t="s">
        <v>1337</v>
      </c>
    </row>
    <row r="898" spans="1:25" ht="105" x14ac:dyDescent="0.25">
      <c r="A898" s="2" t="s">
        <v>1354</v>
      </c>
      <c r="B898" s="2" t="str">
        <f>IFERROR(VLOOKUP(VALUE(MID(A898,1,IF(VALUE(MID(A898,1,3))=898,3,4))),[23]Hoja1!$A$3:$K$222,2,0),"")</f>
        <v>1049 Cobertura con equidad</v>
      </c>
      <c r="C898" s="2" t="s">
        <v>1328</v>
      </c>
      <c r="D898" s="2" t="s">
        <v>1329</v>
      </c>
      <c r="E898" s="2">
        <v>86121503</v>
      </c>
      <c r="F898" s="2" t="s">
        <v>1330</v>
      </c>
      <c r="G898" s="4">
        <v>1</v>
      </c>
      <c r="H898" s="4">
        <v>1</v>
      </c>
      <c r="I898" s="2">
        <v>11</v>
      </c>
      <c r="J898" s="2">
        <v>1</v>
      </c>
      <c r="K898" s="2" t="s">
        <v>29</v>
      </c>
      <c r="L898" s="2" t="str">
        <f>IF(K898=[23]Hoja3!$B$2,[23]Hoja3!$A$2,IF(K898=[23]Hoja3!$B$3,[23]Hoja3!$A$3,IF(K898=[23]Hoja3!$B$4,[23]Hoja3!$A$4,IF(K898=[23]Hoja3!$B$5,[23]Hoja3!$A$5,IF(K898=[23]Hoja3!$B$6,[23]Hoja3!$A$6,IF(K898=[23]Hoja3!$B$7,[23]Hoja3!$A$7,IF(K898=[23]Hoja3!$B$8,[23]Hoja3!$A$8,IF(K898=[23]Hoja3!$B$9,[23]Hoja3!$A$9,IF(K898=[23]Hoja3!$B$10,[23]Hoja3!$A$10,IF(K898=[23]Hoja3!$B$11,[23]Hoja3!$A$11,IF(K898=[23]Hoja3!$B$12,[23]Hoja3!$A$12,IF(K898=[23]Hoja3!$B$13,[23]Hoja3!$A$13,IF(K898=[23]Hoja3!$B$14,[23]Hoja3!$A$14,"")))))))))))))</f>
        <v>CCE-05</v>
      </c>
      <c r="M898" s="2" t="s">
        <v>1331</v>
      </c>
      <c r="N898" s="2">
        <v>0</v>
      </c>
      <c r="O898" s="1">
        <f t="shared" si="13"/>
        <v>219524089.87864971</v>
      </c>
      <c r="P898" s="8">
        <v>219524089.87864971</v>
      </c>
      <c r="Q898" s="1">
        <v>0</v>
      </c>
      <c r="R898" s="2">
        <v>0</v>
      </c>
      <c r="S898" s="2" t="s">
        <v>1332</v>
      </c>
      <c r="T898" s="2" t="s">
        <v>1333</v>
      </c>
      <c r="U898" s="2" t="s">
        <v>1334</v>
      </c>
      <c r="V898" s="2" t="s">
        <v>1335</v>
      </c>
      <c r="W898" s="2" t="s">
        <v>1336</v>
      </c>
      <c r="X898" s="2">
        <v>3241000</v>
      </c>
      <c r="Y898" s="3" t="s">
        <v>1337</v>
      </c>
    </row>
    <row r="899" spans="1:25" ht="105" x14ac:dyDescent="0.25">
      <c r="A899" s="2" t="s">
        <v>1355</v>
      </c>
      <c r="B899" s="2" t="str">
        <f>IFERROR(VLOOKUP(VALUE(MID(A899,1,IF(VALUE(MID(A899,1,3))=898,3,4))),[23]Hoja1!$A$3:$K$222,2,0),"")</f>
        <v>1049 Cobertura con equidad</v>
      </c>
      <c r="C899" s="2" t="s">
        <v>1328</v>
      </c>
      <c r="D899" s="2" t="s">
        <v>1329</v>
      </c>
      <c r="E899" s="2">
        <v>86121503</v>
      </c>
      <c r="F899" s="2" t="s">
        <v>1330</v>
      </c>
      <c r="G899" s="4">
        <v>1</v>
      </c>
      <c r="H899" s="4">
        <v>1</v>
      </c>
      <c r="I899" s="2">
        <v>11</v>
      </c>
      <c r="J899" s="2">
        <v>1</v>
      </c>
      <c r="K899" s="2" t="s">
        <v>29</v>
      </c>
      <c r="L899" s="2" t="str">
        <f>IF(K899=[23]Hoja3!$B$2,[23]Hoja3!$A$2,IF(K899=[23]Hoja3!$B$3,[23]Hoja3!$A$3,IF(K899=[23]Hoja3!$B$4,[23]Hoja3!$A$4,IF(K899=[23]Hoja3!$B$5,[23]Hoja3!$A$5,IF(K899=[23]Hoja3!$B$6,[23]Hoja3!$A$6,IF(K899=[23]Hoja3!$B$7,[23]Hoja3!$A$7,IF(K899=[23]Hoja3!$B$8,[23]Hoja3!$A$8,IF(K899=[23]Hoja3!$B$9,[23]Hoja3!$A$9,IF(K899=[23]Hoja3!$B$10,[23]Hoja3!$A$10,IF(K899=[23]Hoja3!$B$11,[23]Hoja3!$A$11,IF(K899=[23]Hoja3!$B$12,[23]Hoja3!$A$12,IF(K899=[23]Hoja3!$B$13,[23]Hoja3!$A$13,IF(K899=[23]Hoja3!$B$14,[23]Hoja3!$A$14,"")))))))))))))</f>
        <v>CCE-05</v>
      </c>
      <c r="M899" s="2" t="s">
        <v>1331</v>
      </c>
      <c r="N899" s="2">
        <v>0</v>
      </c>
      <c r="O899" s="1">
        <f t="shared" si="13"/>
        <v>171775148.95623532</v>
      </c>
      <c r="P899" s="8">
        <v>171775148.95623532</v>
      </c>
      <c r="Q899" s="1">
        <v>0</v>
      </c>
      <c r="R899" s="2">
        <v>0</v>
      </c>
      <c r="S899" s="2" t="s">
        <v>1332</v>
      </c>
      <c r="T899" s="2" t="s">
        <v>1333</v>
      </c>
      <c r="U899" s="2" t="s">
        <v>1334</v>
      </c>
      <c r="V899" s="2" t="s">
        <v>1335</v>
      </c>
      <c r="W899" s="2" t="s">
        <v>1336</v>
      </c>
      <c r="X899" s="2">
        <v>3241000</v>
      </c>
      <c r="Y899" s="3" t="s">
        <v>1337</v>
      </c>
    </row>
    <row r="900" spans="1:25" ht="105" x14ac:dyDescent="0.25">
      <c r="A900" s="2" t="s">
        <v>1356</v>
      </c>
      <c r="B900" s="2" t="str">
        <f>IFERROR(VLOOKUP(VALUE(MID(A900,1,IF(VALUE(MID(A900,1,3))=898,3,4))),[23]Hoja1!$A$3:$K$222,2,0),"")</f>
        <v>1049 Cobertura con equidad</v>
      </c>
      <c r="C900" s="2" t="s">
        <v>1328</v>
      </c>
      <c r="D900" s="2" t="s">
        <v>1329</v>
      </c>
      <c r="E900" s="2">
        <v>86121503</v>
      </c>
      <c r="F900" s="2" t="s">
        <v>1330</v>
      </c>
      <c r="G900" s="4">
        <v>1</v>
      </c>
      <c r="H900" s="4">
        <v>1</v>
      </c>
      <c r="I900" s="2">
        <v>11</v>
      </c>
      <c r="J900" s="2">
        <v>1</v>
      </c>
      <c r="K900" s="2" t="s">
        <v>29</v>
      </c>
      <c r="L900" s="2" t="str">
        <f>IF(K900=[23]Hoja3!$B$2,[23]Hoja3!$A$2,IF(K900=[23]Hoja3!$B$3,[23]Hoja3!$A$3,IF(K900=[23]Hoja3!$B$4,[23]Hoja3!$A$4,IF(K900=[23]Hoja3!$B$5,[23]Hoja3!$A$5,IF(K900=[23]Hoja3!$B$6,[23]Hoja3!$A$6,IF(K900=[23]Hoja3!$B$7,[23]Hoja3!$A$7,IF(K900=[23]Hoja3!$B$8,[23]Hoja3!$A$8,IF(K900=[23]Hoja3!$B$9,[23]Hoja3!$A$9,IF(K900=[23]Hoja3!$B$10,[23]Hoja3!$A$10,IF(K900=[23]Hoja3!$B$11,[23]Hoja3!$A$11,IF(K900=[23]Hoja3!$B$12,[23]Hoja3!$A$12,IF(K900=[23]Hoja3!$B$13,[23]Hoja3!$A$13,IF(K900=[23]Hoja3!$B$14,[23]Hoja3!$A$14,"")))))))))))))</f>
        <v>CCE-05</v>
      </c>
      <c r="M900" s="2" t="s">
        <v>1331</v>
      </c>
      <c r="N900" s="2">
        <v>0</v>
      </c>
      <c r="O900" s="1">
        <f t="shared" si="13"/>
        <v>157642956.80193636</v>
      </c>
      <c r="P900" s="8">
        <v>157642956.80193636</v>
      </c>
      <c r="Q900" s="1">
        <v>0</v>
      </c>
      <c r="R900" s="2">
        <v>0</v>
      </c>
      <c r="S900" s="2" t="s">
        <v>1332</v>
      </c>
      <c r="T900" s="2" t="s">
        <v>1333</v>
      </c>
      <c r="U900" s="2" t="s">
        <v>1334</v>
      </c>
      <c r="V900" s="2" t="s">
        <v>1335</v>
      </c>
      <c r="W900" s="2" t="s">
        <v>1336</v>
      </c>
      <c r="X900" s="2">
        <v>3241000</v>
      </c>
      <c r="Y900" s="3" t="s">
        <v>1337</v>
      </c>
    </row>
    <row r="901" spans="1:25" ht="105" x14ac:dyDescent="0.25">
      <c r="A901" s="2" t="s">
        <v>1357</v>
      </c>
      <c r="B901" s="2" t="str">
        <f>IFERROR(VLOOKUP(VALUE(MID(A901,1,IF(VALUE(MID(A901,1,3))=898,3,4))),[23]Hoja1!$A$3:$K$222,2,0),"")</f>
        <v>1049 Cobertura con equidad</v>
      </c>
      <c r="C901" s="2" t="s">
        <v>1328</v>
      </c>
      <c r="D901" s="2" t="s">
        <v>1329</v>
      </c>
      <c r="E901" s="2">
        <v>86121503</v>
      </c>
      <c r="F901" s="2" t="s">
        <v>1330</v>
      </c>
      <c r="G901" s="4">
        <v>1</v>
      </c>
      <c r="H901" s="4">
        <v>1</v>
      </c>
      <c r="I901" s="2">
        <v>11</v>
      </c>
      <c r="J901" s="2">
        <v>1</v>
      </c>
      <c r="K901" s="2" t="s">
        <v>29</v>
      </c>
      <c r="L901" s="2" t="str">
        <f>IF(K901=[23]Hoja3!$B$2,[23]Hoja3!$A$2,IF(K901=[23]Hoja3!$B$3,[23]Hoja3!$A$3,IF(K901=[23]Hoja3!$B$4,[23]Hoja3!$A$4,IF(K901=[23]Hoja3!$B$5,[23]Hoja3!$A$5,IF(K901=[23]Hoja3!$B$6,[23]Hoja3!$A$6,IF(K901=[23]Hoja3!$B$7,[23]Hoja3!$A$7,IF(K901=[23]Hoja3!$B$8,[23]Hoja3!$A$8,IF(K901=[23]Hoja3!$B$9,[23]Hoja3!$A$9,IF(K901=[23]Hoja3!$B$10,[23]Hoja3!$A$10,IF(K901=[23]Hoja3!$B$11,[23]Hoja3!$A$11,IF(K901=[23]Hoja3!$B$12,[23]Hoja3!$A$12,IF(K901=[23]Hoja3!$B$13,[23]Hoja3!$A$13,IF(K901=[23]Hoja3!$B$14,[23]Hoja3!$A$14,"")))))))))))))</f>
        <v>CCE-05</v>
      </c>
      <c r="M901" s="2" t="s">
        <v>1331</v>
      </c>
      <c r="N901" s="2">
        <v>0</v>
      </c>
      <c r="O901" s="1">
        <f t="shared" si="13"/>
        <v>684306891.84490478</v>
      </c>
      <c r="P901" s="8">
        <v>684306891.84490478</v>
      </c>
      <c r="Q901" s="1">
        <v>0</v>
      </c>
      <c r="R901" s="2">
        <v>0</v>
      </c>
      <c r="S901" s="2" t="s">
        <v>1332</v>
      </c>
      <c r="T901" s="2" t="s">
        <v>1333</v>
      </c>
      <c r="U901" s="2" t="s">
        <v>1334</v>
      </c>
      <c r="V901" s="2" t="s">
        <v>1335</v>
      </c>
      <c r="W901" s="2" t="s">
        <v>1336</v>
      </c>
      <c r="X901" s="2">
        <v>3241000</v>
      </c>
      <c r="Y901" s="3" t="s">
        <v>1337</v>
      </c>
    </row>
    <row r="902" spans="1:25" ht="105" x14ac:dyDescent="0.25">
      <c r="A902" s="2" t="s">
        <v>1358</v>
      </c>
      <c r="B902" s="2" t="str">
        <f>IFERROR(VLOOKUP(VALUE(MID(A902,1,IF(VALUE(MID(A902,1,3))=898,3,4))),[23]Hoja1!$A$3:$K$222,2,0),"")</f>
        <v>1049 Cobertura con equidad</v>
      </c>
      <c r="C902" s="2" t="s">
        <v>1328</v>
      </c>
      <c r="D902" s="2" t="s">
        <v>1329</v>
      </c>
      <c r="E902" s="2">
        <v>86121503</v>
      </c>
      <c r="F902" s="2" t="s">
        <v>1330</v>
      </c>
      <c r="G902" s="4">
        <v>1</v>
      </c>
      <c r="H902" s="4">
        <v>1</v>
      </c>
      <c r="I902" s="2">
        <v>11</v>
      </c>
      <c r="J902" s="2">
        <v>1</v>
      </c>
      <c r="K902" s="2" t="s">
        <v>29</v>
      </c>
      <c r="L902" s="2" t="str">
        <f>IF(K902=[23]Hoja3!$B$2,[23]Hoja3!$A$2,IF(K902=[23]Hoja3!$B$3,[23]Hoja3!$A$3,IF(K902=[23]Hoja3!$B$4,[23]Hoja3!$A$4,IF(K902=[23]Hoja3!$B$5,[23]Hoja3!$A$5,IF(K902=[23]Hoja3!$B$6,[23]Hoja3!$A$6,IF(K902=[23]Hoja3!$B$7,[23]Hoja3!$A$7,IF(K902=[23]Hoja3!$B$8,[23]Hoja3!$A$8,IF(K902=[23]Hoja3!$B$9,[23]Hoja3!$A$9,IF(K902=[23]Hoja3!$B$10,[23]Hoja3!$A$10,IF(K902=[23]Hoja3!$B$11,[23]Hoja3!$A$11,IF(K902=[23]Hoja3!$B$12,[23]Hoja3!$A$12,IF(K902=[23]Hoja3!$B$13,[23]Hoja3!$A$13,IF(K902=[23]Hoja3!$B$14,[23]Hoja3!$A$14,"")))))))))))))</f>
        <v>CCE-05</v>
      </c>
      <c r="M902" s="2" t="s">
        <v>1331</v>
      </c>
      <c r="N902" s="2">
        <v>0</v>
      </c>
      <c r="O902" s="1">
        <f t="shared" si="13"/>
        <v>218354336.64084035</v>
      </c>
      <c r="P902" s="8">
        <v>218354336.64084035</v>
      </c>
      <c r="Q902" s="1">
        <v>0</v>
      </c>
      <c r="R902" s="2">
        <v>0</v>
      </c>
      <c r="S902" s="2" t="s">
        <v>1332</v>
      </c>
      <c r="T902" s="2" t="s">
        <v>1333</v>
      </c>
      <c r="U902" s="2" t="s">
        <v>1334</v>
      </c>
      <c r="V902" s="2" t="s">
        <v>1335</v>
      </c>
      <c r="W902" s="2" t="s">
        <v>1336</v>
      </c>
      <c r="X902" s="2">
        <v>3241000</v>
      </c>
      <c r="Y902" s="3" t="s">
        <v>1337</v>
      </c>
    </row>
    <row r="903" spans="1:25" ht="105" x14ac:dyDescent="0.25">
      <c r="A903" s="2" t="s">
        <v>1359</v>
      </c>
      <c r="B903" s="2" t="str">
        <f>IFERROR(VLOOKUP(VALUE(MID(A903,1,IF(VALUE(MID(A903,1,3))=898,3,4))),[23]Hoja1!$A$3:$K$222,2,0),"")</f>
        <v>1049 Cobertura con equidad</v>
      </c>
      <c r="C903" s="2" t="s">
        <v>1328</v>
      </c>
      <c r="D903" s="2" t="s">
        <v>1329</v>
      </c>
      <c r="E903" s="2">
        <v>86121503</v>
      </c>
      <c r="F903" s="2" t="s">
        <v>1330</v>
      </c>
      <c r="G903" s="4">
        <v>1</v>
      </c>
      <c r="H903" s="4">
        <v>1</v>
      </c>
      <c r="I903" s="2">
        <v>11</v>
      </c>
      <c r="J903" s="2">
        <v>1</v>
      </c>
      <c r="K903" s="2" t="s">
        <v>29</v>
      </c>
      <c r="L903" s="2" t="str">
        <f>IF(K903=[23]Hoja3!$B$2,[23]Hoja3!$A$2,IF(K903=[23]Hoja3!$B$3,[23]Hoja3!$A$3,IF(K903=[23]Hoja3!$B$4,[23]Hoja3!$A$4,IF(K903=[23]Hoja3!$B$5,[23]Hoja3!$A$5,IF(K903=[23]Hoja3!$B$6,[23]Hoja3!$A$6,IF(K903=[23]Hoja3!$B$7,[23]Hoja3!$A$7,IF(K903=[23]Hoja3!$B$8,[23]Hoja3!$A$8,IF(K903=[23]Hoja3!$B$9,[23]Hoja3!$A$9,IF(K903=[23]Hoja3!$B$10,[23]Hoja3!$A$10,IF(K903=[23]Hoja3!$B$11,[23]Hoja3!$A$11,IF(K903=[23]Hoja3!$B$12,[23]Hoja3!$A$12,IF(K903=[23]Hoja3!$B$13,[23]Hoja3!$A$13,IF(K903=[23]Hoja3!$B$14,[23]Hoja3!$A$14,"")))))))))))))</f>
        <v>CCE-05</v>
      </c>
      <c r="M903" s="2" t="s">
        <v>1331</v>
      </c>
      <c r="N903" s="2">
        <v>0</v>
      </c>
      <c r="O903" s="1">
        <f t="shared" si="13"/>
        <v>153757844.99012569</v>
      </c>
      <c r="P903" s="8">
        <v>153757844.99012569</v>
      </c>
      <c r="Q903" s="1">
        <v>0</v>
      </c>
      <c r="R903" s="2">
        <v>0</v>
      </c>
      <c r="S903" s="2" t="s">
        <v>1332</v>
      </c>
      <c r="T903" s="2" t="s">
        <v>1333</v>
      </c>
      <c r="U903" s="2" t="s">
        <v>1334</v>
      </c>
      <c r="V903" s="2" t="s">
        <v>1335</v>
      </c>
      <c r="W903" s="2" t="s">
        <v>1336</v>
      </c>
      <c r="X903" s="2">
        <v>3241000</v>
      </c>
      <c r="Y903" s="3" t="s">
        <v>1337</v>
      </c>
    </row>
    <row r="904" spans="1:25" ht="105" x14ac:dyDescent="0.25">
      <c r="A904" s="2" t="s">
        <v>1360</v>
      </c>
      <c r="B904" s="2" t="str">
        <f>IFERROR(VLOOKUP(VALUE(MID(A904,1,IF(VALUE(MID(A904,1,3))=898,3,4))),[23]Hoja1!$A$3:$K$222,2,0),"")</f>
        <v>1049 Cobertura con equidad</v>
      </c>
      <c r="C904" s="2" t="s">
        <v>1328</v>
      </c>
      <c r="D904" s="2" t="s">
        <v>1329</v>
      </c>
      <c r="E904" s="2">
        <v>86121503</v>
      </c>
      <c r="F904" s="2" t="s">
        <v>1330</v>
      </c>
      <c r="G904" s="4">
        <v>1</v>
      </c>
      <c r="H904" s="4">
        <v>1</v>
      </c>
      <c r="I904" s="2">
        <v>11</v>
      </c>
      <c r="J904" s="2">
        <v>1</v>
      </c>
      <c r="K904" s="2" t="s">
        <v>29</v>
      </c>
      <c r="L904" s="2" t="str">
        <f>IF(K904=[23]Hoja3!$B$2,[23]Hoja3!$A$2,IF(K904=[23]Hoja3!$B$3,[23]Hoja3!$A$3,IF(K904=[23]Hoja3!$B$4,[23]Hoja3!$A$4,IF(K904=[23]Hoja3!$B$5,[23]Hoja3!$A$5,IF(K904=[23]Hoja3!$B$6,[23]Hoja3!$A$6,IF(K904=[23]Hoja3!$B$7,[23]Hoja3!$A$7,IF(K904=[23]Hoja3!$B$8,[23]Hoja3!$A$8,IF(K904=[23]Hoja3!$B$9,[23]Hoja3!$A$9,IF(K904=[23]Hoja3!$B$10,[23]Hoja3!$A$10,IF(K904=[23]Hoja3!$B$11,[23]Hoja3!$A$11,IF(K904=[23]Hoja3!$B$12,[23]Hoja3!$A$12,IF(K904=[23]Hoja3!$B$13,[23]Hoja3!$A$13,IF(K904=[23]Hoja3!$B$14,[23]Hoja3!$A$14,"")))))))))))))</f>
        <v>CCE-05</v>
      </c>
      <c r="M904" s="2" t="s">
        <v>1331</v>
      </c>
      <c r="N904" s="2">
        <v>0</v>
      </c>
      <c r="O904" s="1">
        <f t="shared" si="13"/>
        <v>53433512.139268108</v>
      </c>
      <c r="P904" s="8">
        <v>53433512.139268108</v>
      </c>
      <c r="Q904" s="1">
        <v>0</v>
      </c>
      <c r="R904" s="2">
        <v>0</v>
      </c>
      <c r="S904" s="2" t="s">
        <v>1332</v>
      </c>
      <c r="T904" s="2" t="s">
        <v>1333</v>
      </c>
      <c r="U904" s="2" t="s">
        <v>1334</v>
      </c>
      <c r="V904" s="2" t="s">
        <v>1335</v>
      </c>
      <c r="W904" s="2" t="s">
        <v>1336</v>
      </c>
      <c r="X904" s="2">
        <v>3241000</v>
      </c>
      <c r="Y904" s="3" t="s">
        <v>1337</v>
      </c>
    </row>
    <row r="905" spans="1:25" ht="105" x14ac:dyDescent="0.25">
      <c r="A905" s="2" t="s">
        <v>1361</v>
      </c>
      <c r="B905" s="2" t="str">
        <f>IFERROR(VLOOKUP(VALUE(MID(A905,1,IF(VALUE(MID(A905,1,3))=898,3,4))),[23]Hoja1!$A$3:$K$222,2,0),"")</f>
        <v>1049 Cobertura con equidad</v>
      </c>
      <c r="C905" s="2" t="s">
        <v>1328</v>
      </c>
      <c r="D905" s="2" t="s">
        <v>1329</v>
      </c>
      <c r="E905" s="2">
        <v>86121503</v>
      </c>
      <c r="F905" s="2" t="s">
        <v>1330</v>
      </c>
      <c r="G905" s="4">
        <v>1</v>
      </c>
      <c r="H905" s="4">
        <v>1</v>
      </c>
      <c r="I905" s="2">
        <v>11</v>
      </c>
      <c r="J905" s="2">
        <v>1</v>
      </c>
      <c r="K905" s="2" t="s">
        <v>29</v>
      </c>
      <c r="L905" s="2" t="str">
        <f>IF(K905=[23]Hoja3!$B$2,[23]Hoja3!$A$2,IF(K905=[23]Hoja3!$B$3,[23]Hoja3!$A$3,IF(K905=[23]Hoja3!$B$4,[23]Hoja3!$A$4,IF(K905=[23]Hoja3!$B$5,[23]Hoja3!$A$5,IF(K905=[23]Hoja3!$B$6,[23]Hoja3!$A$6,IF(K905=[23]Hoja3!$B$7,[23]Hoja3!$A$7,IF(K905=[23]Hoja3!$B$8,[23]Hoja3!$A$8,IF(K905=[23]Hoja3!$B$9,[23]Hoja3!$A$9,IF(K905=[23]Hoja3!$B$10,[23]Hoja3!$A$10,IF(K905=[23]Hoja3!$B$11,[23]Hoja3!$A$11,IF(K905=[23]Hoja3!$B$12,[23]Hoja3!$A$12,IF(K905=[23]Hoja3!$B$13,[23]Hoja3!$A$13,IF(K905=[23]Hoja3!$B$14,[23]Hoja3!$A$14,"")))))))))))))</f>
        <v>CCE-05</v>
      </c>
      <c r="M905" s="2" t="s">
        <v>1331</v>
      </c>
      <c r="N905" s="2">
        <v>0</v>
      </c>
      <c r="O905" s="1">
        <f t="shared" si="13"/>
        <v>354505203.26311731</v>
      </c>
      <c r="P905" s="8">
        <v>354505203.26311731</v>
      </c>
      <c r="Q905" s="1">
        <v>0</v>
      </c>
      <c r="R905" s="2">
        <v>0</v>
      </c>
      <c r="S905" s="2" t="s">
        <v>1332</v>
      </c>
      <c r="T905" s="2" t="s">
        <v>1333</v>
      </c>
      <c r="U905" s="2" t="s">
        <v>1334</v>
      </c>
      <c r="V905" s="2" t="s">
        <v>1335</v>
      </c>
      <c r="W905" s="2" t="s">
        <v>1336</v>
      </c>
      <c r="X905" s="2">
        <v>3241000</v>
      </c>
      <c r="Y905" s="3" t="s">
        <v>1337</v>
      </c>
    </row>
    <row r="906" spans="1:25" ht="105" x14ac:dyDescent="0.25">
      <c r="A906" s="2" t="s">
        <v>1362</v>
      </c>
      <c r="B906" s="2" t="str">
        <f>IFERROR(VLOOKUP(VALUE(MID(A906,1,IF(VALUE(MID(A906,1,3))=898,3,4))),[23]Hoja1!$A$3:$K$222,2,0),"")</f>
        <v>1049 Cobertura con equidad</v>
      </c>
      <c r="C906" s="2" t="s">
        <v>1328</v>
      </c>
      <c r="D906" s="2" t="s">
        <v>1329</v>
      </c>
      <c r="E906" s="2">
        <v>86121503</v>
      </c>
      <c r="F906" s="2" t="s">
        <v>1330</v>
      </c>
      <c r="G906" s="4">
        <v>1</v>
      </c>
      <c r="H906" s="4">
        <v>1</v>
      </c>
      <c r="I906" s="2">
        <v>11</v>
      </c>
      <c r="J906" s="2">
        <v>1</v>
      </c>
      <c r="K906" s="2" t="s">
        <v>29</v>
      </c>
      <c r="L906" s="2" t="str">
        <f>IF(K906=[23]Hoja3!$B$2,[23]Hoja3!$A$2,IF(K906=[23]Hoja3!$B$3,[23]Hoja3!$A$3,IF(K906=[23]Hoja3!$B$4,[23]Hoja3!$A$4,IF(K906=[23]Hoja3!$B$5,[23]Hoja3!$A$5,IF(K906=[23]Hoja3!$B$6,[23]Hoja3!$A$6,IF(K906=[23]Hoja3!$B$7,[23]Hoja3!$A$7,IF(K906=[23]Hoja3!$B$8,[23]Hoja3!$A$8,IF(K906=[23]Hoja3!$B$9,[23]Hoja3!$A$9,IF(K906=[23]Hoja3!$B$10,[23]Hoja3!$A$10,IF(K906=[23]Hoja3!$B$11,[23]Hoja3!$A$11,IF(K906=[23]Hoja3!$B$12,[23]Hoja3!$A$12,IF(K906=[23]Hoja3!$B$13,[23]Hoja3!$A$13,IF(K906=[23]Hoja3!$B$14,[23]Hoja3!$A$14,"")))))))))))))</f>
        <v>CCE-05</v>
      </c>
      <c r="M906" s="2" t="s">
        <v>1331</v>
      </c>
      <c r="N906" s="2">
        <v>0</v>
      </c>
      <c r="O906" s="1">
        <f t="shared" si="13"/>
        <v>407726847.89430761</v>
      </c>
      <c r="P906" s="8">
        <v>407726847.89430761</v>
      </c>
      <c r="Q906" s="1">
        <v>0</v>
      </c>
      <c r="R906" s="2">
        <v>0</v>
      </c>
      <c r="S906" s="2" t="s">
        <v>1332</v>
      </c>
      <c r="T906" s="2" t="s">
        <v>1333</v>
      </c>
      <c r="U906" s="2" t="s">
        <v>1334</v>
      </c>
      <c r="V906" s="2" t="s">
        <v>1335</v>
      </c>
      <c r="W906" s="2" t="s">
        <v>1336</v>
      </c>
      <c r="X906" s="2">
        <v>3241000</v>
      </c>
      <c r="Y906" s="3" t="s">
        <v>1337</v>
      </c>
    </row>
    <row r="907" spans="1:25" ht="105" x14ac:dyDescent="0.25">
      <c r="A907" s="2" t="s">
        <v>1363</v>
      </c>
      <c r="B907" s="2" t="str">
        <f>IFERROR(VLOOKUP(VALUE(MID(A907,1,IF(VALUE(MID(A907,1,3))=898,3,4))),[23]Hoja1!$A$3:$K$222,2,0),"")</f>
        <v>1049 Cobertura con equidad</v>
      </c>
      <c r="C907" s="2" t="s">
        <v>1328</v>
      </c>
      <c r="D907" s="2" t="s">
        <v>1329</v>
      </c>
      <c r="E907" s="2">
        <v>86121503</v>
      </c>
      <c r="F907" s="2" t="s">
        <v>1330</v>
      </c>
      <c r="G907" s="4">
        <v>1</v>
      </c>
      <c r="H907" s="4">
        <v>1</v>
      </c>
      <c r="I907" s="2">
        <v>11</v>
      </c>
      <c r="J907" s="2">
        <v>1</v>
      </c>
      <c r="K907" s="2" t="s">
        <v>29</v>
      </c>
      <c r="L907" s="2" t="str">
        <f>IF(K907=[23]Hoja3!$B$2,[23]Hoja3!$A$2,IF(K907=[23]Hoja3!$B$3,[23]Hoja3!$A$3,IF(K907=[23]Hoja3!$B$4,[23]Hoja3!$A$4,IF(K907=[23]Hoja3!$B$5,[23]Hoja3!$A$5,IF(K907=[23]Hoja3!$B$6,[23]Hoja3!$A$6,IF(K907=[23]Hoja3!$B$7,[23]Hoja3!$A$7,IF(K907=[23]Hoja3!$B$8,[23]Hoja3!$A$8,IF(K907=[23]Hoja3!$B$9,[23]Hoja3!$A$9,IF(K907=[23]Hoja3!$B$10,[23]Hoja3!$A$10,IF(K907=[23]Hoja3!$B$11,[23]Hoja3!$A$11,IF(K907=[23]Hoja3!$B$12,[23]Hoja3!$A$12,IF(K907=[23]Hoja3!$B$13,[23]Hoja3!$A$13,IF(K907=[23]Hoja3!$B$14,[23]Hoja3!$A$14,"")))))))))))))</f>
        <v>CCE-05</v>
      </c>
      <c r="M907" s="2" t="s">
        <v>1331</v>
      </c>
      <c r="N907" s="2">
        <v>0</v>
      </c>
      <c r="O907" s="1">
        <f t="shared" si="13"/>
        <v>418512479.16848147</v>
      </c>
      <c r="P907" s="8">
        <v>418512479.16848147</v>
      </c>
      <c r="Q907" s="1">
        <v>0</v>
      </c>
      <c r="R907" s="2">
        <v>0</v>
      </c>
      <c r="S907" s="2" t="s">
        <v>1332</v>
      </c>
      <c r="T907" s="2" t="s">
        <v>1333</v>
      </c>
      <c r="U907" s="2" t="s">
        <v>1334</v>
      </c>
      <c r="V907" s="2" t="s">
        <v>1335</v>
      </c>
      <c r="W907" s="2" t="s">
        <v>1336</v>
      </c>
      <c r="X907" s="2">
        <v>3241000</v>
      </c>
      <c r="Y907" s="3" t="s">
        <v>1337</v>
      </c>
    </row>
    <row r="908" spans="1:25" ht="105" x14ac:dyDescent="0.25">
      <c r="A908" s="2" t="s">
        <v>1364</v>
      </c>
      <c r="B908" s="2" t="str">
        <f>IFERROR(VLOOKUP(VALUE(MID(A908,1,IF(VALUE(MID(A908,1,3))=898,3,4))),[23]Hoja1!$A$3:$K$222,2,0),"")</f>
        <v>1049 Cobertura con equidad</v>
      </c>
      <c r="C908" s="2" t="s">
        <v>1328</v>
      </c>
      <c r="D908" s="2" t="s">
        <v>1329</v>
      </c>
      <c r="E908" s="2">
        <v>86121503</v>
      </c>
      <c r="F908" s="2" t="s">
        <v>1330</v>
      </c>
      <c r="G908" s="4">
        <v>1</v>
      </c>
      <c r="H908" s="4">
        <v>1</v>
      </c>
      <c r="I908" s="2">
        <v>11</v>
      </c>
      <c r="J908" s="2">
        <v>1</v>
      </c>
      <c r="K908" s="2" t="s">
        <v>29</v>
      </c>
      <c r="L908" s="2" t="str">
        <f>IF(K908=[23]Hoja3!$B$2,[23]Hoja3!$A$2,IF(K908=[23]Hoja3!$B$3,[23]Hoja3!$A$3,IF(K908=[23]Hoja3!$B$4,[23]Hoja3!$A$4,IF(K908=[23]Hoja3!$B$5,[23]Hoja3!$A$5,IF(K908=[23]Hoja3!$B$6,[23]Hoja3!$A$6,IF(K908=[23]Hoja3!$B$7,[23]Hoja3!$A$7,IF(K908=[23]Hoja3!$B$8,[23]Hoja3!$A$8,IF(K908=[23]Hoja3!$B$9,[23]Hoja3!$A$9,IF(K908=[23]Hoja3!$B$10,[23]Hoja3!$A$10,IF(K908=[23]Hoja3!$B$11,[23]Hoja3!$A$11,IF(K908=[23]Hoja3!$B$12,[23]Hoja3!$A$12,IF(K908=[23]Hoja3!$B$13,[23]Hoja3!$A$13,IF(K908=[23]Hoja3!$B$14,[23]Hoja3!$A$14,"")))))))))))))</f>
        <v>CCE-05</v>
      </c>
      <c r="M908" s="2" t="s">
        <v>1331</v>
      </c>
      <c r="N908" s="2">
        <v>0</v>
      </c>
      <c r="O908" s="1">
        <f t="shared" si="13"/>
        <v>407984677.37168616</v>
      </c>
      <c r="P908" s="8">
        <v>407984677.37168616</v>
      </c>
      <c r="Q908" s="1">
        <v>0</v>
      </c>
      <c r="R908" s="2">
        <v>0</v>
      </c>
      <c r="S908" s="2" t="s">
        <v>1332</v>
      </c>
      <c r="T908" s="2" t="s">
        <v>1333</v>
      </c>
      <c r="U908" s="2" t="s">
        <v>1334</v>
      </c>
      <c r="V908" s="2" t="s">
        <v>1335</v>
      </c>
      <c r="W908" s="2" t="s">
        <v>1336</v>
      </c>
      <c r="X908" s="2">
        <v>3241000</v>
      </c>
      <c r="Y908" s="3" t="s">
        <v>1337</v>
      </c>
    </row>
    <row r="909" spans="1:25" ht="105" x14ac:dyDescent="0.25">
      <c r="A909" s="2" t="s">
        <v>1365</v>
      </c>
      <c r="B909" s="2" t="str">
        <f>IFERROR(VLOOKUP(VALUE(MID(A909,1,IF(VALUE(MID(A909,1,3))=898,3,4))),[23]Hoja1!$A$3:$K$222,2,0),"")</f>
        <v>1049 Cobertura con equidad</v>
      </c>
      <c r="C909" s="2" t="s">
        <v>1328</v>
      </c>
      <c r="D909" s="2" t="s">
        <v>1329</v>
      </c>
      <c r="E909" s="2">
        <v>86121503</v>
      </c>
      <c r="F909" s="2" t="s">
        <v>1330</v>
      </c>
      <c r="G909" s="4">
        <v>1</v>
      </c>
      <c r="H909" s="4">
        <v>1</v>
      </c>
      <c r="I909" s="2">
        <v>11</v>
      </c>
      <c r="J909" s="2">
        <v>1</v>
      </c>
      <c r="K909" s="2" t="s">
        <v>29</v>
      </c>
      <c r="L909" s="2" t="str">
        <f>IF(K909=[23]Hoja3!$B$2,[23]Hoja3!$A$2,IF(K909=[23]Hoja3!$B$3,[23]Hoja3!$A$3,IF(K909=[23]Hoja3!$B$4,[23]Hoja3!$A$4,IF(K909=[23]Hoja3!$B$5,[23]Hoja3!$A$5,IF(K909=[23]Hoja3!$B$6,[23]Hoja3!$A$6,IF(K909=[23]Hoja3!$B$7,[23]Hoja3!$A$7,IF(K909=[23]Hoja3!$B$8,[23]Hoja3!$A$8,IF(K909=[23]Hoja3!$B$9,[23]Hoja3!$A$9,IF(K909=[23]Hoja3!$B$10,[23]Hoja3!$A$10,IF(K909=[23]Hoja3!$B$11,[23]Hoja3!$A$11,IF(K909=[23]Hoja3!$B$12,[23]Hoja3!$A$12,IF(K909=[23]Hoja3!$B$13,[23]Hoja3!$A$13,IF(K909=[23]Hoja3!$B$14,[23]Hoja3!$A$14,"")))))))))))))</f>
        <v>CCE-05</v>
      </c>
      <c r="M909" s="2" t="s">
        <v>1331</v>
      </c>
      <c r="N909" s="2">
        <v>0</v>
      </c>
      <c r="O909" s="1">
        <f t="shared" si="13"/>
        <v>1289025008.5575101</v>
      </c>
      <c r="P909" s="8">
        <v>1289025008.5575101</v>
      </c>
      <c r="Q909" s="1">
        <v>0</v>
      </c>
      <c r="R909" s="2">
        <v>0</v>
      </c>
      <c r="S909" s="2" t="s">
        <v>1332</v>
      </c>
      <c r="T909" s="2" t="s">
        <v>1333</v>
      </c>
      <c r="U909" s="2" t="s">
        <v>1334</v>
      </c>
      <c r="V909" s="2" t="s">
        <v>1335</v>
      </c>
      <c r="W909" s="2" t="s">
        <v>1336</v>
      </c>
      <c r="X909" s="2">
        <v>3241000</v>
      </c>
      <c r="Y909" s="3" t="s">
        <v>1337</v>
      </c>
    </row>
    <row r="910" spans="1:25" ht="105" x14ac:dyDescent="0.25">
      <c r="A910" s="2" t="s">
        <v>1366</v>
      </c>
      <c r="B910" s="2" t="str">
        <f>IFERROR(VLOOKUP(VALUE(MID(A910,1,IF(VALUE(MID(A910,1,3))=898,3,4))),[23]Hoja1!$A$3:$K$222,2,0),"")</f>
        <v>1049 Cobertura con equidad</v>
      </c>
      <c r="C910" s="2" t="s">
        <v>1328</v>
      </c>
      <c r="D910" s="2" t="s">
        <v>1329</v>
      </c>
      <c r="E910" s="2">
        <v>86121503</v>
      </c>
      <c r="F910" s="2" t="s">
        <v>1330</v>
      </c>
      <c r="G910" s="4">
        <v>1</v>
      </c>
      <c r="H910" s="4">
        <v>1</v>
      </c>
      <c r="I910" s="2">
        <v>11</v>
      </c>
      <c r="J910" s="2">
        <v>1</v>
      </c>
      <c r="K910" s="2" t="s">
        <v>29</v>
      </c>
      <c r="L910" s="2" t="str">
        <f>IF(K910=[23]Hoja3!$B$2,[23]Hoja3!$A$2,IF(K910=[23]Hoja3!$B$3,[23]Hoja3!$A$3,IF(K910=[23]Hoja3!$B$4,[23]Hoja3!$A$4,IF(K910=[23]Hoja3!$B$5,[23]Hoja3!$A$5,IF(K910=[23]Hoja3!$B$6,[23]Hoja3!$A$6,IF(K910=[23]Hoja3!$B$7,[23]Hoja3!$A$7,IF(K910=[23]Hoja3!$B$8,[23]Hoja3!$A$8,IF(K910=[23]Hoja3!$B$9,[23]Hoja3!$A$9,IF(K910=[23]Hoja3!$B$10,[23]Hoja3!$A$10,IF(K910=[23]Hoja3!$B$11,[23]Hoja3!$A$11,IF(K910=[23]Hoja3!$B$12,[23]Hoja3!$A$12,IF(K910=[23]Hoja3!$B$13,[23]Hoja3!$A$13,IF(K910=[23]Hoja3!$B$14,[23]Hoja3!$A$14,"")))))))))))))</f>
        <v>CCE-05</v>
      </c>
      <c r="M910" s="2" t="s">
        <v>1331</v>
      </c>
      <c r="N910" s="2">
        <v>0</v>
      </c>
      <c r="O910" s="1">
        <f t="shared" si="13"/>
        <v>1048490743.008239</v>
      </c>
      <c r="P910" s="8">
        <v>1048490743.008239</v>
      </c>
      <c r="Q910" s="1">
        <v>0</v>
      </c>
      <c r="R910" s="2">
        <v>0</v>
      </c>
      <c r="S910" s="2" t="s">
        <v>1332</v>
      </c>
      <c r="T910" s="2" t="s">
        <v>1333</v>
      </c>
      <c r="U910" s="2" t="s">
        <v>1334</v>
      </c>
      <c r="V910" s="2" t="s">
        <v>1335</v>
      </c>
      <c r="W910" s="2" t="s">
        <v>1336</v>
      </c>
      <c r="X910" s="2">
        <v>3241000</v>
      </c>
      <c r="Y910" s="3" t="s">
        <v>1337</v>
      </c>
    </row>
    <row r="911" spans="1:25" ht="105" x14ac:dyDescent="0.25">
      <c r="A911" s="2" t="s">
        <v>1367</v>
      </c>
      <c r="B911" s="2" t="str">
        <f>IFERROR(VLOOKUP(VALUE(MID(A911,1,IF(VALUE(MID(A911,1,3))=898,3,4))),[23]Hoja1!$A$3:$K$222,2,0),"")</f>
        <v>1049 Cobertura con equidad</v>
      </c>
      <c r="C911" s="2" t="s">
        <v>1328</v>
      </c>
      <c r="D911" s="2" t="s">
        <v>1329</v>
      </c>
      <c r="E911" s="2">
        <v>86121503</v>
      </c>
      <c r="F911" s="2" t="s">
        <v>1330</v>
      </c>
      <c r="G911" s="4">
        <v>1</v>
      </c>
      <c r="H911" s="4">
        <v>1</v>
      </c>
      <c r="I911" s="2">
        <v>11</v>
      </c>
      <c r="J911" s="2">
        <v>1</v>
      </c>
      <c r="K911" s="2" t="s">
        <v>29</v>
      </c>
      <c r="L911" s="2" t="str">
        <f>IF(K911=[23]Hoja3!$B$2,[23]Hoja3!$A$2,IF(K911=[23]Hoja3!$B$3,[23]Hoja3!$A$3,IF(K911=[23]Hoja3!$B$4,[23]Hoja3!$A$4,IF(K911=[23]Hoja3!$B$5,[23]Hoja3!$A$5,IF(K911=[23]Hoja3!$B$6,[23]Hoja3!$A$6,IF(K911=[23]Hoja3!$B$7,[23]Hoja3!$A$7,IF(K911=[23]Hoja3!$B$8,[23]Hoja3!$A$8,IF(K911=[23]Hoja3!$B$9,[23]Hoja3!$A$9,IF(K911=[23]Hoja3!$B$10,[23]Hoja3!$A$10,IF(K911=[23]Hoja3!$B$11,[23]Hoja3!$A$11,IF(K911=[23]Hoja3!$B$12,[23]Hoja3!$A$12,IF(K911=[23]Hoja3!$B$13,[23]Hoja3!$A$13,IF(K911=[23]Hoja3!$B$14,[23]Hoja3!$A$14,"")))))))))))))</f>
        <v>CCE-05</v>
      </c>
      <c r="M911" s="2" t="s">
        <v>1331</v>
      </c>
      <c r="N911" s="2">
        <v>0</v>
      </c>
      <c r="O911" s="1">
        <f t="shared" si="13"/>
        <v>498185810.82748705</v>
      </c>
      <c r="P911" s="8">
        <v>498185810.82748705</v>
      </c>
      <c r="Q911" s="1">
        <v>0</v>
      </c>
      <c r="R911" s="2">
        <v>0</v>
      </c>
      <c r="S911" s="2" t="s">
        <v>1332</v>
      </c>
      <c r="T911" s="2" t="s">
        <v>1333</v>
      </c>
      <c r="U911" s="2" t="s">
        <v>1334</v>
      </c>
      <c r="V911" s="2" t="s">
        <v>1335</v>
      </c>
      <c r="W911" s="2" t="s">
        <v>1336</v>
      </c>
      <c r="X911" s="2">
        <v>3241000</v>
      </c>
      <c r="Y911" s="3" t="s">
        <v>1337</v>
      </c>
    </row>
    <row r="912" spans="1:25" ht="105" x14ac:dyDescent="0.25">
      <c r="A912" s="2" t="s">
        <v>1368</v>
      </c>
      <c r="B912" s="2" t="str">
        <f>IFERROR(VLOOKUP(VALUE(MID(A912,1,IF(VALUE(MID(A912,1,3))=898,3,4))),[23]Hoja1!$A$3:$K$222,2,0),"")</f>
        <v>1049 Cobertura con equidad</v>
      </c>
      <c r="C912" s="2" t="s">
        <v>1328</v>
      </c>
      <c r="D912" s="2" t="s">
        <v>1329</v>
      </c>
      <c r="E912" s="2">
        <v>86121503</v>
      </c>
      <c r="F912" s="2" t="s">
        <v>1330</v>
      </c>
      <c r="G912" s="4">
        <v>1</v>
      </c>
      <c r="H912" s="4">
        <v>1</v>
      </c>
      <c r="I912" s="2">
        <v>11</v>
      </c>
      <c r="J912" s="2">
        <v>1</v>
      </c>
      <c r="K912" s="2" t="s">
        <v>29</v>
      </c>
      <c r="L912" s="2" t="str">
        <f>IF(K912=[23]Hoja3!$B$2,[23]Hoja3!$A$2,IF(K912=[23]Hoja3!$B$3,[23]Hoja3!$A$3,IF(K912=[23]Hoja3!$B$4,[23]Hoja3!$A$4,IF(K912=[23]Hoja3!$B$5,[23]Hoja3!$A$5,IF(K912=[23]Hoja3!$B$6,[23]Hoja3!$A$6,IF(K912=[23]Hoja3!$B$7,[23]Hoja3!$A$7,IF(K912=[23]Hoja3!$B$8,[23]Hoja3!$A$8,IF(K912=[23]Hoja3!$B$9,[23]Hoja3!$A$9,IF(K912=[23]Hoja3!$B$10,[23]Hoja3!$A$10,IF(K912=[23]Hoja3!$B$11,[23]Hoja3!$A$11,IF(K912=[23]Hoja3!$B$12,[23]Hoja3!$A$12,IF(K912=[23]Hoja3!$B$13,[23]Hoja3!$A$13,IF(K912=[23]Hoja3!$B$14,[23]Hoja3!$A$14,"")))))))))))))</f>
        <v>CCE-05</v>
      </c>
      <c r="M912" s="2" t="s">
        <v>1331</v>
      </c>
      <c r="N912" s="2">
        <v>0</v>
      </c>
      <c r="O912" s="1">
        <f t="shared" si="13"/>
        <v>148183748.53945333</v>
      </c>
      <c r="P912" s="8">
        <v>148183748.53945333</v>
      </c>
      <c r="Q912" s="1">
        <v>0</v>
      </c>
      <c r="R912" s="2">
        <v>0</v>
      </c>
      <c r="S912" s="2" t="s">
        <v>1332</v>
      </c>
      <c r="T912" s="2" t="s">
        <v>1333</v>
      </c>
      <c r="U912" s="2" t="s">
        <v>1334</v>
      </c>
      <c r="V912" s="2" t="s">
        <v>1335</v>
      </c>
      <c r="W912" s="2" t="s">
        <v>1336</v>
      </c>
      <c r="X912" s="2">
        <v>3241000</v>
      </c>
      <c r="Y912" s="3" t="s">
        <v>1337</v>
      </c>
    </row>
    <row r="913" spans="1:25" ht="105" x14ac:dyDescent="0.25">
      <c r="A913" s="2" t="s">
        <v>1369</v>
      </c>
      <c r="B913" s="2" t="str">
        <f>IFERROR(VLOOKUP(VALUE(MID(A913,1,IF(VALUE(MID(A913,1,3))=898,3,4))),[23]Hoja1!$A$3:$K$222,2,0),"")</f>
        <v>1049 Cobertura con equidad</v>
      </c>
      <c r="C913" s="2" t="s">
        <v>1328</v>
      </c>
      <c r="D913" s="2" t="s">
        <v>1329</v>
      </c>
      <c r="E913" s="2">
        <v>86121503</v>
      </c>
      <c r="F913" s="2" t="s">
        <v>1330</v>
      </c>
      <c r="G913" s="4">
        <v>1</v>
      </c>
      <c r="H913" s="4">
        <v>1</v>
      </c>
      <c r="I913" s="2">
        <v>11</v>
      </c>
      <c r="J913" s="2">
        <v>1</v>
      </c>
      <c r="K913" s="2" t="s">
        <v>29</v>
      </c>
      <c r="L913" s="2" t="str">
        <f>IF(K913=[23]Hoja3!$B$2,[23]Hoja3!$A$2,IF(K913=[23]Hoja3!$B$3,[23]Hoja3!$A$3,IF(K913=[23]Hoja3!$B$4,[23]Hoja3!$A$4,IF(K913=[23]Hoja3!$B$5,[23]Hoja3!$A$5,IF(K913=[23]Hoja3!$B$6,[23]Hoja3!$A$6,IF(K913=[23]Hoja3!$B$7,[23]Hoja3!$A$7,IF(K913=[23]Hoja3!$B$8,[23]Hoja3!$A$8,IF(K913=[23]Hoja3!$B$9,[23]Hoja3!$A$9,IF(K913=[23]Hoja3!$B$10,[23]Hoja3!$A$10,IF(K913=[23]Hoja3!$B$11,[23]Hoja3!$A$11,IF(K913=[23]Hoja3!$B$12,[23]Hoja3!$A$12,IF(K913=[23]Hoja3!$B$13,[23]Hoja3!$A$13,IF(K913=[23]Hoja3!$B$14,[23]Hoja3!$A$14,"")))))))))))))</f>
        <v>CCE-05</v>
      </c>
      <c r="M913" s="2" t="s">
        <v>1331</v>
      </c>
      <c r="N913" s="2">
        <v>0</v>
      </c>
      <c r="O913" s="1">
        <f t="shared" si="13"/>
        <v>403326327.15852249</v>
      </c>
      <c r="P913" s="8">
        <v>403326327.15852249</v>
      </c>
      <c r="Q913" s="1">
        <v>0</v>
      </c>
      <c r="R913" s="2">
        <v>0</v>
      </c>
      <c r="S913" s="2" t="s">
        <v>1332</v>
      </c>
      <c r="T913" s="2" t="s">
        <v>1333</v>
      </c>
      <c r="U913" s="2" t="s">
        <v>1334</v>
      </c>
      <c r="V913" s="2" t="s">
        <v>1335</v>
      </c>
      <c r="W913" s="2" t="s">
        <v>1336</v>
      </c>
      <c r="X913" s="2">
        <v>3241000</v>
      </c>
      <c r="Y913" s="3" t="s">
        <v>1337</v>
      </c>
    </row>
    <row r="914" spans="1:25" ht="105" x14ac:dyDescent="0.25">
      <c r="A914" s="2" t="s">
        <v>1370</v>
      </c>
      <c r="B914" s="2" t="str">
        <f>IFERROR(VLOOKUP(VALUE(MID(A914,1,IF(VALUE(MID(A914,1,3))=898,3,4))),[23]Hoja1!$A$3:$K$222,2,0),"")</f>
        <v>1049 Cobertura con equidad</v>
      </c>
      <c r="C914" s="2" t="s">
        <v>1328</v>
      </c>
      <c r="D914" s="2" t="s">
        <v>1329</v>
      </c>
      <c r="E914" s="2">
        <v>86121503</v>
      </c>
      <c r="F914" s="2" t="s">
        <v>1330</v>
      </c>
      <c r="G914" s="4">
        <v>1</v>
      </c>
      <c r="H914" s="4">
        <v>1</v>
      </c>
      <c r="I914" s="2">
        <v>11</v>
      </c>
      <c r="J914" s="2">
        <v>1</v>
      </c>
      <c r="K914" s="2" t="s">
        <v>29</v>
      </c>
      <c r="L914" s="2" t="str">
        <f>IF(K914=[23]Hoja3!$B$2,[23]Hoja3!$A$2,IF(K914=[23]Hoja3!$B$3,[23]Hoja3!$A$3,IF(K914=[23]Hoja3!$B$4,[23]Hoja3!$A$4,IF(K914=[23]Hoja3!$B$5,[23]Hoja3!$A$5,IF(K914=[23]Hoja3!$B$6,[23]Hoja3!$A$6,IF(K914=[23]Hoja3!$B$7,[23]Hoja3!$A$7,IF(K914=[23]Hoja3!$B$8,[23]Hoja3!$A$8,IF(K914=[23]Hoja3!$B$9,[23]Hoja3!$A$9,IF(K914=[23]Hoja3!$B$10,[23]Hoja3!$A$10,IF(K914=[23]Hoja3!$B$11,[23]Hoja3!$A$11,IF(K914=[23]Hoja3!$B$12,[23]Hoja3!$A$12,IF(K914=[23]Hoja3!$B$13,[23]Hoja3!$A$13,IF(K914=[23]Hoja3!$B$14,[23]Hoja3!$A$14,"")))))))))))))</f>
        <v>CCE-05</v>
      </c>
      <c r="M914" s="2" t="s">
        <v>1331</v>
      </c>
      <c r="N914" s="2">
        <v>0</v>
      </c>
      <c r="O914" s="1">
        <f t="shared" si="13"/>
        <v>77333855.931508988</v>
      </c>
      <c r="P914" s="8">
        <v>77333855.931508988</v>
      </c>
      <c r="Q914" s="1">
        <v>0</v>
      </c>
      <c r="R914" s="2">
        <v>0</v>
      </c>
      <c r="S914" s="2" t="s">
        <v>1332</v>
      </c>
      <c r="T914" s="2" t="s">
        <v>1333</v>
      </c>
      <c r="U914" s="2" t="s">
        <v>1334</v>
      </c>
      <c r="V914" s="2" t="s">
        <v>1335</v>
      </c>
      <c r="W914" s="2" t="s">
        <v>1336</v>
      </c>
      <c r="X914" s="2">
        <v>3241000</v>
      </c>
      <c r="Y914" s="3" t="s">
        <v>1337</v>
      </c>
    </row>
    <row r="915" spans="1:25" ht="105" x14ac:dyDescent="0.25">
      <c r="A915" s="2" t="s">
        <v>1371</v>
      </c>
      <c r="B915" s="2" t="str">
        <f>IFERROR(VLOOKUP(VALUE(MID(A915,1,IF(VALUE(MID(A915,1,3))=898,3,4))),[23]Hoja1!$A$3:$K$222,2,0),"")</f>
        <v>1049 Cobertura con equidad</v>
      </c>
      <c r="C915" s="2" t="s">
        <v>1328</v>
      </c>
      <c r="D915" s="2" t="s">
        <v>1329</v>
      </c>
      <c r="E915" s="2">
        <v>86121503</v>
      </c>
      <c r="F915" s="2" t="s">
        <v>1330</v>
      </c>
      <c r="G915" s="4">
        <v>1</v>
      </c>
      <c r="H915" s="4">
        <v>1</v>
      </c>
      <c r="I915" s="2">
        <v>11</v>
      </c>
      <c r="J915" s="2">
        <v>1</v>
      </c>
      <c r="K915" s="2" t="s">
        <v>29</v>
      </c>
      <c r="L915" s="2" t="str">
        <f>IF(K915=[23]Hoja3!$B$2,[23]Hoja3!$A$2,IF(K915=[23]Hoja3!$B$3,[23]Hoja3!$A$3,IF(K915=[23]Hoja3!$B$4,[23]Hoja3!$A$4,IF(K915=[23]Hoja3!$B$5,[23]Hoja3!$A$5,IF(K915=[23]Hoja3!$B$6,[23]Hoja3!$A$6,IF(K915=[23]Hoja3!$B$7,[23]Hoja3!$A$7,IF(K915=[23]Hoja3!$B$8,[23]Hoja3!$A$8,IF(K915=[23]Hoja3!$B$9,[23]Hoja3!$A$9,IF(K915=[23]Hoja3!$B$10,[23]Hoja3!$A$10,IF(K915=[23]Hoja3!$B$11,[23]Hoja3!$A$11,IF(K915=[23]Hoja3!$B$12,[23]Hoja3!$A$12,IF(K915=[23]Hoja3!$B$13,[23]Hoja3!$A$13,IF(K915=[23]Hoja3!$B$14,[23]Hoja3!$A$14,"")))))))))))))</f>
        <v>CCE-05</v>
      </c>
      <c r="M915" s="2" t="s">
        <v>1331</v>
      </c>
      <c r="N915" s="2">
        <v>0</v>
      </c>
      <c r="O915" s="1">
        <f t="shared" si="13"/>
        <v>978565360.66177237</v>
      </c>
      <c r="P915" s="8">
        <v>978565360.66177237</v>
      </c>
      <c r="Q915" s="1">
        <v>0</v>
      </c>
      <c r="R915" s="2">
        <v>0</v>
      </c>
      <c r="S915" s="2" t="s">
        <v>1332</v>
      </c>
      <c r="T915" s="2" t="s">
        <v>1333</v>
      </c>
      <c r="U915" s="2" t="s">
        <v>1334</v>
      </c>
      <c r="V915" s="2" t="s">
        <v>1335</v>
      </c>
      <c r="W915" s="2" t="s">
        <v>1336</v>
      </c>
      <c r="X915" s="2">
        <v>3241000</v>
      </c>
      <c r="Y915" s="3" t="s">
        <v>1337</v>
      </c>
    </row>
    <row r="916" spans="1:25" ht="105" x14ac:dyDescent="0.25">
      <c r="A916" s="2" t="s">
        <v>1372</v>
      </c>
      <c r="B916" s="2" t="str">
        <f>IFERROR(VLOOKUP(VALUE(MID(A916,1,IF(VALUE(MID(A916,1,3))=898,3,4))),[23]Hoja1!$A$3:$K$222,2,0),"")</f>
        <v>1049 Cobertura con equidad</v>
      </c>
      <c r="C916" s="2" t="s">
        <v>1328</v>
      </c>
      <c r="D916" s="2" t="s">
        <v>1329</v>
      </c>
      <c r="E916" s="2">
        <v>86121503</v>
      </c>
      <c r="F916" s="2" t="s">
        <v>1330</v>
      </c>
      <c r="G916" s="4">
        <v>1</v>
      </c>
      <c r="H916" s="4">
        <v>1</v>
      </c>
      <c r="I916" s="2">
        <v>11</v>
      </c>
      <c r="J916" s="2">
        <v>1</v>
      </c>
      <c r="K916" s="2" t="s">
        <v>29</v>
      </c>
      <c r="L916" s="2" t="str">
        <f>IF(K916=[23]Hoja3!$B$2,[23]Hoja3!$A$2,IF(K916=[23]Hoja3!$B$3,[23]Hoja3!$A$3,IF(K916=[23]Hoja3!$B$4,[23]Hoja3!$A$4,IF(K916=[23]Hoja3!$B$5,[23]Hoja3!$A$5,IF(K916=[23]Hoja3!$B$6,[23]Hoja3!$A$6,IF(K916=[23]Hoja3!$B$7,[23]Hoja3!$A$7,IF(K916=[23]Hoja3!$B$8,[23]Hoja3!$A$8,IF(K916=[23]Hoja3!$B$9,[23]Hoja3!$A$9,IF(K916=[23]Hoja3!$B$10,[23]Hoja3!$A$10,IF(K916=[23]Hoja3!$B$11,[23]Hoja3!$A$11,IF(K916=[23]Hoja3!$B$12,[23]Hoja3!$A$12,IF(K916=[23]Hoja3!$B$13,[23]Hoja3!$A$13,IF(K916=[23]Hoja3!$B$14,[23]Hoja3!$A$14,"")))))))))))))</f>
        <v>CCE-05</v>
      </c>
      <c r="M916" s="2" t="s">
        <v>1331</v>
      </c>
      <c r="N916" s="2">
        <v>0</v>
      </c>
      <c r="O916" s="1">
        <f t="shared" si="13"/>
        <v>211882145.80224726</v>
      </c>
      <c r="P916" s="8">
        <v>211882145.80224726</v>
      </c>
      <c r="Q916" s="1">
        <v>0</v>
      </c>
      <c r="R916" s="2">
        <v>0</v>
      </c>
      <c r="S916" s="2" t="s">
        <v>1332</v>
      </c>
      <c r="T916" s="2" t="s">
        <v>1333</v>
      </c>
      <c r="U916" s="2" t="s">
        <v>1334</v>
      </c>
      <c r="V916" s="2" t="s">
        <v>1335</v>
      </c>
      <c r="W916" s="2" t="s">
        <v>1336</v>
      </c>
      <c r="X916" s="2">
        <v>3241000</v>
      </c>
      <c r="Y916" s="3" t="s">
        <v>1337</v>
      </c>
    </row>
    <row r="917" spans="1:25" ht="105" x14ac:dyDescent="0.25">
      <c r="A917" s="2" t="s">
        <v>1373</v>
      </c>
      <c r="B917" s="2" t="str">
        <f>IFERROR(VLOOKUP(VALUE(MID(A917,1,IF(VALUE(MID(A917,1,3))=898,3,4))),[23]Hoja1!$A$3:$K$222,2,0),"")</f>
        <v>1049 Cobertura con equidad</v>
      </c>
      <c r="C917" s="2" t="s">
        <v>1328</v>
      </c>
      <c r="D917" s="2" t="s">
        <v>1329</v>
      </c>
      <c r="E917" s="2">
        <v>86121503</v>
      </c>
      <c r="F917" s="2" t="s">
        <v>1330</v>
      </c>
      <c r="G917" s="4">
        <v>1</v>
      </c>
      <c r="H917" s="4">
        <v>1</v>
      </c>
      <c r="I917" s="2">
        <v>11</v>
      </c>
      <c r="J917" s="2">
        <v>1</v>
      </c>
      <c r="K917" s="2" t="s">
        <v>29</v>
      </c>
      <c r="L917" s="2" t="str">
        <f>IF(K917=[23]Hoja3!$B$2,[23]Hoja3!$A$2,IF(K917=[23]Hoja3!$B$3,[23]Hoja3!$A$3,IF(K917=[23]Hoja3!$B$4,[23]Hoja3!$A$4,IF(K917=[23]Hoja3!$B$5,[23]Hoja3!$A$5,IF(K917=[23]Hoja3!$B$6,[23]Hoja3!$A$6,IF(K917=[23]Hoja3!$B$7,[23]Hoja3!$A$7,IF(K917=[23]Hoja3!$B$8,[23]Hoja3!$A$8,IF(K917=[23]Hoja3!$B$9,[23]Hoja3!$A$9,IF(K917=[23]Hoja3!$B$10,[23]Hoja3!$A$10,IF(K917=[23]Hoja3!$B$11,[23]Hoja3!$A$11,IF(K917=[23]Hoja3!$B$12,[23]Hoja3!$A$12,IF(K917=[23]Hoja3!$B$13,[23]Hoja3!$A$13,IF(K917=[23]Hoja3!$B$14,[23]Hoja3!$A$14,"")))))))))))))</f>
        <v>CCE-05</v>
      </c>
      <c r="M917" s="2" t="s">
        <v>1331</v>
      </c>
      <c r="N917" s="2">
        <v>0</v>
      </c>
      <c r="O917" s="1">
        <f t="shared" si="13"/>
        <v>133352111.85859957</v>
      </c>
      <c r="P917" s="8">
        <v>133352111.85859957</v>
      </c>
      <c r="Q917" s="1">
        <v>0</v>
      </c>
      <c r="R917" s="2">
        <v>0</v>
      </c>
      <c r="S917" s="2" t="s">
        <v>1332</v>
      </c>
      <c r="T917" s="2" t="s">
        <v>1333</v>
      </c>
      <c r="U917" s="2" t="s">
        <v>1334</v>
      </c>
      <c r="V917" s="2" t="s">
        <v>1335</v>
      </c>
      <c r="W917" s="2" t="s">
        <v>1336</v>
      </c>
      <c r="X917" s="2">
        <v>3241000</v>
      </c>
      <c r="Y917" s="3" t="s">
        <v>1337</v>
      </c>
    </row>
    <row r="918" spans="1:25" ht="105" x14ac:dyDescent="0.25">
      <c r="A918" s="2" t="s">
        <v>1374</v>
      </c>
      <c r="B918" s="2" t="str">
        <f>IFERROR(VLOOKUP(VALUE(MID(A918,1,IF(VALUE(MID(A918,1,3))=898,3,4))),[23]Hoja1!$A$3:$K$222,2,0),"")</f>
        <v>1049 Cobertura con equidad</v>
      </c>
      <c r="C918" s="2" t="s">
        <v>1328</v>
      </c>
      <c r="D918" s="2" t="s">
        <v>1329</v>
      </c>
      <c r="E918" s="2">
        <v>86121503</v>
      </c>
      <c r="F918" s="2" t="s">
        <v>1330</v>
      </c>
      <c r="G918" s="4">
        <v>1</v>
      </c>
      <c r="H918" s="4">
        <v>1</v>
      </c>
      <c r="I918" s="2">
        <v>11</v>
      </c>
      <c r="J918" s="2">
        <v>1</v>
      </c>
      <c r="K918" s="2" t="s">
        <v>29</v>
      </c>
      <c r="L918" s="2" t="str">
        <f>IF(K918=[23]Hoja3!$B$2,[23]Hoja3!$A$2,IF(K918=[23]Hoja3!$B$3,[23]Hoja3!$A$3,IF(K918=[23]Hoja3!$B$4,[23]Hoja3!$A$4,IF(K918=[23]Hoja3!$B$5,[23]Hoja3!$A$5,IF(K918=[23]Hoja3!$B$6,[23]Hoja3!$A$6,IF(K918=[23]Hoja3!$B$7,[23]Hoja3!$A$7,IF(K918=[23]Hoja3!$B$8,[23]Hoja3!$A$8,IF(K918=[23]Hoja3!$B$9,[23]Hoja3!$A$9,IF(K918=[23]Hoja3!$B$10,[23]Hoja3!$A$10,IF(K918=[23]Hoja3!$B$11,[23]Hoja3!$A$11,IF(K918=[23]Hoja3!$B$12,[23]Hoja3!$A$12,IF(K918=[23]Hoja3!$B$13,[23]Hoja3!$A$13,IF(K918=[23]Hoja3!$B$14,[23]Hoja3!$A$14,"")))))))))))))</f>
        <v>CCE-05</v>
      </c>
      <c r="M918" s="2" t="s">
        <v>1331</v>
      </c>
      <c r="N918" s="2">
        <v>0</v>
      </c>
      <c r="O918" s="1">
        <f t="shared" si="13"/>
        <v>913138217.39239252</v>
      </c>
      <c r="P918" s="8">
        <v>913138217.39239252</v>
      </c>
      <c r="Q918" s="1">
        <v>0</v>
      </c>
      <c r="R918" s="2">
        <v>0</v>
      </c>
      <c r="S918" s="2" t="s">
        <v>1332</v>
      </c>
      <c r="T918" s="2" t="s">
        <v>1333</v>
      </c>
      <c r="U918" s="2" t="s">
        <v>1334</v>
      </c>
      <c r="V918" s="2" t="s">
        <v>1335</v>
      </c>
      <c r="W918" s="2" t="s">
        <v>1336</v>
      </c>
      <c r="X918" s="2">
        <v>3241000</v>
      </c>
      <c r="Y918" s="3" t="s">
        <v>1337</v>
      </c>
    </row>
    <row r="919" spans="1:25" ht="105" x14ac:dyDescent="0.25">
      <c r="A919" s="2" t="s">
        <v>1375</v>
      </c>
      <c r="B919" s="2" t="str">
        <f>IFERROR(VLOOKUP(VALUE(MID(A919,1,IF(VALUE(MID(A919,1,3))=898,3,4))),[23]Hoja1!$A$3:$K$222,2,0),"")</f>
        <v>1049 Cobertura con equidad</v>
      </c>
      <c r="C919" s="2" t="s">
        <v>1328</v>
      </c>
      <c r="D919" s="2" t="s">
        <v>1329</v>
      </c>
      <c r="E919" s="2">
        <v>86121503</v>
      </c>
      <c r="F919" s="2" t="s">
        <v>1330</v>
      </c>
      <c r="G919" s="4">
        <v>1</v>
      </c>
      <c r="H919" s="4">
        <v>1</v>
      </c>
      <c r="I919" s="2">
        <v>11</v>
      </c>
      <c r="J919" s="2">
        <v>1</v>
      </c>
      <c r="K919" s="2" t="s">
        <v>29</v>
      </c>
      <c r="L919" s="2" t="str">
        <f>IF(K919=[23]Hoja3!$B$2,[23]Hoja3!$A$2,IF(K919=[23]Hoja3!$B$3,[23]Hoja3!$A$3,IF(K919=[23]Hoja3!$B$4,[23]Hoja3!$A$4,IF(K919=[23]Hoja3!$B$5,[23]Hoja3!$A$5,IF(K919=[23]Hoja3!$B$6,[23]Hoja3!$A$6,IF(K919=[23]Hoja3!$B$7,[23]Hoja3!$A$7,IF(K919=[23]Hoja3!$B$8,[23]Hoja3!$A$8,IF(K919=[23]Hoja3!$B$9,[23]Hoja3!$A$9,IF(K919=[23]Hoja3!$B$10,[23]Hoja3!$A$10,IF(K919=[23]Hoja3!$B$11,[23]Hoja3!$A$11,IF(K919=[23]Hoja3!$B$12,[23]Hoja3!$A$12,IF(K919=[23]Hoja3!$B$13,[23]Hoja3!$A$13,IF(K919=[23]Hoja3!$B$14,[23]Hoja3!$A$14,"")))))))))))))</f>
        <v>CCE-05</v>
      </c>
      <c r="M919" s="2" t="s">
        <v>1331</v>
      </c>
      <c r="N919" s="2">
        <v>0</v>
      </c>
      <c r="O919" s="1">
        <f t="shared" si="13"/>
        <v>1511237303.1816728</v>
      </c>
      <c r="P919" s="8">
        <v>1511237303.1816728</v>
      </c>
      <c r="Q919" s="1">
        <v>0</v>
      </c>
      <c r="R919" s="2">
        <v>0</v>
      </c>
      <c r="S919" s="2" t="s">
        <v>1332</v>
      </c>
      <c r="T919" s="2" t="s">
        <v>1333</v>
      </c>
      <c r="U919" s="2" t="s">
        <v>1334</v>
      </c>
      <c r="V919" s="2" t="s">
        <v>1335</v>
      </c>
      <c r="W919" s="2" t="s">
        <v>1336</v>
      </c>
      <c r="X919" s="2">
        <v>3241000</v>
      </c>
      <c r="Y919" s="3" t="s">
        <v>1337</v>
      </c>
    </row>
    <row r="920" spans="1:25" ht="105" x14ac:dyDescent="0.25">
      <c r="A920" s="2" t="s">
        <v>1376</v>
      </c>
      <c r="B920" s="2" t="str">
        <f>IFERROR(VLOOKUP(VALUE(MID(A920,1,IF(VALUE(MID(A920,1,3))=898,3,4))),[23]Hoja1!$A$3:$K$222,2,0),"")</f>
        <v>1049 Cobertura con equidad</v>
      </c>
      <c r="C920" s="2" t="s">
        <v>1328</v>
      </c>
      <c r="D920" s="2" t="s">
        <v>1329</v>
      </c>
      <c r="E920" s="2">
        <v>86121503</v>
      </c>
      <c r="F920" s="2" t="s">
        <v>1330</v>
      </c>
      <c r="G920" s="4">
        <v>1</v>
      </c>
      <c r="H920" s="4">
        <v>1</v>
      </c>
      <c r="I920" s="2">
        <v>11</v>
      </c>
      <c r="J920" s="2">
        <v>1</v>
      </c>
      <c r="K920" s="2" t="s">
        <v>29</v>
      </c>
      <c r="L920" s="2" t="str">
        <f>IF(K920=[23]Hoja3!$B$2,[23]Hoja3!$A$2,IF(K920=[23]Hoja3!$B$3,[23]Hoja3!$A$3,IF(K920=[23]Hoja3!$B$4,[23]Hoja3!$A$4,IF(K920=[23]Hoja3!$B$5,[23]Hoja3!$A$5,IF(K920=[23]Hoja3!$B$6,[23]Hoja3!$A$6,IF(K920=[23]Hoja3!$B$7,[23]Hoja3!$A$7,IF(K920=[23]Hoja3!$B$8,[23]Hoja3!$A$8,IF(K920=[23]Hoja3!$B$9,[23]Hoja3!$A$9,IF(K920=[23]Hoja3!$B$10,[23]Hoja3!$A$10,IF(K920=[23]Hoja3!$B$11,[23]Hoja3!$A$11,IF(K920=[23]Hoja3!$B$12,[23]Hoja3!$A$12,IF(K920=[23]Hoja3!$B$13,[23]Hoja3!$A$13,IF(K920=[23]Hoja3!$B$14,[23]Hoja3!$A$14,"")))))))))))))</f>
        <v>CCE-05</v>
      </c>
      <c r="M920" s="2" t="s">
        <v>1331</v>
      </c>
      <c r="N920" s="2">
        <v>0</v>
      </c>
      <c r="O920" s="1">
        <f t="shared" si="13"/>
        <v>402439236.55252004</v>
      </c>
      <c r="P920" s="8">
        <v>402439236.55252004</v>
      </c>
      <c r="Q920" s="1">
        <v>0</v>
      </c>
      <c r="R920" s="2">
        <v>0</v>
      </c>
      <c r="S920" s="2" t="s">
        <v>1332</v>
      </c>
      <c r="T920" s="2" t="s">
        <v>1333</v>
      </c>
      <c r="U920" s="2" t="s">
        <v>1334</v>
      </c>
      <c r="V920" s="2" t="s">
        <v>1335</v>
      </c>
      <c r="W920" s="2" t="s">
        <v>1336</v>
      </c>
      <c r="X920" s="2">
        <v>3241000</v>
      </c>
      <c r="Y920" s="3" t="s">
        <v>1337</v>
      </c>
    </row>
    <row r="921" spans="1:25" ht="105" x14ac:dyDescent="0.25">
      <c r="A921" s="2" t="s">
        <v>1377</v>
      </c>
      <c r="B921" s="2" t="str">
        <f>IFERROR(VLOOKUP(VALUE(MID(A921,1,IF(VALUE(MID(A921,1,3))=898,3,4))),[23]Hoja1!$A$3:$K$222,2,0),"")</f>
        <v>1049 Cobertura con equidad</v>
      </c>
      <c r="C921" s="2" t="s">
        <v>1328</v>
      </c>
      <c r="D921" s="2" t="s">
        <v>1329</v>
      </c>
      <c r="E921" s="2">
        <v>86121503</v>
      </c>
      <c r="F921" s="2" t="s">
        <v>1330</v>
      </c>
      <c r="G921" s="4">
        <v>1</v>
      </c>
      <c r="H921" s="4">
        <v>1</v>
      </c>
      <c r="I921" s="2">
        <v>11</v>
      </c>
      <c r="J921" s="2">
        <v>1</v>
      </c>
      <c r="K921" s="2" t="s">
        <v>29</v>
      </c>
      <c r="L921" s="2" t="str">
        <f>IF(K921=[23]Hoja3!$B$2,[23]Hoja3!$A$2,IF(K921=[23]Hoja3!$B$3,[23]Hoja3!$A$3,IF(K921=[23]Hoja3!$B$4,[23]Hoja3!$A$4,IF(K921=[23]Hoja3!$B$5,[23]Hoja3!$A$5,IF(K921=[23]Hoja3!$B$6,[23]Hoja3!$A$6,IF(K921=[23]Hoja3!$B$7,[23]Hoja3!$A$7,IF(K921=[23]Hoja3!$B$8,[23]Hoja3!$A$8,IF(K921=[23]Hoja3!$B$9,[23]Hoja3!$A$9,IF(K921=[23]Hoja3!$B$10,[23]Hoja3!$A$10,IF(K921=[23]Hoja3!$B$11,[23]Hoja3!$A$11,IF(K921=[23]Hoja3!$B$12,[23]Hoja3!$A$12,IF(K921=[23]Hoja3!$B$13,[23]Hoja3!$A$13,IF(K921=[23]Hoja3!$B$14,[23]Hoja3!$A$14,"")))))))))))))</f>
        <v>CCE-05</v>
      </c>
      <c r="M921" s="2" t="s">
        <v>1331</v>
      </c>
      <c r="N921" s="2">
        <v>0</v>
      </c>
      <c r="O921" s="1">
        <f t="shared" si="13"/>
        <v>311359714.20928055</v>
      </c>
      <c r="P921" s="8">
        <v>311359714.20928055</v>
      </c>
      <c r="Q921" s="1">
        <v>0</v>
      </c>
      <c r="R921" s="2">
        <v>0</v>
      </c>
      <c r="S921" s="2" t="s">
        <v>1332</v>
      </c>
      <c r="T921" s="2" t="s">
        <v>1333</v>
      </c>
      <c r="U921" s="2" t="s">
        <v>1334</v>
      </c>
      <c r="V921" s="2" t="s">
        <v>1335</v>
      </c>
      <c r="W921" s="2" t="s">
        <v>1336</v>
      </c>
      <c r="X921" s="2">
        <v>3241000</v>
      </c>
      <c r="Y921" s="3" t="s">
        <v>1337</v>
      </c>
    </row>
    <row r="922" spans="1:25" ht="105" x14ac:dyDescent="0.25">
      <c r="A922" s="2" t="s">
        <v>1378</v>
      </c>
      <c r="B922" s="2" t="str">
        <f>IFERROR(VLOOKUP(VALUE(MID(A922,1,IF(VALUE(MID(A922,1,3))=898,3,4))),[23]Hoja1!$A$3:$K$222,2,0),"")</f>
        <v>1049 Cobertura con equidad</v>
      </c>
      <c r="C922" s="2" t="s">
        <v>1328</v>
      </c>
      <c r="D922" s="2" t="s">
        <v>1329</v>
      </c>
      <c r="E922" s="2">
        <v>86121503</v>
      </c>
      <c r="F922" s="2" t="s">
        <v>1330</v>
      </c>
      <c r="G922" s="4">
        <v>1</v>
      </c>
      <c r="H922" s="4">
        <v>1</v>
      </c>
      <c r="I922" s="2">
        <v>11</v>
      </c>
      <c r="J922" s="2">
        <v>1</v>
      </c>
      <c r="K922" s="2" t="s">
        <v>29</v>
      </c>
      <c r="L922" s="2" t="str">
        <f>IF(K922=[23]Hoja3!$B$2,[23]Hoja3!$A$2,IF(K922=[23]Hoja3!$B$3,[23]Hoja3!$A$3,IF(K922=[23]Hoja3!$B$4,[23]Hoja3!$A$4,IF(K922=[23]Hoja3!$B$5,[23]Hoja3!$A$5,IF(K922=[23]Hoja3!$B$6,[23]Hoja3!$A$6,IF(K922=[23]Hoja3!$B$7,[23]Hoja3!$A$7,IF(K922=[23]Hoja3!$B$8,[23]Hoja3!$A$8,IF(K922=[23]Hoja3!$B$9,[23]Hoja3!$A$9,IF(K922=[23]Hoja3!$B$10,[23]Hoja3!$A$10,IF(K922=[23]Hoja3!$B$11,[23]Hoja3!$A$11,IF(K922=[23]Hoja3!$B$12,[23]Hoja3!$A$12,IF(K922=[23]Hoja3!$B$13,[23]Hoja3!$A$13,IF(K922=[23]Hoja3!$B$14,[23]Hoja3!$A$14,"")))))))))))))</f>
        <v>CCE-05</v>
      </c>
      <c r="M922" s="2" t="s">
        <v>1331</v>
      </c>
      <c r="N922" s="2">
        <v>0</v>
      </c>
      <c r="O922" s="1">
        <f t="shared" si="13"/>
        <v>650536798.14590394</v>
      </c>
      <c r="P922" s="8">
        <v>650536798.14590394</v>
      </c>
      <c r="Q922" s="1">
        <v>0</v>
      </c>
      <c r="R922" s="2">
        <v>0</v>
      </c>
      <c r="S922" s="2" t="s">
        <v>1332</v>
      </c>
      <c r="T922" s="2" t="s">
        <v>1333</v>
      </c>
      <c r="U922" s="2" t="s">
        <v>1334</v>
      </c>
      <c r="V922" s="2" t="s">
        <v>1335</v>
      </c>
      <c r="W922" s="2" t="s">
        <v>1336</v>
      </c>
      <c r="X922" s="2">
        <v>3241000</v>
      </c>
      <c r="Y922" s="3" t="s">
        <v>1337</v>
      </c>
    </row>
    <row r="923" spans="1:25" ht="105" x14ac:dyDescent="0.25">
      <c r="A923" s="2" t="s">
        <v>1379</v>
      </c>
      <c r="B923" s="2" t="str">
        <f>IFERROR(VLOOKUP(VALUE(MID(A923,1,IF(VALUE(MID(A923,1,3))=898,3,4))),[23]Hoja1!$A$3:$K$222,2,0),"")</f>
        <v>1049 Cobertura con equidad</v>
      </c>
      <c r="C923" s="2" t="s">
        <v>1328</v>
      </c>
      <c r="D923" s="2" t="s">
        <v>1329</v>
      </c>
      <c r="E923" s="2">
        <v>86121503</v>
      </c>
      <c r="F923" s="2" t="s">
        <v>1330</v>
      </c>
      <c r="G923" s="4">
        <v>1</v>
      </c>
      <c r="H923" s="4">
        <v>1</v>
      </c>
      <c r="I923" s="2">
        <v>11</v>
      </c>
      <c r="J923" s="2">
        <v>1</v>
      </c>
      <c r="K923" s="2" t="s">
        <v>29</v>
      </c>
      <c r="L923" s="2" t="str">
        <f>IF(K923=[23]Hoja3!$B$2,[23]Hoja3!$A$2,IF(K923=[23]Hoja3!$B$3,[23]Hoja3!$A$3,IF(K923=[23]Hoja3!$B$4,[23]Hoja3!$A$4,IF(K923=[23]Hoja3!$B$5,[23]Hoja3!$A$5,IF(K923=[23]Hoja3!$B$6,[23]Hoja3!$A$6,IF(K923=[23]Hoja3!$B$7,[23]Hoja3!$A$7,IF(K923=[23]Hoja3!$B$8,[23]Hoja3!$A$8,IF(K923=[23]Hoja3!$B$9,[23]Hoja3!$A$9,IF(K923=[23]Hoja3!$B$10,[23]Hoja3!$A$10,IF(K923=[23]Hoja3!$B$11,[23]Hoja3!$A$11,IF(K923=[23]Hoja3!$B$12,[23]Hoja3!$A$12,IF(K923=[23]Hoja3!$B$13,[23]Hoja3!$A$13,IF(K923=[23]Hoja3!$B$14,[23]Hoja3!$A$14,"")))))))))))))</f>
        <v>CCE-05</v>
      </c>
      <c r="M923" s="2" t="s">
        <v>1331</v>
      </c>
      <c r="N923" s="2">
        <v>0</v>
      </c>
      <c r="O923" s="1">
        <f t="shared" si="13"/>
        <v>433645699.09534872</v>
      </c>
      <c r="P923" s="8">
        <v>433645699.09534872</v>
      </c>
      <c r="Q923" s="1">
        <v>0</v>
      </c>
      <c r="R923" s="2">
        <v>0</v>
      </c>
      <c r="S923" s="2" t="s">
        <v>1332</v>
      </c>
      <c r="T923" s="2" t="s">
        <v>1333</v>
      </c>
      <c r="U923" s="2" t="s">
        <v>1334</v>
      </c>
      <c r="V923" s="2" t="s">
        <v>1335</v>
      </c>
      <c r="W923" s="2" t="s">
        <v>1336</v>
      </c>
      <c r="X923" s="2">
        <v>3241000</v>
      </c>
      <c r="Y923" s="3" t="s">
        <v>1337</v>
      </c>
    </row>
    <row r="924" spans="1:25" ht="105" x14ac:dyDescent="0.25">
      <c r="A924" s="2" t="s">
        <v>1380</v>
      </c>
      <c r="B924" s="2" t="str">
        <f>IFERROR(VLOOKUP(VALUE(MID(A924,1,IF(VALUE(MID(A924,1,3))=898,3,4))),[23]Hoja1!$A$3:$K$222,2,0),"")</f>
        <v>1049 Cobertura con equidad</v>
      </c>
      <c r="C924" s="2" t="s">
        <v>1328</v>
      </c>
      <c r="D924" s="2" t="s">
        <v>1329</v>
      </c>
      <c r="E924" s="2">
        <v>86121503</v>
      </c>
      <c r="F924" s="2" t="s">
        <v>1330</v>
      </c>
      <c r="G924" s="4">
        <v>1</v>
      </c>
      <c r="H924" s="4">
        <v>1</v>
      </c>
      <c r="I924" s="2">
        <v>11</v>
      </c>
      <c r="J924" s="2">
        <v>1</v>
      </c>
      <c r="K924" s="2" t="s">
        <v>29</v>
      </c>
      <c r="L924" s="2" t="str">
        <f>IF(K924=[23]Hoja3!$B$2,[23]Hoja3!$A$2,IF(K924=[23]Hoja3!$B$3,[23]Hoja3!$A$3,IF(K924=[23]Hoja3!$B$4,[23]Hoja3!$A$4,IF(K924=[23]Hoja3!$B$5,[23]Hoja3!$A$5,IF(K924=[23]Hoja3!$B$6,[23]Hoja3!$A$6,IF(K924=[23]Hoja3!$B$7,[23]Hoja3!$A$7,IF(K924=[23]Hoja3!$B$8,[23]Hoja3!$A$8,IF(K924=[23]Hoja3!$B$9,[23]Hoja3!$A$9,IF(K924=[23]Hoja3!$B$10,[23]Hoja3!$A$10,IF(K924=[23]Hoja3!$B$11,[23]Hoja3!$A$11,IF(K924=[23]Hoja3!$B$12,[23]Hoja3!$A$12,IF(K924=[23]Hoja3!$B$13,[23]Hoja3!$A$13,IF(K924=[23]Hoja3!$B$14,[23]Hoja3!$A$14,"")))))))))))))</f>
        <v>CCE-05</v>
      </c>
      <c r="M924" s="2" t="s">
        <v>1331</v>
      </c>
      <c r="N924" s="2">
        <v>0</v>
      </c>
      <c r="O924" s="1">
        <f t="shared" si="13"/>
        <v>145546848.65404239</v>
      </c>
      <c r="P924" s="8">
        <v>145546848.65404239</v>
      </c>
      <c r="Q924" s="1">
        <v>0</v>
      </c>
      <c r="R924" s="2">
        <v>0</v>
      </c>
      <c r="S924" s="2" t="s">
        <v>1332</v>
      </c>
      <c r="T924" s="2" t="s">
        <v>1333</v>
      </c>
      <c r="U924" s="2" t="s">
        <v>1334</v>
      </c>
      <c r="V924" s="2" t="s">
        <v>1335</v>
      </c>
      <c r="W924" s="2" t="s">
        <v>1336</v>
      </c>
      <c r="X924" s="2">
        <v>3241000</v>
      </c>
      <c r="Y924" s="3" t="s">
        <v>1337</v>
      </c>
    </row>
    <row r="925" spans="1:25" ht="105" x14ac:dyDescent="0.25">
      <c r="A925" s="2" t="s">
        <v>1381</v>
      </c>
      <c r="B925" s="2" t="str">
        <f>IFERROR(VLOOKUP(VALUE(MID(A925,1,IF(VALUE(MID(A925,1,3))=898,3,4))),[23]Hoja1!$A$3:$K$222,2,0),"")</f>
        <v>1049 Cobertura con equidad</v>
      </c>
      <c r="C925" s="2" t="s">
        <v>1328</v>
      </c>
      <c r="D925" s="2" t="s">
        <v>1329</v>
      </c>
      <c r="E925" s="2">
        <v>86121503</v>
      </c>
      <c r="F925" s="2" t="s">
        <v>1330</v>
      </c>
      <c r="G925" s="4">
        <v>1</v>
      </c>
      <c r="H925" s="4">
        <v>1</v>
      </c>
      <c r="I925" s="2">
        <v>11</v>
      </c>
      <c r="J925" s="2">
        <v>1</v>
      </c>
      <c r="K925" s="2" t="s">
        <v>29</v>
      </c>
      <c r="L925" s="2" t="str">
        <f>IF(K925=[23]Hoja3!$B$2,[23]Hoja3!$A$2,IF(K925=[23]Hoja3!$B$3,[23]Hoja3!$A$3,IF(K925=[23]Hoja3!$B$4,[23]Hoja3!$A$4,IF(K925=[23]Hoja3!$B$5,[23]Hoja3!$A$5,IF(K925=[23]Hoja3!$B$6,[23]Hoja3!$A$6,IF(K925=[23]Hoja3!$B$7,[23]Hoja3!$A$7,IF(K925=[23]Hoja3!$B$8,[23]Hoja3!$A$8,IF(K925=[23]Hoja3!$B$9,[23]Hoja3!$A$9,IF(K925=[23]Hoja3!$B$10,[23]Hoja3!$A$10,IF(K925=[23]Hoja3!$B$11,[23]Hoja3!$A$11,IF(K925=[23]Hoja3!$B$12,[23]Hoja3!$A$12,IF(K925=[23]Hoja3!$B$13,[23]Hoja3!$A$13,IF(K925=[23]Hoja3!$B$14,[23]Hoja3!$A$14,"")))))))))))))</f>
        <v>CCE-05</v>
      </c>
      <c r="M925" s="2" t="s">
        <v>1331</v>
      </c>
      <c r="N925" s="2">
        <v>0</v>
      </c>
      <c r="O925" s="1">
        <f t="shared" si="13"/>
        <v>694965861.084916</v>
      </c>
      <c r="P925" s="8">
        <v>694965861.084916</v>
      </c>
      <c r="Q925" s="1">
        <v>0</v>
      </c>
      <c r="R925" s="2">
        <v>0</v>
      </c>
      <c r="S925" s="2" t="s">
        <v>1332</v>
      </c>
      <c r="T925" s="2" t="s">
        <v>1333</v>
      </c>
      <c r="U925" s="2" t="s">
        <v>1334</v>
      </c>
      <c r="V925" s="2" t="s">
        <v>1335</v>
      </c>
      <c r="W925" s="2" t="s">
        <v>1336</v>
      </c>
      <c r="X925" s="2">
        <v>3241000</v>
      </c>
      <c r="Y925" s="3" t="s">
        <v>1337</v>
      </c>
    </row>
    <row r="926" spans="1:25" ht="105" x14ac:dyDescent="0.25">
      <c r="A926" s="2" t="s">
        <v>1382</v>
      </c>
      <c r="B926" s="2" t="str">
        <f>IFERROR(VLOOKUP(VALUE(MID(A926,1,IF(VALUE(MID(A926,1,3))=898,3,4))),[23]Hoja1!$A$3:$K$222,2,0),"")</f>
        <v>1049 Cobertura con equidad</v>
      </c>
      <c r="C926" s="2" t="s">
        <v>1328</v>
      </c>
      <c r="D926" s="2" t="s">
        <v>1329</v>
      </c>
      <c r="E926" s="2">
        <v>86121503</v>
      </c>
      <c r="F926" s="2" t="s">
        <v>1330</v>
      </c>
      <c r="G926" s="4">
        <v>1</v>
      </c>
      <c r="H926" s="4">
        <v>1</v>
      </c>
      <c r="I926" s="2">
        <v>11</v>
      </c>
      <c r="J926" s="2">
        <v>1</v>
      </c>
      <c r="K926" s="2" t="s">
        <v>29</v>
      </c>
      <c r="L926" s="2" t="str">
        <f>IF(K926=[23]Hoja3!$B$2,[23]Hoja3!$A$2,IF(K926=[23]Hoja3!$B$3,[23]Hoja3!$A$3,IF(K926=[23]Hoja3!$B$4,[23]Hoja3!$A$4,IF(K926=[23]Hoja3!$B$5,[23]Hoja3!$A$5,IF(K926=[23]Hoja3!$B$6,[23]Hoja3!$A$6,IF(K926=[23]Hoja3!$B$7,[23]Hoja3!$A$7,IF(K926=[23]Hoja3!$B$8,[23]Hoja3!$A$8,IF(K926=[23]Hoja3!$B$9,[23]Hoja3!$A$9,IF(K926=[23]Hoja3!$B$10,[23]Hoja3!$A$10,IF(K926=[23]Hoja3!$B$11,[23]Hoja3!$A$11,IF(K926=[23]Hoja3!$B$12,[23]Hoja3!$A$12,IF(K926=[23]Hoja3!$B$13,[23]Hoja3!$A$13,IF(K926=[23]Hoja3!$B$14,[23]Hoja3!$A$14,"")))))))))))))</f>
        <v>CCE-05</v>
      </c>
      <c r="M926" s="2" t="s">
        <v>1331</v>
      </c>
      <c r="N926" s="2">
        <v>0</v>
      </c>
      <c r="O926" s="1">
        <f t="shared" si="13"/>
        <v>3221441348.1660342</v>
      </c>
      <c r="P926" s="8">
        <v>3221441348.1660342</v>
      </c>
      <c r="Q926" s="1">
        <v>0</v>
      </c>
      <c r="R926" s="2">
        <v>0</v>
      </c>
      <c r="S926" s="2" t="s">
        <v>1332</v>
      </c>
      <c r="T926" s="2" t="s">
        <v>1333</v>
      </c>
      <c r="U926" s="2" t="s">
        <v>1334</v>
      </c>
      <c r="V926" s="2" t="s">
        <v>1335</v>
      </c>
      <c r="W926" s="2" t="s">
        <v>1336</v>
      </c>
      <c r="X926" s="2">
        <v>3241000</v>
      </c>
      <c r="Y926" s="3" t="s">
        <v>1337</v>
      </c>
    </row>
    <row r="927" spans="1:25" ht="105" x14ac:dyDescent="0.25">
      <c r="A927" s="2" t="s">
        <v>1383</v>
      </c>
      <c r="B927" s="2" t="str">
        <f>IFERROR(VLOOKUP(VALUE(MID(A927,1,IF(VALUE(MID(A927,1,3))=898,3,4))),[23]Hoja1!$A$3:$K$222,2,0),"")</f>
        <v>1049 Cobertura con equidad</v>
      </c>
      <c r="C927" s="2" t="s">
        <v>1328</v>
      </c>
      <c r="D927" s="2" t="s">
        <v>1329</v>
      </c>
      <c r="E927" s="2">
        <v>86121503</v>
      </c>
      <c r="F927" s="2" t="s">
        <v>1330</v>
      </c>
      <c r="G927" s="4">
        <v>1</v>
      </c>
      <c r="H927" s="4">
        <v>1</v>
      </c>
      <c r="I927" s="2">
        <v>11</v>
      </c>
      <c r="J927" s="2">
        <v>1</v>
      </c>
      <c r="K927" s="2" t="s">
        <v>29</v>
      </c>
      <c r="L927" s="2" t="str">
        <f>IF(K927=[23]Hoja3!$B$2,[23]Hoja3!$A$2,IF(K927=[23]Hoja3!$B$3,[23]Hoja3!$A$3,IF(K927=[23]Hoja3!$B$4,[23]Hoja3!$A$4,IF(K927=[23]Hoja3!$B$5,[23]Hoja3!$A$5,IF(K927=[23]Hoja3!$B$6,[23]Hoja3!$A$6,IF(K927=[23]Hoja3!$B$7,[23]Hoja3!$A$7,IF(K927=[23]Hoja3!$B$8,[23]Hoja3!$A$8,IF(K927=[23]Hoja3!$B$9,[23]Hoja3!$A$9,IF(K927=[23]Hoja3!$B$10,[23]Hoja3!$A$10,IF(K927=[23]Hoja3!$B$11,[23]Hoja3!$A$11,IF(K927=[23]Hoja3!$B$12,[23]Hoja3!$A$12,IF(K927=[23]Hoja3!$B$13,[23]Hoja3!$A$13,IF(K927=[23]Hoja3!$B$14,[23]Hoja3!$A$14,"")))))))))))))</f>
        <v>CCE-05</v>
      </c>
      <c r="M927" s="2" t="s">
        <v>1331</v>
      </c>
      <c r="N927" s="2">
        <v>0</v>
      </c>
      <c r="O927" s="1">
        <f t="shared" si="13"/>
        <v>298202413.92373633</v>
      </c>
      <c r="P927" s="8">
        <v>298202413.92373633</v>
      </c>
      <c r="Q927" s="1">
        <v>0</v>
      </c>
      <c r="R927" s="2">
        <v>0</v>
      </c>
      <c r="S927" s="2" t="s">
        <v>1332</v>
      </c>
      <c r="T927" s="2" t="s">
        <v>1333</v>
      </c>
      <c r="U927" s="2" t="s">
        <v>1334</v>
      </c>
      <c r="V927" s="2" t="s">
        <v>1335</v>
      </c>
      <c r="W927" s="2" t="s">
        <v>1336</v>
      </c>
      <c r="X927" s="2">
        <v>3241000</v>
      </c>
      <c r="Y927" s="3" t="s">
        <v>1337</v>
      </c>
    </row>
    <row r="928" spans="1:25" ht="105" x14ac:dyDescent="0.25">
      <c r="A928" s="2" t="s">
        <v>1384</v>
      </c>
      <c r="B928" s="2" t="str">
        <f>IFERROR(VLOOKUP(VALUE(MID(A928,1,IF(VALUE(MID(A928,1,3))=898,3,4))),[23]Hoja1!$A$3:$K$222,2,0),"")</f>
        <v>1049 Cobertura con equidad</v>
      </c>
      <c r="C928" s="2" t="s">
        <v>1328</v>
      </c>
      <c r="D928" s="2" t="s">
        <v>1329</v>
      </c>
      <c r="E928" s="2">
        <v>86121503</v>
      </c>
      <c r="F928" s="2" t="s">
        <v>1330</v>
      </c>
      <c r="G928" s="4">
        <v>1</v>
      </c>
      <c r="H928" s="4">
        <v>1</v>
      </c>
      <c r="I928" s="2">
        <v>11</v>
      </c>
      <c r="J928" s="2">
        <v>1</v>
      </c>
      <c r="K928" s="2" t="s">
        <v>29</v>
      </c>
      <c r="L928" s="2" t="str">
        <f>IF(K928=[23]Hoja3!$B$2,[23]Hoja3!$A$2,IF(K928=[23]Hoja3!$B$3,[23]Hoja3!$A$3,IF(K928=[23]Hoja3!$B$4,[23]Hoja3!$A$4,IF(K928=[23]Hoja3!$B$5,[23]Hoja3!$A$5,IF(K928=[23]Hoja3!$B$6,[23]Hoja3!$A$6,IF(K928=[23]Hoja3!$B$7,[23]Hoja3!$A$7,IF(K928=[23]Hoja3!$B$8,[23]Hoja3!$A$8,IF(K928=[23]Hoja3!$B$9,[23]Hoja3!$A$9,IF(K928=[23]Hoja3!$B$10,[23]Hoja3!$A$10,IF(K928=[23]Hoja3!$B$11,[23]Hoja3!$A$11,IF(K928=[23]Hoja3!$B$12,[23]Hoja3!$A$12,IF(K928=[23]Hoja3!$B$13,[23]Hoja3!$A$13,IF(K928=[23]Hoja3!$B$14,[23]Hoja3!$A$14,"")))))))))))))</f>
        <v>CCE-05</v>
      </c>
      <c r="M928" s="2" t="s">
        <v>1331</v>
      </c>
      <c r="N928" s="2">
        <v>0</v>
      </c>
      <c r="O928" s="1">
        <f t="shared" si="13"/>
        <v>394077587.36456019</v>
      </c>
      <c r="P928" s="8">
        <v>394077587.36456019</v>
      </c>
      <c r="Q928" s="1">
        <v>0</v>
      </c>
      <c r="R928" s="2">
        <v>0</v>
      </c>
      <c r="S928" s="2" t="s">
        <v>1332</v>
      </c>
      <c r="T928" s="2" t="s">
        <v>1333</v>
      </c>
      <c r="U928" s="2" t="s">
        <v>1334</v>
      </c>
      <c r="V928" s="2" t="s">
        <v>1335</v>
      </c>
      <c r="W928" s="2" t="s">
        <v>1336</v>
      </c>
      <c r="X928" s="2">
        <v>3241000</v>
      </c>
      <c r="Y928" s="3" t="s">
        <v>1337</v>
      </c>
    </row>
    <row r="929" spans="1:25" ht="105" x14ac:dyDescent="0.25">
      <c r="A929" s="2" t="s">
        <v>1385</v>
      </c>
      <c r="B929" s="2" t="str">
        <f>IFERROR(VLOOKUP(VALUE(MID(A929,1,IF(VALUE(MID(A929,1,3))=898,3,4))),[23]Hoja1!$A$3:$K$222,2,0),"")</f>
        <v>1049 Cobertura con equidad</v>
      </c>
      <c r="C929" s="2" t="s">
        <v>1328</v>
      </c>
      <c r="D929" s="2" t="s">
        <v>1329</v>
      </c>
      <c r="E929" s="2">
        <v>86121503</v>
      </c>
      <c r="F929" s="2" t="s">
        <v>1330</v>
      </c>
      <c r="G929" s="4">
        <v>1</v>
      </c>
      <c r="H929" s="4">
        <v>1</v>
      </c>
      <c r="I929" s="2">
        <v>11</v>
      </c>
      <c r="J929" s="2">
        <v>1</v>
      </c>
      <c r="K929" s="2" t="s">
        <v>29</v>
      </c>
      <c r="L929" s="2" t="str">
        <f>IF(K929=[23]Hoja3!$B$2,[23]Hoja3!$A$2,IF(K929=[23]Hoja3!$B$3,[23]Hoja3!$A$3,IF(K929=[23]Hoja3!$B$4,[23]Hoja3!$A$4,IF(K929=[23]Hoja3!$B$5,[23]Hoja3!$A$5,IF(K929=[23]Hoja3!$B$6,[23]Hoja3!$A$6,IF(K929=[23]Hoja3!$B$7,[23]Hoja3!$A$7,IF(K929=[23]Hoja3!$B$8,[23]Hoja3!$A$8,IF(K929=[23]Hoja3!$B$9,[23]Hoja3!$A$9,IF(K929=[23]Hoja3!$B$10,[23]Hoja3!$A$10,IF(K929=[23]Hoja3!$B$11,[23]Hoja3!$A$11,IF(K929=[23]Hoja3!$B$12,[23]Hoja3!$A$12,IF(K929=[23]Hoja3!$B$13,[23]Hoja3!$A$13,IF(K929=[23]Hoja3!$B$14,[23]Hoja3!$A$14,"")))))))))))))</f>
        <v>CCE-05</v>
      </c>
      <c r="M929" s="2" t="s">
        <v>1331</v>
      </c>
      <c r="N929" s="2">
        <v>0</v>
      </c>
      <c r="O929" s="1">
        <f t="shared" si="13"/>
        <v>185102017.852896</v>
      </c>
      <c r="P929" s="8">
        <v>185102017.852896</v>
      </c>
      <c r="Q929" s="1">
        <v>0</v>
      </c>
      <c r="R929" s="2">
        <v>0</v>
      </c>
      <c r="S929" s="2" t="s">
        <v>1332</v>
      </c>
      <c r="T929" s="2" t="s">
        <v>1333</v>
      </c>
      <c r="U929" s="2" t="s">
        <v>1334</v>
      </c>
      <c r="V929" s="2" t="s">
        <v>1335</v>
      </c>
      <c r="W929" s="2" t="s">
        <v>1336</v>
      </c>
      <c r="X929" s="2">
        <v>3241000</v>
      </c>
      <c r="Y929" s="3" t="s">
        <v>1337</v>
      </c>
    </row>
    <row r="930" spans="1:25" ht="105" x14ac:dyDescent="0.25">
      <c r="A930" s="2" t="s">
        <v>1386</v>
      </c>
      <c r="B930" s="2" t="str">
        <f>IFERROR(VLOOKUP(VALUE(MID(A930,1,IF(VALUE(MID(A930,1,3))=898,3,4))),[23]Hoja1!$A$3:$K$222,2,0),"")</f>
        <v>1049 Cobertura con equidad</v>
      </c>
      <c r="C930" s="2" t="s">
        <v>1328</v>
      </c>
      <c r="D930" s="2" t="s">
        <v>1329</v>
      </c>
      <c r="E930" s="2">
        <v>86121503</v>
      </c>
      <c r="F930" s="2" t="s">
        <v>1330</v>
      </c>
      <c r="G930" s="4">
        <v>1</v>
      </c>
      <c r="H930" s="4">
        <v>1</v>
      </c>
      <c r="I930" s="2">
        <v>11</v>
      </c>
      <c r="J930" s="2">
        <v>1</v>
      </c>
      <c r="K930" s="2" t="s">
        <v>29</v>
      </c>
      <c r="L930" s="2" t="str">
        <f>IF(K930=[23]Hoja3!$B$2,[23]Hoja3!$A$2,IF(K930=[23]Hoja3!$B$3,[23]Hoja3!$A$3,IF(K930=[23]Hoja3!$B$4,[23]Hoja3!$A$4,IF(K930=[23]Hoja3!$B$5,[23]Hoja3!$A$5,IF(K930=[23]Hoja3!$B$6,[23]Hoja3!$A$6,IF(K930=[23]Hoja3!$B$7,[23]Hoja3!$A$7,IF(K930=[23]Hoja3!$B$8,[23]Hoja3!$A$8,IF(K930=[23]Hoja3!$B$9,[23]Hoja3!$A$9,IF(K930=[23]Hoja3!$B$10,[23]Hoja3!$A$10,IF(K930=[23]Hoja3!$B$11,[23]Hoja3!$A$11,IF(K930=[23]Hoja3!$B$12,[23]Hoja3!$A$12,IF(K930=[23]Hoja3!$B$13,[23]Hoja3!$A$13,IF(K930=[23]Hoja3!$B$14,[23]Hoja3!$A$14,"")))))))))))))</f>
        <v>CCE-05</v>
      </c>
      <c r="M930" s="2" t="s">
        <v>1331</v>
      </c>
      <c r="N930" s="2">
        <v>0</v>
      </c>
      <c r="O930" s="1">
        <f t="shared" si="13"/>
        <v>322763345.51692742</v>
      </c>
      <c r="P930" s="8">
        <v>322763345.51692742</v>
      </c>
      <c r="Q930" s="1">
        <v>0</v>
      </c>
      <c r="R930" s="2">
        <v>0</v>
      </c>
      <c r="S930" s="2" t="s">
        <v>1332</v>
      </c>
      <c r="T930" s="2" t="s">
        <v>1333</v>
      </c>
      <c r="U930" s="2" t="s">
        <v>1334</v>
      </c>
      <c r="V930" s="2" t="s">
        <v>1335</v>
      </c>
      <c r="W930" s="2" t="s">
        <v>1336</v>
      </c>
      <c r="X930" s="2">
        <v>3241000</v>
      </c>
      <c r="Y930" s="3" t="s">
        <v>1337</v>
      </c>
    </row>
    <row r="931" spans="1:25" ht="105" x14ac:dyDescent="0.25">
      <c r="A931" s="2" t="s">
        <v>1387</v>
      </c>
      <c r="B931" s="2" t="str">
        <f>IFERROR(VLOOKUP(VALUE(MID(A931,1,IF(VALUE(MID(A931,1,3))=898,3,4))),[23]Hoja1!$A$3:$K$222,2,0),"")</f>
        <v>1049 Cobertura con equidad</v>
      </c>
      <c r="C931" s="2" t="s">
        <v>1328</v>
      </c>
      <c r="D931" s="2" t="s">
        <v>1329</v>
      </c>
      <c r="E931" s="2">
        <v>86121503</v>
      </c>
      <c r="F931" s="2" t="s">
        <v>1330</v>
      </c>
      <c r="G931" s="4">
        <v>1</v>
      </c>
      <c r="H931" s="4">
        <v>1</v>
      </c>
      <c r="I931" s="2">
        <v>11</v>
      </c>
      <c r="J931" s="2">
        <v>1</v>
      </c>
      <c r="K931" s="2" t="s">
        <v>29</v>
      </c>
      <c r="L931" s="2" t="str">
        <f>IF(K931=[23]Hoja3!$B$2,[23]Hoja3!$A$2,IF(K931=[23]Hoja3!$B$3,[23]Hoja3!$A$3,IF(K931=[23]Hoja3!$B$4,[23]Hoja3!$A$4,IF(K931=[23]Hoja3!$B$5,[23]Hoja3!$A$5,IF(K931=[23]Hoja3!$B$6,[23]Hoja3!$A$6,IF(K931=[23]Hoja3!$B$7,[23]Hoja3!$A$7,IF(K931=[23]Hoja3!$B$8,[23]Hoja3!$A$8,IF(K931=[23]Hoja3!$B$9,[23]Hoja3!$A$9,IF(K931=[23]Hoja3!$B$10,[23]Hoja3!$A$10,IF(K931=[23]Hoja3!$B$11,[23]Hoja3!$A$11,IF(K931=[23]Hoja3!$B$12,[23]Hoja3!$A$12,IF(K931=[23]Hoja3!$B$13,[23]Hoja3!$A$13,IF(K931=[23]Hoja3!$B$14,[23]Hoja3!$A$14,"")))))))))))))</f>
        <v>CCE-05</v>
      </c>
      <c r="M931" s="2" t="s">
        <v>1331</v>
      </c>
      <c r="N931" s="2">
        <v>0</v>
      </c>
      <c r="O931" s="1">
        <f t="shared" si="13"/>
        <v>213178669.50180763</v>
      </c>
      <c r="P931" s="8">
        <v>213178669.50180763</v>
      </c>
      <c r="Q931" s="1">
        <v>0</v>
      </c>
      <c r="R931" s="2">
        <v>0</v>
      </c>
      <c r="S931" s="2" t="s">
        <v>1332</v>
      </c>
      <c r="T931" s="2" t="s">
        <v>1333</v>
      </c>
      <c r="U931" s="2" t="s">
        <v>1334</v>
      </c>
      <c r="V931" s="2" t="s">
        <v>1335</v>
      </c>
      <c r="W931" s="2" t="s">
        <v>1336</v>
      </c>
      <c r="X931" s="2">
        <v>3241000</v>
      </c>
      <c r="Y931" s="3" t="s">
        <v>1337</v>
      </c>
    </row>
    <row r="932" spans="1:25" ht="165" x14ac:dyDescent="0.25">
      <c r="A932" s="2" t="s">
        <v>1388</v>
      </c>
      <c r="B932" s="2" t="str">
        <f>IFERROR(VLOOKUP(VALUE(MID(A932,1,IF(VALUE(MID(A932,1,3))=898,3,4))),[23]Hoja1!$A$3:$K$222,2,0),"")</f>
        <v>1049 Cobertura con equidad</v>
      </c>
      <c r="C932" s="2" t="s">
        <v>1389</v>
      </c>
      <c r="D932" s="2" t="s">
        <v>1390</v>
      </c>
      <c r="E932" s="2">
        <v>80111601</v>
      </c>
      <c r="F932" s="2" t="s">
        <v>1391</v>
      </c>
      <c r="G932" s="4">
        <v>1</v>
      </c>
      <c r="H932" s="4">
        <v>1</v>
      </c>
      <c r="I932" s="2">
        <v>11.5</v>
      </c>
      <c r="J932" s="2">
        <v>1</v>
      </c>
      <c r="K932" s="2" t="s">
        <v>29</v>
      </c>
      <c r="L932" s="2" t="str">
        <f>IF(K932=[23]Hoja3!$B$2,[23]Hoja3!$A$2,IF(K932=[23]Hoja3!$B$3,[23]Hoja3!$A$3,IF(K932=[23]Hoja3!$B$4,[23]Hoja3!$A$4,IF(K932=[23]Hoja3!$B$5,[23]Hoja3!$A$5,IF(K932=[23]Hoja3!$B$6,[23]Hoja3!$A$6,IF(K932=[23]Hoja3!$B$7,[23]Hoja3!$A$7,IF(K932=[23]Hoja3!$B$8,[23]Hoja3!$A$8,IF(K932=[23]Hoja3!$B$9,[23]Hoja3!$A$9,IF(K932=[23]Hoja3!$B$10,[23]Hoja3!$A$10,IF(K932=[23]Hoja3!$B$11,[23]Hoja3!$A$11,IF(K932=[23]Hoja3!$B$12,[23]Hoja3!$A$12,IF(K932=[23]Hoja3!$B$13,[23]Hoja3!$A$13,IF(K932=[23]Hoja3!$B$14,[23]Hoja3!$A$14,"")))))))))))))</f>
        <v>CCE-05</v>
      </c>
      <c r="M932" s="2" t="s">
        <v>1022</v>
      </c>
      <c r="N932" s="2">
        <v>0</v>
      </c>
      <c r="O932" s="1">
        <v>35628921</v>
      </c>
      <c r="P932" s="8">
        <f>+O932</f>
        <v>35628921</v>
      </c>
      <c r="Q932" s="1">
        <v>0</v>
      </c>
      <c r="R932" s="2">
        <v>0</v>
      </c>
      <c r="S932" s="2" t="s">
        <v>1332</v>
      </c>
      <c r="T932" s="2" t="s">
        <v>1333</v>
      </c>
      <c r="U932" s="2" t="s">
        <v>1334</v>
      </c>
      <c r="V932" s="2" t="s">
        <v>1335</v>
      </c>
      <c r="W932" s="2" t="s">
        <v>1336</v>
      </c>
      <c r="X932" s="2">
        <v>3241000</v>
      </c>
      <c r="Y932" s="3" t="s">
        <v>1337</v>
      </c>
    </row>
    <row r="933" spans="1:25" ht="105" x14ac:dyDescent="0.25">
      <c r="A933" s="2" t="s">
        <v>1392</v>
      </c>
      <c r="B933" s="2" t="str">
        <f>IFERROR(VLOOKUP(VALUE(MID(A933,1,IF(VALUE(MID(A933,1,3))=898,3,4))),[23]Hoja1!$A$3:$K$222,2,0),"")</f>
        <v>1049 Cobertura con equidad</v>
      </c>
      <c r="C933" s="2" t="s">
        <v>1389</v>
      </c>
      <c r="D933" s="2" t="s">
        <v>1390</v>
      </c>
      <c r="E933" s="2">
        <v>80111601</v>
      </c>
      <c r="F933" s="33" t="s">
        <v>1393</v>
      </c>
      <c r="G933" s="4">
        <v>1</v>
      </c>
      <c r="H933" s="4">
        <v>1</v>
      </c>
      <c r="I933" s="2">
        <v>11.5</v>
      </c>
      <c r="J933" s="2">
        <v>1</v>
      </c>
      <c r="K933" s="2" t="s">
        <v>29</v>
      </c>
      <c r="L933" s="2" t="str">
        <f>IF(K933=[23]Hoja3!$B$2,[23]Hoja3!$A$2,IF(K933=[23]Hoja3!$B$3,[23]Hoja3!$A$3,IF(K933=[23]Hoja3!$B$4,[23]Hoja3!$A$4,IF(K933=[23]Hoja3!$B$5,[23]Hoja3!$A$5,IF(K933=[23]Hoja3!$B$6,[23]Hoja3!$A$6,IF(K933=[23]Hoja3!$B$7,[23]Hoja3!$A$7,IF(K933=[23]Hoja3!$B$8,[23]Hoja3!$A$8,IF(K933=[23]Hoja3!$B$9,[23]Hoja3!$A$9,IF(K933=[23]Hoja3!$B$10,[23]Hoja3!$A$10,IF(K933=[23]Hoja3!$B$11,[23]Hoja3!$A$11,IF(K933=[23]Hoja3!$B$12,[23]Hoja3!$A$12,IF(K933=[23]Hoja3!$B$13,[23]Hoja3!$A$13,IF(K933=[23]Hoja3!$B$14,[23]Hoja3!$A$14,"")))))))))))))</f>
        <v>CCE-05</v>
      </c>
      <c r="M933" s="2" t="s">
        <v>58</v>
      </c>
      <c r="N933" s="2">
        <v>0</v>
      </c>
      <c r="O933" s="1">
        <v>64679680</v>
      </c>
      <c r="P933" s="8">
        <f>+O933</f>
        <v>64679680</v>
      </c>
      <c r="Q933" s="1">
        <v>0</v>
      </c>
      <c r="R933" s="2">
        <v>0</v>
      </c>
      <c r="S933" s="2" t="s">
        <v>1332</v>
      </c>
      <c r="T933" s="2" t="s">
        <v>1333</v>
      </c>
      <c r="U933" s="2" t="s">
        <v>1334</v>
      </c>
      <c r="V933" s="2" t="s">
        <v>1335</v>
      </c>
      <c r="W933" s="2" t="s">
        <v>1336</v>
      </c>
      <c r="X933" s="2">
        <v>3241000</v>
      </c>
      <c r="Y933" s="3" t="s">
        <v>1337</v>
      </c>
    </row>
    <row r="934" spans="1:25" ht="165" x14ac:dyDescent="0.25">
      <c r="A934" s="2" t="s">
        <v>1394</v>
      </c>
      <c r="B934" s="2" t="str">
        <f>IFERROR(VLOOKUP(VALUE(MID(A934,1,IF(VALUE(MID(A934,1,3))=898,3,4))),[23]Hoja1!$A$3:$K$222,2,0),"")</f>
        <v>1049 Cobertura con equidad</v>
      </c>
      <c r="C934" s="2" t="s">
        <v>1389</v>
      </c>
      <c r="D934" s="2" t="s">
        <v>1390</v>
      </c>
      <c r="E934" s="2">
        <v>80111601</v>
      </c>
      <c r="F934" s="2" t="s">
        <v>1395</v>
      </c>
      <c r="G934" s="4">
        <v>1</v>
      </c>
      <c r="H934" s="4">
        <v>1</v>
      </c>
      <c r="I934" s="2">
        <v>11.5</v>
      </c>
      <c r="J934" s="2">
        <v>1</v>
      </c>
      <c r="K934" s="2" t="s">
        <v>29</v>
      </c>
      <c r="L934" s="2" t="str">
        <f>IF(K934=[23]Hoja3!$B$2,[23]Hoja3!$A$2,IF(K934=[23]Hoja3!$B$3,[23]Hoja3!$A$3,IF(K934=[23]Hoja3!$B$4,[23]Hoja3!$A$4,IF(K934=[23]Hoja3!$B$5,[23]Hoja3!$A$5,IF(K934=[23]Hoja3!$B$6,[23]Hoja3!$A$6,IF(K934=[23]Hoja3!$B$7,[23]Hoja3!$A$7,IF(K934=[23]Hoja3!$B$8,[23]Hoja3!$A$8,IF(K934=[23]Hoja3!$B$9,[23]Hoja3!$A$9,IF(K934=[23]Hoja3!$B$10,[23]Hoja3!$A$10,IF(K934=[23]Hoja3!$B$11,[23]Hoja3!$A$11,IF(K934=[23]Hoja3!$B$12,[23]Hoja3!$A$12,IF(K934=[23]Hoja3!$B$13,[23]Hoja3!$A$13,IF(K934=[23]Hoja3!$B$14,[23]Hoja3!$A$14,"")))))))))))))</f>
        <v>CCE-05</v>
      </c>
      <c r="M934" s="2" t="s">
        <v>58</v>
      </c>
      <c r="N934" s="2">
        <v>0</v>
      </c>
      <c r="O934" s="1">
        <v>89204270</v>
      </c>
      <c r="P934" s="8">
        <f>+O934</f>
        <v>89204270</v>
      </c>
      <c r="Q934" s="1">
        <v>0</v>
      </c>
      <c r="R934" s="2">
        <v>0</v>
      </c>
      <c r="S934" s="2" t="s">
        <v>1332</v>
      </c>
      <c r="T934" s="2" t="s">
        <v>1333</v>
      </c>
      <c r="U934" s="2" t="s">
        <v>1334</v>
      </c>
      <c r="V934" s="2" t="s">
        <v>1335</v>
      </c>
      <c r="W934" s="2" t="s">
        <v>1336</v>
      </c>
      <c r="X934" s="2">
        <v>3241000</v>
      </c>
      <c r="Y934" s="3" t="s">
        <v>1337</v>
      </c>
    </row>
    <row r="935" spans="1:25" ht="105" x14ac:dyDescent="0.25">
      <c r="A935" s="2" t="s">
        <v>1396</v>
      </c>
      <c r="B935" s="2" t="str">
        <f>IFERROR(VLOOKUP(VALUE(MID(A935,1,IF(VALUE(MID(A935,1,3))=898,3,4))),[23]Hoja1!$A$3:$K$222,2,0),"")</f>
        <v>1049 Cobertura con equidad</v>
      </c>
      <c r="C935" s="2" t="s">
        <v>1389</v>
      </c>
      <c r="D935" s="2" t="s">
        <v>1390</v>
      </c>
      <c r="E935" s="2">
        <v>80111601</v>
      </c>
      <c r="F935" s="2" t="s">
        <v>1397</v>
      </c>
      <c r="G935" s="4">
        <v>1</v>
      </c>
      <c r="H935" s="4">
        <v>1</v>
      </c>
      <c r="I935" s="2">
        <v>11.5</v>
      </c>
      <c r="J935" s="2">
        <v>1</v>
      </c>
      <c r="K935" s="2" t="s">
        <v>29</v>
      </c>
      <c r="L935" s="2" t="str">
        <f>IF(K935=[23]Hoja3!$B$2,[23]Hoja3!$A$2,IF(K935=[23]Hoja3!$B$3,[23]Hoja3!$A$3,IF(K935=[23]Hoja3!$B$4,[23]Hoja3!$A$4,IF(K935=[23]Hoja3!$B$5,[23]Hoja3!$A$5,IF(K935=[23]Hoja3!$B$6,[23]Hoja3!$A$6,IF(K935=[23]Hoja3!$B$7,[23]Hoja3!$A$7,IF(K935=[23]Hoja3!$B$8,[23]Hoja3!$A$8,IF(K935=[23]Hoja3!$B$9,[23]Hoja3!$A$9,IF(K935=[23]Hoja3!$B$10,[23]Hoja3!$A$10,IF(K935=[23]Hoja3!$B$11,[23]Hoja3!$A$11,IF(K935=[23]Hoja3!$B$12,[23]Hoja3!$A$12,IF(K935=[23]Hoja3!$B$13,[23]Hoja3!$A$13,IF(K935=[23]Hoja3!$B$14,[23]Hoja3!$A$14,"")))))))))))))</f>
        <v>CCE-05</v>
      </c>
      <c r="M935" s="2" t="s">
        <v>58</v>
      </c>
      <c r="N935" s="2">
        <v>0</v>
      </c>
      <c r="O935" s="1">
        <v>62020719</v>
      </c>
      <c r="P935" s="8">
        <f t="shared" ref="P935:P999" si="14">+O935</f>
        <v>62020719</v>
      </c>
      <c r="Q935" s="1">
        <v>0</v>
      </c>
      <c r="R935" s="2">
        <v>0</v>
      </c>
      <c r="S935" s="2" t="s">
        <v>1332</v>
      </c>
      <c r="T935" s="2" t="s">
        <v>1333</v>
      </c>
      <c r="U935" s="2" t="s">
        <v>1334</v>
      </c>
      <c r="V935" s="2" t="s">
        <v>1335</v>
      </c>
      <c r="W935" s="2" t="s">
        <v>1336</v>
      </c>
      <c r="X935" s="2">
        <v>3241000</v>
      </c>
      <c r="Y935" s="3" t="s">
        <v>1337</v>
      </c>
    </row>
    <row r="936" spans="1:25" ht="120" x14ac:dyDescent="0.25">
      <c r="A936" s="2" t="s">
        <v>1398</v>
      </c>
      <c r="B936" s="2" t="str">
        <f>IFERROR(VLOOKUP(VALUE(MID(A936,1,IF(VALUE(MID(A936,1,3))=898,3,4))),[23]Hoja1!$A$3:$K$222,2,0),"")</f>
        <v>1049 Cobertura con equidad</v>
      </c>
      <c r="C936" s="2" t="s">
        <v>1389</v>
      </c>
      <c r="D936" s="2" t="s">
        <v>1390</v>
      </c>
      <c r="E936" s="2">
        <v>80111601</v>
      </c>
      <c r="F936" s="2" t="s">
        <v>1399</v>
      </c>
      <c r="G936" s="4">
        <v>1</v>
      </c>
      <c r="H936" s="4">
        <v>1</v>
      </c>
      <c r="I936" s="2">
        <v>11.5</v>
      </c>
      <c r="J936" s="2">
        <v>1</v>
      </c>
      <c r="K936" s="2" t="s">
        <v>29</v>
      </c>
      <c r="L936" s="2" t="str">
        <f>IF(K936=[23]Hoja3!$B$2,[23]Hoja3!$A$2,IF(K936=[23]Hoja3!$B$3,[23]Hoja3!$A$3,IF(K936=[23]Hoja3!$B$4,[23]Hoja3!$A$4,IF(K936=[23]Hoja3!$B$5,[23]Hoja3!$A$5,IF(K936=[23]Hoja3!$B$6,[23]Hoja3!$A$6,IF(K936=[23]Hoja3!$B$7,[23]Hoja3!$A$7,IF(K936=[23]Hoja3!$B$8,[23]Hoja3!$A$8,IF(K936=[23]Hoja3!$B$9,[23]Hoja3!$A$9,IF(K936=[23]Hoja3!$B$10,[23]Hoja3!$A$10,IF(K936=[23]Hoja3!$B$11,[23]Hoja3!$A$11,IF(K936=[23]Hoja3!$B$12,[23]Hoja3!$A$12,IF(K936=[23]Hoja3!$B$13,[23]Hoja3!$A$13,IF(K936=[23]Hoja3!$B$14,[23]Hoja3!$A$14,"")))))))))))))</f>
        <v>CCE-05</v>
      </c>
      <c r="M936" s="2" t="s">
        <v>58</v>
      </c>
      <c r="N936" s="2">
        <v>0</v>
      </c>
      <c r="O936" s="1">
        <v>39587692</v>
      </c>
      <c r="P936" s="8">
        <f t="shared" si="14"/>
        <v>39587692</v>
      </c>
      <c r="Q936" s="1">
        <v>0</v>
      </c>
      <c r="R936" s="2">
        <v>0</v>
      </c>
      <c r="S936" s="2" t="s">
        <v>1332</v>
      </c>
      <c r="T936" s="2" t="s">
        <v>1333</v>
      </c>
      <c r="U936" s="2" t="s">
        <v>1334</v>
      </c>
      <c r="V936" s="2" t="s">
        <v>1335</v>
      </c>
      <c r="W936" s="2" t="s">
        <v>1336</v>
      </c>
      <c r="X936" s="2">
        <v>3241000</v>
      </c>
      <c r="Y936" s="3" t="s">
        <v>1337</v>
      </c>
    </row>
    <row r="937" spans="1:25" ht="120" x14ac:dyDescent="0.25">
      <c r="A937" s="2" t="s">
        <v>1400</v>
      </c>
      <c r="B937" s="2" t="str">
        <f>IFERROR(VLOOKUP(VALUE(MID(A937,1,IF(VALUE(MID(A937,1,3))=898,3,4))),[23]Hoja1!$A$3:$K$222,2,0),"")</f>
        <v>1049 Cobertura con equidad</v>
      </c>
      <c r="C937" s="2" t="s">
        <v>1389</v>
      </c>
      <c r="D937" s="2" t="s">
        <v>1390</v>
      </c>
      <c r="E937" s="2">
        <v>80111601</v>
      </c>
      <c r="F937" s="2" t="s">
        <v>1401</v>
      </c>
      <c r="G937" s="4">
        <v>1</v>
      </c>
      <c r="H937" s="4">
        <v>1</v>
      </c>
      <c r="I937" s="2">
        <v>11.5</v>
      </c>
      <c r="J937" s="2">
        <v>1</v>
      </c>
      <c r="K937" s="2" t="s">
        <v>29</v>
      </c>
      <c r="L937" s="2" t="str">
        <f>IF(K937=[23]Hoja3!$B$2,[23]Hoja3!$A$2,IF(K937=[23]Hoja3!$B$3,[23]Hoja3!$A$3,IF(K937=[23]Hoja3!$B$4,[23]Hoja3!$A$4,IF(K937=[23]Hoja3!$B$5,[23]Hoja3!$A$5,IF(K937=[23]Hoja3!$B$6,[23]Hoja3!$A$6,IF(K937=[23]Hoja3!$B$7,[23]Hoja3!$A$7,IF(K937=[23]Hoja3!$B$8,[23]Hoja3!$A$8,IF(K937=[23]Hoja3!$B$9,[23]Hoja3!$A$9,IF(K937=[23]Hoja3!$B$10,[23]Hoja3!$A$10,IF(K937=[23]Hoja3!$B$11,[23]Hoja3!$A$11,IF(K937=[23]Hoja3!$B$12,[23]Hoja3!$A$12,IF(K937=[23]Hoja3!$B$13,[23]Hoja3!$A$13,IF(K937=[23]Hoja3!$B$14,[23]Hoja3!$A$14,"")))))))))))))</f>
        <v>CCE-05</v>
      </c>
      <c r="M937" s="2" t="s">
        <v>58</v>
      </c>
      <c r="N937" s="2">
        <v>0</v>
      </c>
      <c r="O937" s="1">
        <v>64679680</v>
      </c>
      <c r="P937" s="8">
        <f t="shared" si="14"/>
        <v>64679680</v>
      </c>
      <c r="Q937" s="1">
        <v>0</v>
      </c>
      <c r="R937" s="2">
        <v>0</v>
      </c>
      <c r="S937" s="2" t="s">
        <v>1332</v>
      </c>
      <c r="T937" s="2" t="s">
        <v>1333</v>
      </c>
      <c r="U937" s="2" t="s">
        <v>1334</v>
      </c>
      <c r="V937" s="2" t="s">
        <v>1335</v>
      </c>
      <c r="W937" s="2" t="s">
        <v>1336</v>
      </c>
      <c r="X937" s="2">
        <v>3241000</v>
      </c>
      <c r="Y937" s="3" t="s">
        <v>1337</v>
      </c>
    </row>
    <row r="938" spans="1:25" ht="135" x14ac:dyDescent="0.25">
      <c r="A938" s="2" t="s">
        <v>1402</v>
      </c>
      <c r="B938" s="2" t="str">
        <f>IFERROR(VLOOKUP(VALUE(MID(A938,1,IF(VALUE(MID(A938,1,3))=898,3,4))),[23]Hoja1!$A$3:$K$222,2,0),"")</f>
        <v>1049 Cobertura con equidad</v>
      </c>
      <c r="C938" s="2" t="s">
        <v>1403</v>
      </c>
      <c r="D938" s="2" t="s">
        <v>1404</v>
      </c>
      <c r="E938" s="2">
        <v>80111601</v>
      </c>
      <c r="F938" s="2" t="s">
        <v>1405</v>
      </c>
      <c r="G938" s="4">
        <v>1</v>
      </c>
      <c r="H938" s="4">
        <v>1</v>
      </c>
      <c r="I938" s="2">
        <v>6.5</v>
      </c>
      <c r="J938" s="2">
        <v>1</v>
      </c>
      <c r="K938" s="2" t="s">
        <v>29</v>
      </c>
      <c r="L938" s="2" t="str">
        <f>IF(K938=[23]Hoja3!$B$2,[23]Hoja3!$A$2,IF(K938=[23]Hoja3!$B$3,[23]Hoja3!$A$3,IF(K938=[23]Hoja3!$B$4,[23]Hoja3!$A$4,IF(K938=[23]Hoja3!$B$5,[23]Hoja3!$A$5,IF(K938=[23]Hoja3!$B$6,[23]Hoja3!$A$6,IF(K938=[23]Hoja3!$B$7,[23]Hoja3!$A$7,IF(K938=[23]Hoja3!$B$8,[23]Hoja3!$A$8,IF(K938=[23]Hoja3!$B$9,[23]Hoja3!$A$9,IF(K938=[23]Hoja3!$B$10,[23]Hoja3!$A$10,IF(K938=[23]Hoja3!$B$11,[23]Hoja3!$A$11,IF(K938=[23]Hoja3!$B$12,[23]Hoja3!$A$12,IF(K938=[23]Hoja3!$B$13,[23]Hoja3!$A$13,IF(K938=[23]Hoja3!$B$14,[23]Hoja3!$A$14,"")))))))))))))</f>
        <v>CCE-05</v>
      </c>
      <c r="M938" s="2" t="s">
        <v>58</v>
      </c>
      <c r="N938" s="2">
        <v>0</v>
      </c>
      <c r="O938" s="1">
        <f>22375652</f>
        <v>22375652</v>
      </c>
      <c r="P938" s="8">
        <f t="shared" si="14"/>
        <v>22375652</v>
      </c>
      <c r="Q938" s="1">
        <v>0</v>
      </c>
      <c r="R938" s="2">
        <v>0</v>
      </c>
      <c r="S938" s="2" t="s">
        <v>1332</v>
      </c>
      <c r="T938" s="2" t="s">
        <v>1333</v>
      </c>
      <c r="U938" s="2" t="s">
        <v>1334</v>
      </c>
      <c r="V938" s="2" t="s">
        <v>1335</v>
      </c>
      <c r="W938" s="2" t="s">
        <v>1336</v>
      </c>
      <c r="X938" s="2">
        <v>3241000</v>
      </c>
      <c r="Y938" s="3" t="s">
        <v>1337</v>
      </c>
    </row>
    <row r="939" spans="1:25" ht="105" x14ac:dyDescent="0.25">
      <c r="A939" s="2" t="s">
        <v>1406</v>
      </c>
      <c r="B939" s="2" t="str">
        <f>IFERROR(VLOOKUP(VALUE(MID(A939,1,IF(VALUE(MID(A939,1,3))=898,3,4))),[23]Hoja1!$A$3:$K$222,2,0),"")</f>
        <v>1049 Cobertura con equidad</v>
      </c>
      <c r="C939" s="2" t="s">
        <v>1389</v>
      </c>
      <c r="D939" s="2" t="s">
        <v>1390</v>
      </c>
      <c r="E939" s="2">
        <v>80111601</v>
      </c>
      <c r="F939" s="2" t="s">
        <v>1407</v>
      </c>
      <c r="G939" s="4">
        <v>1</v>
      </c>
      <c r="H939" s="4">
        <v>1</v>
      </c>
      <c r="I939" s="2">
        <v>11.5</v>
      </c>
      <c r="J939" s="2">
        <v>1</v>
      </c>
      <c r="K939" s="2" t="s">
        <v>29</v>
      </c>
      <c r="L939" s="2" t="str">
        <f>IF(K939=[23]Hoja3!$B$2,[23]Hoja3!$A$2,IF(K939=[23]Hoja3!$B$3,[23]Hoja3!$A$3,IF(K939=[23]Hoja3!$B$4,[23]Hoja3!$A$4,IF(K939=[23]Hoja3!$B$5,[23]Hoja3!$A$5,IF(K939=[23]Hoja3!$B$6,[23]Hoja3!$A$6,IF(K939=[23]Hoja3!$B$7,[23]Hoja3!$A$7,IF(K939=[23]Hoja3!$B$8,[23]Hoja3!$A$8,IF(K939=[23]Hoja3!$B$9,[23]Hoja3!$A$9,IF(K939=[23]Hoja3!$B$10,[23]Hoja3!$A$10,IF(K939=[23]Hoja3!$B$11,[23]Hoja3!$A$11,IF(K939=[23]Hoja3!$B$12,[23]Hoja3!$A$12,IF(K939=[23]Hoja3!$B$13,[23]Hoja3!$A$13,IF(K939=[23]Hoja3!$B$14,[23]Hoja3!$A$14,"")))))))))))))</f>
        <v>CCE-05</v>
      </c>
      <c r="M939" s="2" t="s">
        <v>1022</v>
      </c>
      <c r="N939" s="2">
        <v>0</v>
      </c>
      <c r="O939" s="1">
        <v>35628921</v>
      </c>
      <c r="P939" s="8">
        <f t="shared" si="14"/>
        <v>35628921</v>
      </c>
      <c r="Q939" s="1">
        <v>0</v>
      </c>
      <c r="R939" s="2">
        <v>0</v>
      </c>
      <c r="S939" s="2" t="s">
        <v>1332</v>
      </c>
      <c r="T939" s="2" t="s">
        <v>1333</v>
      </c>
      <c r="U939" s="2" t="s">
        <v>1334</v>
      </c>
      <c r="V939" s="2" t="s">
        <v>1335</v>
      </c>
      <c r="W939" s="2" t="s">
        <v>1336</v>
      </c>
      <c r="X939" s="2">
        <v>3241000</v>
      </c>
      <c r="Y939" s="3" t="s">
        <v>1337</v>
      </c>
    </row>
    <row r="940" spans="1:25" ht="105" x14ac:dyDescent="0.25">
      <c r="A940" s="2" t="s">
        <v>1408</v>
      </c>
      <c r="B940" s="2" t="str">
        <f>IFERROR(VLOOKUP(VALUE(MID(A940,1,IF(VALUE(MID(A940,1,3))=898,3,4))),[23]Hoja1!$A$3:$K$222,2,0),"")</f>
        <v>1049 Cobertura con equidad</v>
      </c>
      <c r="C940" s="2" t="s">
        <v>1389</v>
      </c>
      <c r="D940" s="2" t="s">
        <v>1390</v>
      </c>
      <c r="E940" s="2">
        <v>80111601</v>
      </c>
      <c r="F940" s="2" t="s">
        <v>1409</v>
      </c>
      <c r="G940" s="4">
        <v>1</v>
      </c>
      <c r="H940" s="4">
        <v>1</v>
      </c>
      <c r="I940" s="2">
        <v>11.5</v>
      </c>
      <c r="J940" s="2">
        <v>1</v>
      </c>
      <c r="K940" s="2" t="s">
        <v>29</v>
      </c>
      <c r="L940" s="2" t="str">
        <f>IF(K940=[23]Hoja3!$B$2,[23]Hoja3!$A$2,IF(K940=[23]Hoja3!$B$3,[23]Hoja3!$A$3,IF(K940=[23]Hoja3!$B$4,[23]Hoja3!$A$4,IF(K940=[23]Hoja3!$B$5,[23]Hoja3!$A$5,IF(K940=[23]Hoja3!$B$6,[23]Hoja3!$A$6,IF(K940=[23]Hoja3!$B$7,[23]Hoja3!$A$7,IF(K940=[23]Hoja3!$B$8,[23]Hoja3!$A$8,IF(K940=[23]Hoja3!$B$9,[23]Hoja3!$A$9,IF(K940=[23]Hoja3!$B$10,[23]Hoja3!$A$10,IF(K940=[23]Hoja3!$B$11,[23]Hoja3!$A$11,IF(K940=[23]Hoja3!$B$12,[23]Hoja3!$A$12,IF(K940=[23]Hoja3!$B$13,[23]Hoja3!$A$13,IF(K940=[23]Hoja3!$B$14,[23]Hoja3!$A$14,"")))))))))))))</f>
        <v>CCE-05</v>
      </c>
      <c r="M940" s="2" t="s">
        <v>58</v>
      </c>
      <c r="N940" s="2">
        <v>0</v>
      </c>
      <c r="O940" s="1">
        <v>102928013</v>
      </c>
      <c r="P940" s="8">
        <f t="shared" si="14"/>
        <v>102928013</v>
      </c>
      <c r="Q940" s="1">
        <v>0</v>
      </c>
      <c r="R940" s="2">
        <v>0</v>
      </c>
      <c r="S940" s="2" t="s">
        <v>1332</v>
      </c>
      <c r="T940" s="2" t="s">
        <v>1333</v>
      </c>
      <c r="U940" s="2" t="s">
        <v>1334</v>
      </c>
      <c r="V940" s="2" t="s">
        <v>1335</v>
      </c>
      <c r="W940" s="2" t="s">
        <v>1336</v>
      </c>
      <c r="X940" s="2">
        <v>3241000</v>
      </c>
      <c r="Y940" s="3" t="s">
        <v>1337</v>
      </c>
    </row>
    <row r="941" spans="1:25" ht="135" x14ac:dyDescent="0.25">
      <c r="A941" s="2" t="s">
        <v>1410</v>
      </c>
      <c r="B941" s="2" t="str">
        <f>IFERROR(VLOOKUP(VALUE(MID(A941,1,IF(VALUE(MID(A941,1,3))=898,3,4))),[23]Hoja1!$A$3:$K$222,2,0),"")</f>
        <v>1049 Cobertura con equidad</v>
      </c>
      <c r="C941" s="2" t="s">
        <v>1389</v>
      </c>
      <c r="D941" s="2" t="s">
        <v>1390</v>
      </c>
      <c r="E941" s="2">
        <v>80111601</v>
      </c>
      <c r="F941" s="2" t="s">
        <v>1411</v>
      </c>
      <c r="G941" s="4">
        <v>1</v>
      </c>
      <c r="H941" s="4">
        <v>1</v>
      </c>
      <c r="I941" s="2">
        <v>11.5</v>
      </c>
      <c r="J941" s="2">
        <v>1</v>
      </c>
      <c r="K941" s="2" t="s">
        <v>29</v>
      </c>
      <c r="L941" s="2" t="str">
        <f>IF(K941=[23]Hoja3!$B$2,[23]Hoja3!$A$2,IF(K941=[23]Hoja3!$B$3,[23]Hoja3!$A$3,IF(K941=[23]Hoja3!$B$4,[23]Hoja3!$A$4,IF(K941=[23]Hoja3!$B$5,[23]Hoja3!$A$5,IF(K941=[23]Hoja3!$B$6,[23]Hoja3!$A$6,IF(K941=[23]Hoja3!$B$7,[23]Hoja3!$A$7,IF(K941=[23]Hoja3!$B$8,[23]Hoja3!$A$8,IF(K941=[23]Hoja3!$B$9,[23]Hoja3!$A$9,IF(K941=[23]Hoja3!$B$10,[23]Hoja3!$A$10,IF(K941=[23]Hoja3!$B$11,[23]Hoja3!$A$11,IF(K941=[23]Hoja3!$B$12,[23]Hoja3!$A$12,IF(K941=[23]Hoja3!$B$13,[23]Hoja3!$A$13,IF(K941=[23]Hoja3!$B$14,[23]Hoja3!$A$14,"")))))))))))))</f>
        <v>CCE-05</v>
      </c>
      <c r="M941" s="2" t="s">
        <v>58</v>
      </c>
      <c r="N941" s="2">
        <v>0</v>
      </c>
      <c r="O941" s="1">
        <v>62020719</v>
      </c>
      <c r="P941" s="8">
        <f t="shared" si="14"/>
        <v>62020719</v>
      </c>
      <c r="Q941" s="1">
        <v>0</v>
      </c>
      <c r="R941" s="2">
        <v>0</v>
      </c>
      <c r="S941" s="2" t="s">
        <v>1332</v>
      </c>
      <c r="T941" s="2" t="s">
        <v>1333</v>
      </c>
      <c r="U941" s="2" t="s">
        <v>1334</v>
      </c>
      <c r="V941" s="2" t="s">
        <v>1335</v>
      </c>
      <c r="W941" s="2" t="s">
        <v>1336</v>
      </c>
      <c r="X941" s="2">
        <v>3241000</v>
      </c>
      <c r="Y941" s="3" t="s">
        <v>1337</v>
      </c>
    </row>
    <row r="942" spans="1:25" ht="105" x14ac:dyDescent="0.25">
      <c r="A942" s="2" t="s">
        <v>1412</v>
      </c>
      <c r="B942" s="2" t="str">
        <f>IFERROR(VLOOKUP(VALUE(MID(A942,1,IF(VALUE(MID(A942,1,3))=898,3,4))),[23]Hoja1!$A$3:$K$222,2,0),"")</f>
        <v>1049 Cobertura con equidad</v>
      </c>
      <c r="C942" s="2" t="s">
        <v>1389</v>
      </c>
      <c r="D942" s="2" t="s">
        <v>1390</v>
      </c>
      <c r="E942" s="2">
        <v>80111601</v>
      </c>
      <c r="F942" s="2" t="s">
        <v>1413</v>
      </c>
      <c r="G942" s="4">
        <v>1</v>
      </c>
      <c r="H942" s="4">
        <v>1</v>
      </c>
      <c r="I942" s="2">
        <v>11.5</v>
      </c>
      <c r="J942" s="2">
        <v>1</v>
      </c>
      <c r="K942" s="2" t="s">
        <v>29</v>
      </c>
      <c r="L942" s="2" t="str">
        <f>IF(K942=[23]Hoja3!$B$2,[23]Hoja3!$A$2,IF(K942=[23]Hoja3!$B$3,[23]Hoja3!$A$3,IF(K942=[23]Hoja3!$B$4,[23]Hoja3!$A$4,IF(K942=[23]Hoja3!$B$5,[23]Hoja3!$A$5,IF(K942=[23]Hoja3!$B$6,[23]Hoja3!$A$6,IF(K942=[23]Hoja3!$B$7,[23]Hoja3!$A$7,IF(K942=[23]Hoja3!$B$8,[23]Hoja3!$A$8,IF(K942=[23]Hoja3!$B$9,[23]Hoja3!$A$9,IF(K942=[23]Hoja3!$B$10,[23]Hoja3!$A$10,IF(K942=[23]Hoja3!$B$11,[23]Hoja3!$A$11,IF(K942=[23]Hoja3!$B$12,[23]Hoja3!$A$12,IF(K942=[23]Hoja3!$B$13,[23]Hoja3!$A$13,IF(K942=[23]Hoja3!$B$14,[23]Hoja3!$A$14,"")))))))))))))</f>
        <v>CCE-05</v>
      </c>
      <c r="M942" s="2" t="s">
        <v>58</v>
      </c>
      <c r="N942" s="2">
        <v>0</v>
      </c>
      <c r="O942" s="1">
        <v>39587692</v>
      </c>
      <c r="P942" s="8">
        <f t="shared" si="14"/>
        <v>39587692</v>
      </c>
      <c r="Q942" s="1">
        <v>0</v>
      </c>
      <c r="R942" s="2">
        <v>0</v>
      </c>
      <c r="S942" s="2" t="s">
        <v>1332</v>
      </c>
      <c r="T942" s="2" t="s">
        <v>1333</v>
      </c>
      <c r="U942" s="2" t="s">
        <v>1334</v>
      </c>
      <c r="V942" s="2" t="s">
        <v>1335</v>
      </c>
      <c r="W942" s="2" t="s">
        <v>1336</v>
      </c>
      <c r="X942" s="2">
        <v>3241000</v>
      </c>
      <c r="Y942" s="3" t="s">
        <v>1337</v>
      </c>
    </row>
    <row r="943" spans="1:25" ht="105" x14ac:dyDescent="0.25">
      <c r="A943" s="2" t="s">
        <v>1414</v>
      </c>
      <c r="B943" s="2" t="str">
        <f>IFERROR(VLOOKUP(VALUE(MID(A943,1,IF(VALUE(MID(A943,1,3))=898,3,4))),[23]Hoja1!$A$3:$K$222,2,0),"")</f>
        <v>1049 Cobertura con equidad</v>
      </c>
      <c r="C943" s="2" t="s">
        <v>1389</v>
      </c>
      <c r="D943" s="2" t="s">
        <v>1390</v>
      </c>
      <c r="E943" s="2">
        <v>80111601</v>
      </c>
      <c r="F943" s="2" t="s">
        <v>1413</v>
      </c>
      <c r="G943" s="4">
        <v>1</v>
      </c>
      <c r="H943" s="4">
        <v>1</v>
      </c>
      <c r="I943" s="2">
        <v>11.5</v>
      </c>
      <c r="J943" s="2">
        <v>1</v>
      </c>
      <c r="K943" s="2" t="s">
        <v>29</v>
      </c>
      <c r="L943" s="2" t="str">
        <f>IF(K943=[23]Hoja3!$B$2,[23]Hoja3!$A$2,IF(K943=[23]Hoja3!$B$3,[23]Hoja3!$A$3,IF(K943=[23]Hoja3!$B$4,[23]Hoja3!$A$4,IF(K943=[23]Hoja3!$B$5,[23]Hoja3!$A$5,IF(K943=[23]Hoja3!$B$6,[23]Hoja3!$A$6,IF(K943=[23]Hoja3!$B$7,[23]Hoja3!$A$7,IF(K943=[23]Hoja3!$B$8,[23]Hoja3!$A$8,IF(K943=[23]Hoja3!$B$9,[23]Hoja3!$A$9,IF(K943=[23]Hoja3!$B$10,[23]Hoja3!$A$10,IF(K943=[23]Hoja3!$B$11,[23]Hoja3!$A$11,IF(K943=[23]Hoja3!$B$12,[23]Hoja3!$A$12,IF(K943=[23]Hoja3!$B$13,[23]Hoja3!$A$13,IF(K943=[23]Hoja3!$B$14,[23]Hoja3!$A$14,"")))))))))))))</f>
        <v>CCE-05</v>
      </c>
      <c r="M943" s="2" t="s">
        <v>58</v>
      </c>
      <c r="N943" s="2">
        <v>0</v>
      </c>
      <c r="O943" s="1">
        <v>39587692</v>
      </c>
      <c r="P943" s="8">
        <f t="shared" si="14"/>
        <v>39587692</v>
      </c>
      <c r="Q943" s="1">
        <v>0</v>
      </c>
      <c r="R943" s="2">
        <v>0</v>
      </c>
      <c r="S943" s="2" t="s">
        <v>1332</v>
      </c>
      <c r="T943" s="2" t="s">
        <v>1333</v>
      </c>
      <c r="U943" s="2" t="s">
        <v>1334</v>
      </c>
      <c r="V943" s="2" t="s">
        <v>1335</v>
      </c>
      <c r="W943" s="2" t="s">
        <v>1336</v>
      </c>
      <c r="X943" s="2">
        <v>3241000</v>
      </c>
      <c r="Y943" s="3" t="s">
        <v>1337</v>
      </c>
    </row>
    <row r="944" spans="1:25" ht="135" x14ac:dyDescent="0.25">
      <c r="A944" s="2" t="s">
        <v>1415</v>
      </c>
      <c r="B944" s="2" t="str">
        <f>IFERROR(VLOOKUP(VALUE(MID(A944,1,IF(VALUE(MID(A944,1,3))=898,3,4))),[23]Hoja1!$A$3:$K$222,2,0),"")</f>
        <v>1049 Cobertura con equidad</v>
      </c>
      <c r="C944" s="2" t="s">
        <v>1389</v>
      </c>
      <c r="D944" s="2" t="s">
        <v>1390</v>
      </c>
      <c r="E944" s="2">
        <v>80111601</v>
      </c>
      <c r="F944" s="2" t="s">
        <v>1416</v>
      </c>
      <c r="G944" s="4">
        <v>1</v>
      </c>
      <c r="H944" s="4">
        <v>1</v>
      </c>
      <c r="I944" s="2">
        <v>11.5</v>
      </c>
      <c r="J944" s="2">
        <v>1</v>
      </c>
      <c r="K944" s="2" t="s">
        <v>29</v>
      </c>
      <c r="L944" s="2" t="str">
        <f>IF(K944=[23]Hoja3!$B$2,[23]Hoja3!$A$2,IF(K944=[23]Hoja3!$B$3,[23]Hoja3!$A$3,IF(K944=[23]Hoja3!$B$4,[23]Hoja3!$A$4,IF(K944=[23]Hoja3!$B$5,[23]Hoja3!$A$5,IF(K944=[23]Hoja3!$B$6,[23]Hoja3!$A$6,IF(K944=[23]Hoja3!$B$7,[23]Hoja3!$A$7,IF(K944=[23]Hoja3!$B$8,[23]Hoja3!$A$8,IF(K944=[23]Hoja3!$B$9,[23]Hoja3!$A$9,IF(K944=[23]Hoja3!$B$10,[23]Hoja3!$A$10,IF(K944=[23]Hoja3!$B$11,[23]Hoja3!$A$11,IF(K944=[23]Hoja3!$B$12,[23]Hoja3!$A$12,IF(K944=[23]Hoja3!$B$13,[23]Hoja3!$A$13,IF(K944=[23]Hoja3!$B$14,[23]Hoja3!$A$14,"")))))))))))))</f>
        <v>CCE-05</v>
      </c>
      <c r="M944" s="2" t="s">
        <v>58</v>
      </c>
      <c r="N944" s="2">
        <v>0</v>
      </c>
      <c r="O944" s="1">
        <v>102928013</v>
      </c>
      <c r="P944" s="8">
        <f t="shared" si="14"/>
        <v>102928013</v>
      </c>
      <c r="Q944" s="1">
        <v>0</v>
      </c>
      <c r="R944" s="2">
        <v>0</v>
      </c>
      <c r="S944" s="2" t="s">
        <v>1332</v>
      </c>
      <c r="T944" s="2" t="s">
        <v>1333</v>
      </c>
      <c r="U944" s="2" t="s">
        <v>1334</v>
      </c>
      <c r="V944" s="2" t="s">
        <v>1335</v>
      </c>
      <c r="W944" s="2" t="s">
        <v>1336</v>
      </c>
      <c r="X944" s="2">
        <v>3241000</v>
      </c>
      <c r="Y944" s="3" t="s">
        <v>1337</v>
      </c>
    </row>
    <row r="945" spans="1:25" ht="120" x14ac:dyDescent="0.25">
      <c r="A945" s="2" t="s">
        <v>1417</v>
      </c>
      <c r="B945" s="2" t="str">
        <f>IFERROR(VLOOKUP(VALUE(MID(A945,1,IF(VALUE(MID(A945,1,3))=898,3,4))),[23]Hoja1!$A$3:$K$222,2,0),"")</f>
        <v>1049 Cobertura con equidad</v>
      </c>
      <c r="C945" s="2" t="s">
        <v>1389</v>
      </c>
      <c r="D945" s="2" t="s">
        <v>1390</v>
      </c>
      <c r="E945" s="2">
        <v>80111601</v>
      </c>
      <c r="F945" s="2" t="s">
        <v>1418</v>
      </c>
      <c r="G945" s="4">
        <v>1</v>
      </c>
      <c r="H945" s="4">
        <v>1</v>
      </c>
      <c r="I945" s="2">
        <v>11.5</v>
      </c>
      <c r="J945" s="2">
        <v>1</v>
      </c>
      <c r="K945" s="2" t="s">
        <v>29</v>
      </c>
      <c r="L945" s="2" t="str">
        <f>IF(K945=[23]Hoja3!$B$2,[23]Hoja3!$A$2,IF(K945=[23]Hoja3!$B$3,[23]Hoja3!$A$3,IF(K945=[23]Hoja3!$B$4,[23]Hoja3!$A$4,IF(K945=[23]Hoja3!$B$5,[23]Hoja3!$A$5,IF(K945=[23]Hoja3!$B$6,[23]Hoja3!$A$6,IF(K945=[23]Hoja3!$B$7,[23]Hoja3!$A$7,IF(K945=[23]Hoja3!$B$8,[23]Hoja3!$A$8,IF(K945=[23]Hoja3!$B$9,[23]Hoja3!$A$9,IF(K945=[23]Hoja3!$B$10,[23]Hoja3!$A$10,IF(K945=[23]Hoja3!$B$11,[23]Hoja3!$A$11,IF(K945=[23]Hoja3!$B$12,[23]Hoja3!$A$12,IF(K945=[23]Hoja3!$B$13,[23]Hoja3!$A$13,IF(K945=[23]Hoja3!$B$14,[23]Hoja3!$A$14,"")))))))))))))</f>
        <v>CCE-05</v>
      </c>
      <c r="M945" s="2" t="s">
        <v>58</v>
      </c>
      <c r="N945" s="2">
        <v>0</v>
      </c>
      <c r="O945" s="1">
        <v>50144416</v>
      </c>
      <c r="P945" s="8">
        <f t="shared" si="14"/>
        <v>50144416</v>
      </c>
      <c r="Q945" s="1">
        <v>0</v>
      </c>
      <c r="R945" s="2">
        <v>0</v>
      </c>
      <c r="S945" s="2" t="s">
        <v>1332</v>
      </c>
      <c r="T945" s="2" t="s">
        <v>1333</v>
      </c>
      <c r="U945" s="2" t="s">
        <v>1334</v>
      </c>
      <c r="V945" s="2" t="s">
        <v>1335</v>
      </c>
      <c r="W945" s="2" t="s">
        <v>1336</v>
      </c>
      <c r="X945" s="2">
        <v>3241000</v>
      </c>
      <c r="Y945" s="3" t="s">
        <v>1337</v>
      </c>
    </row>
    <row r="946" spans="1:25" ht="105" x14ac:dyDescent="0.25">
      <c r="A946" s="2" t="s">
        <v>1419</v>
      </c>
      <c r="B946" s="2" t="str">
        <f>IFERROR(VLOOKUP(VALUE(MID(A946,1,IF(VALUE(MID(A946,1,3))=898,3,4))),[23]Hoja1!$A$3:$K$222,2,0),"")</f>
        <v>1049 Cobertura con equidad</v>
      </c>
      <c r="C946" s="2" t="s">
        <v>1389</v>
      </c>
      <c r="D946" s="2" t="s">
        <v>1390</v>
      </c>
      <c r="E946" s="2">
        <v>80111601</v>
      </c>
      <c r="F946" s="2" t="s">
        <v>1420</v>
      </c>
      <c r="G946" s="4">
        <v>1</v>
      </c>
      <c r="H946" s="4">
        <v>1</v>
      </c>
      <c r="I946" s="2">
        <v>11.5</v>
      </c>
      <c r="J946" s="2">
        <v>1</v>
      </c>
      <c r="K946" s="2" t="s">
        <v>29</v>
      </c>
      <c r="L946" s="2" t="str">
        <f>IF(K946=[23]Hoja3!$B$2,[23]Hoja3!$A$2,IF(K946=[23]Hoja3!$B$3,[23]Hoja3!$A$3,IF(K946=[23]Hoja3!$B$4,[23]Hoja3!$A$4,IF(K946=[23]Hoja3!$B$5,[23]Hoja3!$A$5,IF(K946=[23]Hoja3!$B$6,[23]Hoja3!$A$6,IF(K946=[23]Hoja3!$B$7,[23]Hoja3!$A$7,IF(K946=[23]Hoja3!$B$8,[23]Hoja3!$A$8,IF(K946=[23]Hoja3!$B$9,[23]Hoja3!$A$9,IF(K946=[23]Hoja3!$B$10,[23]Hoja3!$A$10,IF(K946=[23]Hoja3!$B$11,[23]Hoja3!$A$11,IF(K946=[23]Hoja3!$B$12,[23]Hoja3!$A$12,IF(K946=[23]Hoja3!$B$13,[23]Hoja3!$A$13,IF(K946=[23]Hoja3!$B$14,[23]Hoja3!$A$14,"")))))))))))))</f>
        <v>CCE-05</v>
      </c>
      <c r="M946" s="2" t="s">
        <v>58</v>
      </c>
      <c r="N946" s="2">
        <v>0</v>
      </c>
      <c r="O946" s="1">
        <v>39587692</v>
      </c>
      <c r="P946" s="8">
        <f t="shared" si="14"/>
        <v>39587692</v>
      </c>
      <c r="Q946" s="1">
        <v>0</v>
      </c>
      <c r="R946" s="2">
        <v>0</v>
      </c>
      <c r="S946" s="2" t="s">
        <v>1332</v>
      </c>
      <c r="T946" s="2" t="s">
        <v>1333</v>
      </c>
      <c r="U946" s="2" t="s">
        <v>1334</v>
      </c>
      <c r="V946" s="2" t="s">
        <v>1335</v>
      </c>
      <c r="W946" s="2" t="s">
        <v>1336</v>
      </c>
      <c r="X946" s="2">
        <v>3241000</v>
      </c>
      <c r="Y946" s="3" t="s">
        <v>1337</v>
      </c>
    </row>
    <row r="947" spans="1:25" ht="105" x14ac:dyDescent="0.25">
      <c r="A947" s="2" t="s">
        <v>1421</v>
      </c>
      <c r="B947" s="2" t="str">
        <f>IFERROR(VLOOKUP(VALUE(MID(A947,1,IF(VALUE(MID(A947,1,3))=898,3,4))),[23]Hoja1!$A$3:$K$222,2,0),"")</f>
        <v>1049 Cobertura con equidad</v>
      </c>
      <c r="C947" s="2" t="s">
        <v>1389</v>
      </c>
      <c r="D947" s="2" t="s">
        <v>1390</v>
      </c>
      <c r="E947" s="2">
        <v>80111601</v>
      </c>
      <c r="F947" s="2" t="s">
        <v>1413</v>
      </c>
      <c r="G947" s="4">
        <v>1</v>
      </c>
      <c r="H947" s="4">
        <v>1</v>
      </c>
      <c r="I947" s="2">
        <v>11.5</v>
      </c>
      <c r="J947" s="2">
        <v>1</v>
      </c>
      <c r="K947" s="2" t="s">
        <v>29</v>
      </c>
      <c r="L947" s="2" t="str">
        <f>IF(K947=[23]Hoja3!$B$2,[23]Hoja3!$A$2,IF(K947=[23]Hoja3!$B$3,[23]Hoja3!$A$3,IF(K947=[23]Hoja3!$B$4,[23]Hoja3!$A$4,IF(K947=[23]Hoja3!$B$5,[23]Hoja3!$A$5,IF(K947=[23]Hoja3!$B$6,[23]Hoja3!$A$6,IF(K947=[23]Hoja3!$B$7,[23]Hoja3!$A$7,IF(K947=[23]Hoja3!$B$8,[23]Hoja3!$A$8,IF(K947=[23]Hoja3!$B$9,[23]Hoja3!$A$9,IF(K947=[23]Hoja3!$B$10,[23]Hoja3!$A$10,IF(K947=[23]Hoja3!$B$11,[23]Hoja3!$A$11,IF(K947=[23]Hoja3!$B$12,[23]Hoja3!$A$12,IF(K947=[23]Hoja3!$B$13,[23]Hoja3!$A$13,IF(K947=[23]Hoja3!$B$14,[23]Hoja3!$A$14,"")))))))))))))</f>
        <v>CCE-05</v>
      </c>
      <c r="M947" s="2" t="s">
        <v>58</v>
      </c>
      <c r="N947" s="2">
        <v>0</v>
      </c>
      <c r="O947" s="1">
        <v>39587692</v>
      </c>
      <c r="P947" s="8">
        <f t="shared" si="14"/>
        <v>39587692</v>
      </c>
      <c r="Q947" s="1">
        <v>0</v>
      </c>
      <c r="R947" s="2">
        <v>0</v>
      </c>
      <c r="S947" s="2" t="s">
        <v>1332</v>
      </c>
      <c r="T947" s="2" t="s">
        <v>1333</v>
      </c>
      <c r="U947" s="2" t="s">
        <v>1334</v>
      </c>
      <c r="V947" s="2" t="s">
        <v>1335</v>
      </c>
      <c r="W947" s="2" t="s">
        <v>1336</v>
      </c>
      <c r="X947" s="2">
        <v>3241000</v>
      </c>
      <c r="Y947" s="3" t="s">
        <v>1337</v>
      </c>
    </row>
    <row r="948" spans="1:25" ht="120" x14ac:dyDescent="0.25">
      <c r="A948" s="2" t="s">
        <v>1422</v>
      </c>
      <c r="B948" s="2" t="str">
        <f>IFERROR(VLOOKUP(VALUE(MID(A948,1,IF(VALUE(MID(A948,1,3))=898,3,4))),[23]Hoja1!$A$3:$K$222,2,0),"")</f>
        <v>1049 Cobertura con equidad</v>
      </c>
      <c r="C948" s="2" t="s">
        <v>1389</v>
      </c>
      <c r="D948" s="2" t="s">
        <v>1390</v>
      </c>
      <c r="E948" s="2">
        <v>80111601</v>
      </c>
      <c r="F948" s="2" t="s">
        <v>1423</v>
      </c>
      <c r="G948" s="4">
        <v>1</v>
      </c>
      <c r="H948" s="4">
        <v>1</v>
      </c>
      <c r="I948" s="2">
        <v>11.5</v>
      </c>
      <c r="J948" s="2">
        <v>1</v>
      </c>
      <c r="K948" s="2" t="s">
        <v>29</v>
      </c>
      <c r="L948" s="2" t="str">
        <f>IF(K948=[23]Hoja3!$B$2,[23]Hoja3!$A$2,IF(K948=[23]Hoja3!$B$3,[23]Hoja3!$A$3,IF(K948=[23]Hoja3!$B$4,[23]Hoja3!$A$4,IF(K948=[23]Hoja3!$B$5,[23]Hoja3!$A$5,IF(K948=[23]Hoja3!$B$6,[23]Hoja3!$A$6,IF(K948=[23]Hoja3!$B$7,[23]Hoja3!$A$7,IF(K948=[23]Hoja3!$B$8,[23]Hoja3!$A$8,IF(K948=[23]Hoja3!$B$9,[23]Hoja3!$A$9,IF(K948=[23]Hoja3!$B$10,[23]Hoja3!$A$10,IF(K948=[23]Hoja3!$B$11,[23]Hoja3!$A$11,IF(K948=[23]Hoja3!$B$12,[23]Hoja3!$A$12,IF(K948=[23]Hoja3!$B$13,[23]Hoja3!$A$13,IF(K948=[23]Hoja3!$B$14,[23]Hoja3!$A$14,"")))))))))))))</f>
        <v>CCE-05</v>
      </c>
      <c r="M948" s="2" t="s">
        <v>58</v>
      </c>
      <c r="N948" s="2">
        <v>0</v>
      </c>
      <c r="O948" s="1">
        <v>55422767</v>
      </c>
      <c r="P948" s="8">
        <f t="shared" si="14"/>
        <v>55422767</v>
      </c>
      <c r="Q948" s="1">
        <v>0</v>
      </c>
      <c r="R948" s="2">
        <v>0</v>
      </c>
      <c r="S948" s="2" t="s">
        <v>1332</v>
      </c>
      <c r="T948" s="2" t="s">
        <v>1333</v>
      </c>
      <c r="U948" s="2" t="s">
        <v>1334</v>
      </c>
      <c r="V948" s="2" t="s">
        <v>1335</v>
      </c>
      <c r="W948" s="2" t="s">
        <v>1336</v>
      </c>
      <c r="X948" s="2">
        <v>3241000</v>
      </c>
      <c r="Y948" s="3" t="s">
        <v>1337</v>
      </c>
    </row>
    <row r="949" spans="1:25" ht="105" x14ac:dyDescent="0.25">
      <c r="A949" s="2" t="s">
        <v>1424</v>
      </c>
      <c r="B949" s="2" t="str">
        <f>IFERROR(VLOOKUP(VALUE(MID(A949,1,IF(VALUE(MID(A949,1,3))=898,3,4))),[23]Hoja1!$A$3:$K$222,2,0),"")</f>
        <v>1049 Cobertura con equidad</v>
      </c>
      <c r="C949" s="2" t="s">
        <v>1389</v>
      </c>
      <c r="D949" s="2" t="s">
        <v>1390</v>
      </c>
      <c r="E949" s="2">
        <v>80111601</v>
      </c>
      <c r="F949" s="2" t="s">
        <v>1413</v>
      </c>
      <c r="G949" s="4">
        <v>1</v>
      </c>
      <c r="H949" s="4">
        <v>1</v>
      </c>
      <c r="I949" s="2">
        <v>11.5</v>
      </c>
      <c r="J949" s="2">
        <v>1</v>
      </c>
      <c r="K949" s="2" t="s">
        <v>29</v>
      </c>
      <c r="L949" s="2" t="str">
        <f>IF(K949=[23]Hoja3!$B$2,[23]Hoja3!$A$2,IF(K949=[23]Hoja3!$B$3,[23]Hoja3!$A$3,IF(K949=[23]Hoja3!$B$4,[23]Hoja3!$A$4,IF(K949=[23]Hoja3!$B$5,[23]Hoja3!$A$5,IF(K949=[23]Hoja3!$B$6,[23]Hoja3!$A$6,IF(K949=[23]Hoja3!$B$7,[23]Hoja3!$A$7,IF(K949=[23]Hoja3!$B$8,[23]Hoja3!$A$8,IF(K949=[23]Hoja3!$B$9,[23]Hoja3!$A$9,IF(K949=[23]Hoja3!$B$10,[23]Hoja3!$A$10,IF(K949=[23]Hoja3!$B$11,[23]Hoja3!$A$11,IF(K949=[23]Hoja3!$B$12,[23]Hoja3!$A$12,IF(K949=[23]Hoja3!$B$13,[23]Hoja3!$A$13,IF(K949=[23]Hoja3!$B$14,[23]Hoja3!$A$14,"")))))))))))))</f>
        <v>CCE-05</v>
      </c>
      <c r="M949" s="2" t="s">
        <v>58</v>
      </c>
      <c r="N949" s="2">
        <v>0</v>
      </c>
      <c r="O949" s="1">
        <v>39587692</v>
      </c>
      <c r="P949" s="8">
        <f t="shared" si="14"/>
        <v>39587692</v>
      </c>
      <c r="Q949" s="1">
        <v>0</v>
      </c>
      <c r="R949" s="2">
        <v>0</v>
      </c>
      <c r="S949" s="2" t="s">
        <v>1332</v>
      </c>
      <c r="T949" s="2" t="s">
        <v>1333</v>
      </c>
      <c r="U949" s="2" t="s">
        <v>1334</v>
      </c>
      <c r="V949" s="2" t="s">
        <v>1335</v>
      </c>
      <c r="W949" s="2" t="s">
        <v>1336</v>
      </c>
      <c r="X949" s="2">
        <v>3241000</v>
      </c>
      <c r="Y949" s="3" t="s">
        <v>1337</v>
      </c>
    </row>
    <row r="950" spans="1:25" ht="165" x14ac:dyDescent="0.25">
      <c r="A950" s="2" t="s">
        <v>1425</v>
      </c>
      <c r="B950" s="2" t="str">
        <f>IFERROR(VLOOKUP(VALUE(MID(A950,1,IF(VALUE(MID(A950,1,3))=898,3,4))),[23]Hoja1!$A$3:$K$222,2,0),"")</f>
        <v>1049 Cobertura con equidad</v>
      </c>
      <c r="C950" s="2" t="s">
        <v>1389</v>
      </c>
      <c r="D950" s="2" t="s">
        <v>1390</v>
      </c>
      <c r="E950" s="2">
        <v>80111601</v>
      </c>
      <c r="F950" s="2" t="s">
        <v>1426</v>
      </c>
      <c r="G950" s="4">
        <v>1</v>
      </c>
      <c r="H950" s="4">
        <v>1</v>
      </c>
      <c r="I950" s="2">
        <v>11.5</v>
      </c>
      <c r="J950" s="2">
        <v>1</v>
      </c>
      <c r="K950" s="2" t="s">
        <v>29</v>
      </c>
      <c r="L950" s="2" t="str">
        <f>IF(K950=[23]Hoja3!$B$2,[23]Hoja3!$A$2,IF(K950=[23]Hoja3!$B$3,[23]Hoja3!$A$3,IF(K950=[23]Hoja3!$B$4,[23]Hoja3!$A$4,IF(K950=[23]Hoja3!$B$5,[23]Hoja3!$A$5,IF(K950=[23]Hoja3!$B$6,[23]Hoja3!$A$6,IF(K950=[23]Hoja3!$B$7,[23]Hoja3!$A$7,IF(K950=[23]Hoja3!$B$8,[23]Hoja3!$A$8,IF(K950=[23]Hoja3!$B$9,[23]Hoja3!$A$9,IF(K950=[23]Hoja3!$B$10,[23]Hoja3!$A$10,IF(K950=[23]Hoja3!$B$11,[23]Hoja3!$A$11,IF(K950=[23]Hoja3!$B$12,[23]Hoja3!$A$12,IF(K950=[23]Hoja3!$B$13,[23]Hoja3!$A$13,IF(K950=[23]Hoja3!$B$14,[23]Hoja3!$A$14,"")))))))))))))</f>
        <v>CCE-05</v>
      </c>
      <c r="M950" s="2" t="s">
        <v>58</v>
      </c>
      <c r="N950" s="2">
        <v>0</v>
      </c>
      <c r="O950" s="1">
        <v>102928013</v>
      </c>
      <c r="P950" s="8">
        <f t="shared" si="14"/>
        <v>102928013</v>
      </c>
      <c r="Q950" s="1">
        <v>0</v>
      </c>
      <c r="R950" s="2">
        <v>0</v>
      </c>
      <c r="S950" s="2" t="s">
        <v>1332</v>
      </c>
      <c r="T950" s="2" t="s">
        <v>1333</v>
      </c>
      <c r="U950" s="2" t="s">
        <v>1334</v>
      </c>
      <c r="V950" s="2" t="s">
        <v>1335</v>
      </c>
      <c r="W950" s="2" t="s">
        <v>1336</v>
      </c>
      <c r="X950" s="2">
        <v>3241000</v>
      </c>
      <c r="Y950" s="3" t="s">
        <v>1337</v>
      </c>
    </row>
    <row r="951" spans="1:25" ht="150" x14ac:dyDescent="0.25">
      <c r="A951" s="2" t="s">
        <v>1427</v>
      </c>
      <c r="B951" s="2" t="str">
        <f>IFERROR(VLOOKUP(VALUE(MID(A951,1,IF(VALUE(MID(A951,1,3))=898,3,4))),[23]Hoja1!$A$3:$K$222,2,0),"")</f>
        <v>1049 Cobertura con equidad</v>
      </c>
      <c r="C951" s="2" t="s">
        <v>1389</v>
      </c>
      <c r="D951" s="2" t="s">
        <v>1390</v>
      </c>
      <c r="E951" s="2">
        <v>80111601</v>
      </c>
      <c r="F951" s="2" t="s">
        <v>1428</v>
      </c>
      <c r="G951" s="4">
        <v>1</v>
      </c>
      <c r="H951" s="4">
        <v>1</v>
      </c>
      <c r="I951" s="2">
        <v>11.5</v>
      </c>
      <c r="J951" s="2">
        <v>1</v>
      </c>
      <c r="K951" s="2" t="s">
        <v>29</v>
      </c>
      <c r="L951" s="2" t="str">
        <f>IF(K951=[23]Hoja3!$B$2,[23]Hoja3!$A$2,IF(K951=[23]Hoja3!$B$3,[23]Hoja3!$A$3,IF(K951=[23]Hoja3!$B$4,[23]Hoja3!$A$4,IF(K951=[23]Hoja3!$B$5,[23]Hoja3!$A$5,IF(K951=[23]Hoja3!$B$6,[23]Hoja3!$A$6,IF(K951=[23]Hoja3!$B$7,[23]Hoja3!$A$7,IF(K951=[23]Hoja3!$B$8,[23]Hoja3!$A$8,IF(K951=[23]Hoja3!$B$9,[23]Hoja3!$A$9,IF(K951=[23]Hoja3!$B$10,[23]Hoja3!$A$10,IF(K951=[23]Hoja3!$B$11,[23]Hoja3!$A$11,IF(K951=[23]Hoja3!$B$12,[23]Hoja3!$A$12,IF(K951=[23]Hoja3!$B$13,[23]Hoja3!$A$13,IF(K951=[23]Hoja3!$B$14,[23]Hoja3!$A$14,"")))))))))))))</f>
        <v>CCE-05</v>
      </c>
      <c r="M951" s="2" t="s">
        <v>58</v>
      </c>
      <c r="N951" s="2">
        <v>0</v>
      </c>
      <c r="O951" s="1">
        <v>102928013</v>
      </c>
      <c r="P951" s="8">
        <f t="shared" si="14"/>
        <v>102928013</v>
      </c>
      <c r="Q951" s="1">
        <v>0</v>
      </c>
      <c r="R951" s="2">
        <v>0</v>
      </c>
      <c r="S951" s="2" t="s">
        <v>1332</v>
      </c>
      <c r="T951" s="2" t="s">
        <v>1333</v>
      </c>
      <c r="U951" s="2" t="s">
        <v>1334</v>
      </c>
      <c r="V951" s="2" t="s">
        <v>1335</v>
      </c>
      <c r="W951" s="2" t="s">
        <v>1336</v>
      </c>
      <c r="X951" s="2">
        <v>3241000</v>
      </c>
      <c r="Y951" s="3" t="s">
        <v>1337</v>
      </c>
    </row>
    <row r="952" spans="1:25" ht="105" x14ac:dyDescent="0.25">
      <c r="A952" s="2" t="s">
        <v>1429</v>
      </c>
      <c r="B952" s="2" t="str">
        <f>IFERROR(VLOOKUP(VALUE(MID(A952,1,IF(VALUE(MID(A952,1,3))=898,3,4))),[23]Hoja1!$A$3:$K$222,2,0),"")</f>
        <v>1049 Cobertura con equidad</v>
      </c>
      <c r="C952" s="2" t="s">
        <v>1389</v>
      </c>
      <c r="D952" s="2" t="s">
        <v>1390</v>
      </c>
      <c r="E952" s="2">
        <v>80111601</v>
      </c>
      <c r="F952" s="2" t="s">
        <v>1413</v>
      </c>
      <c r="G952" s="4">
        <v>1</v>
      </c>
      <c r="H952" s="4">
        <v>1</v>
      </c>
      <c r="I952" s="2">
        <v>11.5</v>
      </c>
      <c r="J952" s="2">
        <v>1</v>
      </c>
      <c r="K952" s="2" t="s">
        <v>29</v>
      </c>
      <c r="L952" s="2" t="str">
        <f>IF(K952=[23]Hoja3!$B$2,[23]Hoja3!$A$2,IF(K952=[23]Hoja3!$B$3,[23]Hoja3!$A$3,IF(K952=[23]Hoja3!$B$4,[23]Hoja3!$A$4,IF(K952=[23]Hoja3!$B$5,[23]Hoja3!$A$5,IF(K952=[23]Hoja3!$B$6,[23]Hoja3!$A$6,IF(K952=[23]Hoja3!$B$7,[23]Hoja3!$A$7,IF(K952=[23]Hoja3!$B$8,[23]Hoja3!$A$8,IF(K952=[23]Hoja3!$B$9,[23]Hoja3!$A$9,IF(K952=[23]Hoja3!$B$10,[23]Hoja3!$A$10,IF(K952=[23]Hoja3!$B$11,[23]Hoja3!$A$11,IF(K952=[23]Hoja3!$B$12,[23]Hoja3!$A$12,IF(K952=[23]Hoja3!$B$13,[23]Hoja3!$A$13,IF(K952=[23]Hoja3!$B$14,[23]Hoja3!$A$14,"")))))))))))))</f>
        <v>CCE-05</v>
      </c>
      <c r="M952" s="2" t="s">
        <v>58</v>
      </c>
      <c r="N952" s="2">
        <v>0</v>
      </c>
      <c r="O952" s="1">
        <v>39587692</v>
      </c>
      <c r="P952" s="8">
        <f t="shared" si="14"/>
        <v>39587692</v>
      </c>
      <c r="Q952" s="1">
        <v>0</v>
      </c>
      <c r="R952" s="2">
        <v>0</v>
      </c>
      <c r="S952" s="2" t="s">
        <v>1332</v>
      </c>
      <c r="T952" s="2" t="s">
        <v>1333</v>
      </c>
      <c r="U952" s="2" t="s">
        <v>1334</v>
      </c>
      <c r="V952" s="2" t="s">
        <v>1335</v>
      </c>
      <c r="W952" s="2" t="s">
        <v>1336</v>
      </c>
      <c r="X952" s="2">
        <v>3241000</v>
      </c>
      <c r="Y952" s="3" t="s">
        <v>1337</v>
      </c>
    </row>
    <row r="953" spans="1:25" ht="105" x14ac:dyDescent="0.25">
      <c r="A953" s="2" t="s">
        <v>1430</v>
      </c>
      <c r="B953" s="2" t="str">
        <f>IFERROR(VLOOKUP(VALUE(MID(A953,1,IF(VALUE(MID(A953,1,3))=898,3,4))),[23]Hoja1!$A$3:$K$222,2,0),"")</f>
        <v>1049 Cobertura con equidad</v>
      </c>
      <c r="C953" s="2" t="s">
        <v>1389</v>
      </c>
      <c r="D953" s="2" t="s">
        <v>1390</v>
      </c>
      <c r="E953" s="2">
        <v>80111601</v>
      </c>
      <c r="F953" s="2" t="s">
        <v>1431</v>
      </c>
      <c r="G953" s="4">
        <v>1</v>
      </c>
      <c r="H953" s="4">
        <v>1</v>
      </c>
      <c r="I953" s="2">
        <v>11.5</v>
      </c>
      <c r="J953" s="2">
        <v>1</v>
      </c>
      <c r="K953" s="2" t="s">
        <v>29</v>
      </c>
      <c r="L953" s="2" t="str">
        <f>IF(K953=[23]Hoja3!$B$2,[23]Hoja3!$A$2,IF(K953=[23]Hoja3!$B$3,[23]Hoja3!$A$3,IF(K953=[23]Hoja3!$B$4,[23]Hoja3!$A$4,IF(K953=[23]Hoja3!$B$5,[23]Hoja3!$A$5,IF(K953=[23]Hoja3!$B$6,[23]Hoja3!$A$6,IF(K953=[23]Hoja3!$B$7,[23]Hoja3!$A$7,IF(K953=[23]Hoja3!$B$8,[23]Hoja3!$A$8,IF(K953=[23]Hoja3!$B$9,[23]Hoja3!$A$9,IF(K953=[23]Hoja3!$B$10,[23]Hoja3!$A$10,IF(K953=[23]Hoja3!$B$11,[23]Hoja3!$A$11,IF(K953=[23]Hoja3!$B$12,[23]Hoja3!$A$12,IF(K953=[23]Hoja3!$B$13,[23]Hoja3!$A$13,IF(K953=[23]Hoja3!$B$14,[23]Hoja3!$A$14,"")))))))))))))</f>
        <v>CCE-05</v>
      </c>
      <c r="M953" s="2" t="s">
        <v>1022</v>
      </c>
      <c r="N953" s="2">
        <v>0</v>
      </c>
      <c r="O953" s="1">
        <v>35628921</v>
      </c>
      <c r="P953" s="8">
        <f t="shared" si="14"/>
        <v>35628921</v>
      </c>
      <c r="Q953" s="1">
        <v>0</v>
      </c>
      <c r="R953" s="2">
        <v>0</v>
      </c>
      <c r="S953" s="2" t="s">
        <v>1332</v>
      </c>
      <c r="T953" s="2" t="s">
        <v>1333</v>
      </c>
      <c r="U953" s="2" t="s">
        <v>1334</v>
      </c>
      <c r="V953" s="2" t="s">
        <v>1335</v>
      </c>
      <c r="W953" s="2" t="s">
        <v>1336</v>
      </c>
      <c r="X953" s="2">
        <v>3241000</v>
      </c>
      <c r="Y953" s="3" t="s">
        <v>1337</v>
      </c>
    </row>
    <row r="954" spans="1:25" ht="135" x14ac:dyDescent="0.25">
      <c r="A954" s="2" t="s">
        <v>1432</v>
      </c>
      <c r="B954" s="2" t="str">
        <f>IFERROR(VLOOKUP(VALUE(MID(A954,1,IF(VALUE(MID(A954,1,3))=898,3,4))),[23]Hoja1!$A$3:$K$222,2,0),"")</f>
        <v>1049 Cobertura con equidad</v>
      </c>
      <c r="C954" s="2" t="s">
        <v>1403</v>
      </c>
      <c r="D954" s="2" t="s">
        <v>1404</v>
      </c>
      <c r="E954" s="2">
        <v>80111601</v>
      </c>
      <c r="F954" s="2" t="s">
        <v>1433</v>
      </c>
      <c r="G954" s="4">
        <v>1</v>
      </c>
      <c r="H954" s="4">
        <v>1</v>
      </c>
      <c r="I954" s="2">
        <v>11.5</v>
      </c>
      <c r="J954" s="2">
        <v>1</v>
      </c>
      <c r="K954" s="2" t="s">
        <v>29</v>
      </c>
      <c r="L954" s="2" t="str">
        <f>IF(K954=[23]Hoja3!$B$2,[23]Hoja3!$A$2,IF(K954=[23]Hoja3!$B$3,[23]Hoja3!$A$3,IF(K954=[23]Hoja3!$B$4,[23]Hoja3!$A$4,IF(K954=[23]Hoja3!$B$5,[23]Hoja3!$A$5,IF(K954=[23]Hoja3!$B$6,[23]Hoja3!$A$6,IF(K954=[23]Hoja3!$B$7,[23]Hoja3!$A$7,IF(K954=[23]Hoja3!$B$8,[23]Hoja3!$A$8,IF(K954=[23]Hoja3!$B$9,[23]Hoja3!$A$9,IF(K954=[23]Hoja3!$B$10,[23]Hoja3!$A$10,IF(K954=[23]Hoja3!$B$11,[23]Hoja3!$A$11,IF(K954=[23]Hoja3!$B$12,[23]Hoja3!$A$12,IF(K954=[23]Hoja3!$B$13,[23]Hoja3!$A$13,IF(K954=[23]Hoja3!$B$14,[23]Hoja3!$A$14,"")))))))))))))</f>
        <v>CCE-05</v>
      </c>
      <c r="M954" s="2" t="s">
        <v>58</v>
      </c>
      <c r="N954" s="2">
        <v>0</v>
      </c>
      <c r="O954" s="1">
        <v>35628921</v>
      </c>
      <c r="P954" s="8">
        <f t="shared" si="14"/>
        <v>35628921</v>
      </c>
      <c r="Q954" s="1">
        <v>0</v>
      </c>
      <c r="R954" s="2">
        <v>0</v>
      </c>
      <c r="S954" s="2" t="s">
        <v>1332</v>
      </c>
      <c r="T954" s="2" t="s">
        <v>1333</v>
      </c>
      <c r="U954" s="2" t="s">
        <v>1334</v>
      </c>
      <c r="V954" s="2" t="s">
        <v>1335</v>
      </c>
      <c r="W954" s="2" t="s">
        <v>1336</v>
      </c>
      <c r="X954" s="2">
        <v>3241000</v>
      </c>
      <c r="Y954" s="3" t="s">
        <v>1337</v>
      </c>
    </row>
    <row r="955" spans="1:25" ht="120" x14ac:dyDescent="0.25">
      <c r="A955" s="2" t="s">
        <v>1434</v>
      </c>
      <c r="B955" s="2" t="str">
        <f>IFERROR(VLOOKUP(VALUE(MID(A955,1,IF(VALUE(MID(A955,1,3))=898,3,4))),[23]Hoja1!$A$3:$K$222,2,0),"")</f>
        <v>1049 Cobertura con equidad</v>
      </c>
      <c r="C955" s="2" t="s">
        <v>1435</v>
      </c>
      <c r="D955" s="2" t="s">
        <v>1436</v>
      </c>
      <c r="E955" s="2">
        <v>80111601</v>
      </c>
      <c r="F955" s="2" t="s">
        <v>1437</v>
      </c>
      <c r="G955" s="4">
        <v>1</v>
      </c>
      <c r="H955" s="4">
        <v>1</v>
      </c>
      <c r="I955" s="2">
        <v>11.5</v>
      </c>
      <c r="J955" s="2">
        <v>1</v>
      </c>
      <c r="K955" s="2" t="s">
        <v>29</v>
      </c>
      <c r="L955" s="2" t="str">
        <f>IF(K955=[23]Hoja3!$B$2,[23]Hoja3!$A$2,IF(K955=[23]Hoja3!$B$3,[23]Hoja3!$A$3,IF(K955=[23]Hoja3!$B$4,[23]Hoja3!$A$4,IF(K955=[23]Hoja3!$B$5,[23]Hoja3!$A$5,IF(K955=[23]Hoja3!$B$6,[23]Hoja3!$A$6,IF(K955=[23]Hoja3!$B$7,[23]Hoja3!$A$7,IF(K955=[23]Hoja3!$B$8,[23]Hoja3!$A$8,IF(K955=[23]Hoja3!$B$9,[23]Hoja3!$A$9,IF(K955=[23]Hoja3!$B$10,[23]Hoja3!$A$10,IF(K955=[23]Hoja3!$B$11,[23]Hoja3!$A$11,IF(K955=[23]Hoja3!$B$12,[23]Hoja3!$A$12,IF(K955=[23]Hoja3!$B$13,[23]Hoja3!$A$13,IF(K955=[23]Hoja3!$B$14,[23]Hoja3!$A$14,"")))))))))))))</f>
        <v>CCE-05</v>
      </c>
      <c r="M955" s="2" t="s">
        <v>1022</v>
      </c>
      <c r="N955" s="2">
        <v>0</v>
      </c>
      <c r="O955" s="1">
        <v>39587692</v>
      </c>
      <c r="P955" s="8">
        <f t="shared" si="14"/>
        <v>39587692</v>
      </c>
      <c r="Q955" s="1">
        <v>0</v>
      </c>
      <c r="R955" s="2">
        <v>0</v>
      </c>
      <c r="S955" s="2" t="s">
        <v>1332</v>
      </c>
      <c r="T955" s="2" t="s">
        <v>1333</v>
      </c>
      <c r="U955" s="2" t="s">
        <v>1334</v>
      </c>
      <c r="V955" s="2" t="s">
        <v>1335</v>
      </c>
      <c r="W955" s="2" t="s">
        <v>1336</v>
      </c>
      <c r="X955" s="2">
        <v>3241000</v>
      </c>
      <c r="Y955" s="3" t="s">
        <v>1337</v>
      </c>
    </row>
    <row r="956" spans="1:25" ht="135" x14ac:dyDescent="0.25">
      <c r="A956" s="2" t="s">
        <v>1438</v>
      </c>
      <c r="B956" s="2" t="str">
        <f>IFERROR(VLOOKUP(VALUE(MID(A956,1,IF(VALUE(MID(A956,1,3))=898,3,4))),[23]Hoja1!$A$3:$K$222,2,0),"")</f>
        <v>1049 Cobertura con equidad</v>
      </c>
      <c r="C956" s="2" t="s">
        <v>1403</v>
      </c>
      <c r="D956" s="2" t="s">
        <v>1404</v>
      </c>
      <c r="E956" s="2">
        <v>80111601</v>
      </c>
      <c r="F956" s="2" t="s">
        <v>1439</v>
      </c>
      <c r="G956" s="4">
        <v>1</v>
      </c>
      <c r="H956" s="4">
        <v>1</v>
      </c>
      <c r="I956" s="2">
        <v>11.5</v>
      </c>
      <c r="J956" s="2">
        <v>1</v>
      </c>
      <c r="K956" s="2" t="s">
        <v>29</v>
      </c>
      <c r="L956" s="2" t="str">
        <f>IF(K956=[23]Hoja3!$B$2,[23]Hoja3!$A$2,IF(K956=[23]Hoja3!$B$3,[23]Hoja3!$A$3,IF(K956=[23]Hoja3!$B$4,[23]Hoja3!$A$4,IF(K956=[23]Hoja3!$B$5,[23]Hoja3!$A$5,IF(K956=[23]Hoja3!$B$6,[23]Hoja3!$A$6,IF(K956=[23]Hoja3!$B$7,[23]Hoja3!$A$7,IF(K956=[23]Hoja3!$B$8,[23]Hoja3!$A$8,IF(K956=[23]Hoja3!$B$9,[23]Hoja3!$A$9,IF(K956=[23]Hoja3!$B$10,[23]Hoja3!$A$10,IF(K956=[23]Hoja3!$B$11,[23]Hoja3!$A$11,IF(K956=[23]Hoja3!$B$12,[23]Hoja3!$A$12,IF(K956=[23]Hoja3!$B$13,[23]Hoja3!$A$13,IF(K956=[23]Hoja3!$B$14,[23]Hoja3!$A$14,"")))))))))))))</f>
        <v>CCE-05</v>
      </c>
      <c r="M956" s="2" t="s">
        <v>58</v>
      </c>
      <c r="N956" s="2">
        <v>0</v>
      </c>
      <c r="O956" s="1">
        <f>39587692</f>
        <v>39587692</v>
      </c>
      <c r="P956" s="8">
        <f t="shared" si="14"/>
        <v>39587692</v>
      </c>
      <c r="Q956" s="1">
        <v>0</v>
      </c>
      <c r="R956" s="2">
        <v>0</v>
      </c>
      <c r="S956" s="2" t="s">
        <v>1332</v>
      </c>
      <c r="T956" s="2" t="s">
        <v>1333</v>
      </c>
      <c r="U956" s="2" t="s">
        <v>1334</v>
      </c>
      <c r="V956" s="2" t="s">
        <v>1335</v>
      </c>
      <c r="W956" s="2" t="s">
        <v>1336</v>
      </c>
      <c r="X956" s="2">
        <v>3241000</v>
      </c>
      <c r="Y956" s="3" t="s">
        <v>1337</v>
      </c>
    </row>
    <row r="957" spans="1:25" ht="135" x14ac:dyDescent="0.25">
      <c r="A957" s="2" t="s">
        <v>1440</v>
      </c>
      <c r="B957" s="2" t="str">
        <f>IFERROR(VLOOKUP(VALUE(MID(A957,1,IF(VALUE(MID(A957,1,3))=898,3,4))),[23]Hoja1!$A$3:$K$222,2,0),"")</f>
        <v>1049 Cobertura con equidad</v>
      </c>
      <c r="C957" s="2" t="s">
        <v>1403</v>
      </c>
      <c r="D957" s="2" t="s">
        <v>1404</v>
      </c>
      <c r="E957" s="2">
        <v>80111601</v>
      </c>
      <c r="F957" s="2" t="s">
        <v>1441</v>
      </c>
      <c r="G957" s="4">
        <v>1</v>
      </c>
      <c r="H957" s="4">
        <v>1</v>
      </c>
      <c r="I957" s="2">
        <v>11.5</v>
      </c>
      <c r="J957" s="2">
        <v>1</v>
      </c>
      <c r="K957" s="2" t="s">
        <v>29</v>
      </c>
      <c r="L957" s="2" t="str">
        <f>IF(K957=[23]Hoja3!$B$2,[23]Hoja3!$A$2,IF(K957=[23]Hoja3!$B$3,[23]Hoja3!$A$3,IF(K957=[23]Hoja3!$B$4,[23]Hoja3!$A$4,IF(K957=[23]Hoja3!$B$5,[23]Hoja3!$A$5,IF(K957=[23]Hoja3!$B$6,[23]Hoja3!$A$6,IF(K957=[23]Hoja3!$B$7,[23]Hoja3!$A$7,IF(K957=[23]Hoja3!$B$8,[23]Hoja3!$A$8,IF(K957=[23]Hoja3!$B$9,[23]Hoja3!$A$9,IF(K957=[23]Hoja3!$B$10,[23]Hoja3!$A$10,IF(K957=[23]Hoja3!$B$11,[23]Hoja3!$A$11,IF(K957=[23]Hoja3!$B$12,[23]Hoja3!$A$12,IF(K957=[23]Hoja3!$B$13,[23]Hoja3!$A$13,IF(K957=[23]Hoja3!$B$14,[23]Hoja3!$A$14,"")))))))))))))</f>
        <v>CCE-05</v>
      </c>
      <c r="M957" s="2" t="s">
        <v>1022</v>
      </c>
      <c r="N957" s="2">
        <v>0</v>
      </c>
      <c r="O957" s="1">
        <v>29030980</v>
      </c>
      <c r="P957" s="8">
        <f t="shared" si="14"/>
        <v>29030980</v>
      </c>
      <c r="Q957" s="1">
        <v>0</v>
      </c>
      <c r="R957" s="2">
        <v>0</v>
      </c>
      <c r="S957" s="2" t="s">
        <v>1332</v>
      </c>
      <c r="T957" s="2" t="s">
        <v>1333</v>
      </c>
      <c r="U957" s="2" t="s">
        <v>1334</v>
      </c>
      <c r="V957" s="2" t="s">
        <v>1335</v>
      </c>
      <c r="W957" s="2" t="s">
        <v>1336</v>
      </c>
      <c r="X957" s="2">
        <v>3241000</v>
      </c>
      <c r="Y957" s="3" t="s">
        <v>1337</v>
      </c>
    </row>
    <row r="958" spans="1:25" ht="135" x14ac:dyDescent="0.25">
      <c r="A958" s="2" t="s">
        <v>1442</v>
      </c>
      <c r="B958" s="2" t="str">
        <f>IFERROR(VLOOKUP(VALUE(MID(A958,1,IF(VALUE(MID(A958,1,3))=898,3,4))),[23]Hoja1!$A$3:$K$222,2,0),"")</f>
        <v>1049 Cobertura con equidad</v>
      </c>
      <c r="C958" s="2" t="s">
        <v>1389</v>
      </c>
      <c r="D958" s="2" t="s">
        <v>1390</v>
      </c>
      <c r="E958" s="2">
        <v>80111601</v>
      </c>
      <c r="F958" s="2" t="s">
        <v>1443</v>
      </c>
      <c r="G958" s="4">
        <v>1</v>
      </c>
      <c r="H958" s="4">
        <v>1</v>
      </c>
      <c r="I958" s="2">
        <v>11.5</v>
      </c>
      <c r="J958" s="2">
        <v>1</v>
      </c>
      <c r="K958" s="2" t="s">
        <v>29</v>
      </c>
      <c r="L958" s="2" t="str">
        <f>IF(K958=[23]Hoja3!$B$2,[23]Hoja3!$A$2,IF(K958=[23]Hoja3!$B$3,[23]Hoja3!$A$3,IF(K958=[23]Hoja3!$B$4,[23]Hoja3!$A$4,IF(K958=[23]Hoja3!$B$5,[23]Hoja3!$A$5,IF(K958=[23]Hoja3!$B$6,[23]Hoja3!$A$6,IF(K958=[23]Hoja3!$B$7,[23]Hoja3!$A$7,IF(K958=[23]Hoja3!$B$8,[23]Hoja3!$A$8,IF(K958=[23]Hoja3!$B$9,[23]Hoja3!$A$9,IF(K958=[23]Hoja3!$B$10,[23]Hoja3!$A$10,IF(K958=[23]Hoja3!$B$11,[23]Hoja3!$A$11,IF(K958=[23]Hoja3!$B$12,[23]Hoja3!$A$12,IF(K958=[23]Hoja3!$B$13,[23]Hoja3!$A$13,IF(K958=[23]Hoja3!$B$14,[23]Hoja3!$A$14,"")))))))))))))</f>
        <v>CCE-05</v>
      </c>
      <c r="M958" s="2" t="s">
        <v>1022</v>
      </c>
      <c r="N958" s="2">
        <v>0</v>
      </c>
      <c r="O958" s="1">
        <v>35628921</v>
      </c>
      <c r="P958" s="8">
        <f t="shared" si="14"/>
        <v>35628921</v>
      </c>
      <c r="Q958" s="1">
        <v>0</v>
      </c>
      <c r="R958" s="2">
        <v>0</v>
      </c>
      <c r="S958" s="2" t="s">
        <v>1332</v>
      </c>
      <c r="T958" s="2" t="s">
        <v>1333</v>
      </c>
      <c r="U958" s="2" t="s">
        <v>1334</v>
      </c>
      <c r="V958" s="2" t="s">
        <v>1335</v>
      </c>
      <c r="W958" s="2" t="s">
        <v>1336</v>
      </c>
      <c r="X958" s="2">
        <v>3241000</v>
      </c>
      <c r="Y958" s="3" t="s">
        <v>1337</v>
      </c>
    </row>
    <row r="959" spans="1:25" ht="135" x14ac:dyDescent="0.25">
      <c r="A959" s="2" t="s">
        <v>1444</v>
      </c>
      <c r="B959" s="2" t="str">
        <f>IFERROR(VLOOKUP(VALUE(MID(A959,1,IF(VALUE(MID(A959,1,3))=898,3,4))),[23]Hoja1!$A$3:$K$222,2,0),"")</f>
        <v>1049 Cobertura con equidad</v>
      </c>
      <c r="C959" s="2" t="s">
        <v>1403</v>
      </c>
      <c r="D959" s="2" t="s">
        <v>1404</v>
      </c>
      <c r="E959" s="2">
        <v>80111601</v>
      </c>
      <c r="F959" s="2" t="s">
        <v>1445</v>
      </c>
      <c r="G959" s="4">
        <v>1</v>
      </c>
      <c r="H959" s="4">
        <v>1</v>
      </c>
      <c r="I959" s="2">
        <v>11.5</v>
      </c>
      <c r="J959" s="2">
        <v>1</v>
      </c>
      <c r="K959" s="2" t="s">
        <v>29</v>
      </c>
      <c r="L959" s="2" t="str">
        <f>IF(K959=[23]Hoja3!$B$2,[23]Hoja3!$A$2,IF(K959=[23]Hoja3!$B$3,[23]Hoja3!$A$3,IF(K959=[23]Hoja3!$B$4,[23]Hoja3!$A$4,IF(K959=[23]Hoja3!$B$5,[23]Hoja3!$A$5,IF(K959=[23]Hoja3!$B$6,[23]Hoja3!$A$6,IF(K959=[23]Hoja3!$B$7,[23]Hoja3!$A$7,IF(K959=[23]Hoja3!$B$8,[23]Hoja3!$A$8,IF(K959=[23]Hoja3!$B$9,[23]Hoja3!$A$9,IF(K959=[23]Hoja3!$B$10,[23]Hoja3!$A$10,IF(K959=[23]Hoja3!$B$11,[23]Hoja3!$A$11,IF(K959=[23]Hoja3!$B$12,[23]Hoja3!$A$12,IF(K959=[23]Hoja3!$B$13,[23]Hoja3!$A$13,IF(K959=[23]Hoja3!$B$14,[23]Hoja3!$A$14,"")))))))))))))</f>
        <v>CCE-05</v>
      </c>
      <c r="M959" s="2" t="s">
        <v>58</v>
      </c>
      <c r="N959" s="2">
        <v>0</v>
      </c>
      <c r="O959" s="1">
        <v>102928013</v>
      </c>
      <c r="P959" s="8">
        <f t="shared" si="14"/>
        <v>102928013</v>
      </c>
      <c r="Q959" s="1">
        <v>0</v>
      </c>
      <c r="R959" s="2">
        <v>0</v>
      </c>
      <c r="S959" s="2" t="s">
        <v>1332</v>
      </c>
      <c r="T959" s="2" t="s">
        <v>1333</v>
      </c>
      <c r="U959" s="2" t="s">
        <v>1334</v>
      </c>
      <c r="V959" s="2" t="s">
        <v>1335</v>
      </c>
      <c r="W959" s="2" t="s">
        <v>1336</v>
      </c>
      <c r="X959" s="2">
        <v>3241000</v>
      </c>
      <c r="Y959" s="3" t="s">
        <v>1337</v>
      </c>
    </row>
    <row r="960" spans="1:25" ht="150" x14ac:dyDescent="0.25">
      <c r="A960" s="2" t="s">
        <v>1446</v>
      </c>
      <c r="B960" s="2" t="str">
        <f>IFERROR(VLOOKUP(VALUE(MID(A960,1,IF(VALUE(MID(A960,1,3))=898,3,4))),[23]Hoja1!$A$3:$K$222,2,0),"")</f>
        <v>1049 Cobertura con equidad</v>
      </c>
      <c r="C960" s="2" t="s">
        <v>1403</v>
      </c>
      <c r="D960" s="2" t="s">
        <v>1404</v>
      </c>
      <c r="E960" s="2">
        <v>80111601</v>
      </c>
      <c r="F960" s="2" t="s">
        <v>1447</v>
      </c>
      <c r="G960" s="4">
        <v>1</v>
      </c>
      <c r="H960" s="4">
        <v>1</v>
      </c>
      <c r="I960" s="2">
        <v>11.5</v>
      </c>
      <c r="J960" s="2">
        <v>1</v>
      </c>
      <c r="K960" s="2" t="s">
        <v>29</v>
      </c>
      <c r="L960" s="2" t="str">
        <f>IF(K960=[23]Hoja3!$B$2,[23]Hoja3!$A$2,IF(K960=[23]Hoja3!$B$3,[23]Hoja3!$A$3,IF(K960=[23]Hoja3!$B$4,[23]Hoja3!$A$4,IF(K960=[23]Hoja3!$B$5,[23]Hoja3!$A$5,IF(K960=[23]Hoja3!$B$6,[23]Hoja3!$A$6,IF(K960=[23]Hoja3!$B$7,[23]Hoja3!$A$7,IF(K960=[23]Hoja3!$B$8,[23]Hoja3!$A$8,IF(K960=[23]Hoja3!$B$9,[23]Hoja3!$A$9,IF(K960=[23]Hoja3!$B$10,[23]Hoja3!$A$10,IF(K960=[23]Hoja3!$B$11,[23]Hoja3!$A$11,IF(K960=[23]Hoja3!$B$12,[23]Hoja3!$A$12,IF(K960=[23]Hoja3!$B$13,[23]Hoja3!$A$13,IF(K960=[23]Hoja3!$B$14,[23]Hoja3!$A$14,"")))))))))))))</f>
        <v>CCE-05</v>
      </c>
      <c r="M960" s="2" t="s">
        <v>58</v>
      </c>
      <c r="N960" s="2">
        <v>0</v>
      </c>
      <c r="O960" s="1">
        <v>102928013</v>
      </c>
      <c r="P960" s="8">
        <f t="shared" si="14"/>
        <v>102928013</v>
      </c>
      <c r="Q960" s="1">
        <v>0</v>
      </c>
      <c r="R960" s="2">
        <v>0</v>
      </c>
      <c r="S960" s="2" t="s">
        <v>1332</v>
      </c>
      <c r="T960" s="2" t="s">
        <v>1333</v>
      </c>
      <c r="U960" s="2" t="s">
        <v>1334</v>
      </c>
      <c r="V960" s="2" t="s">
        <v>1335</v>
      </c>
      <c r="W960" s="2" t="s">
        <v>1336</v>
      </c>
      <c r="X960" s="2">
        <v>3241000</v>
      </c>
      <c r="Y960" s="3" t="s">
        <v>1337</v>
      </c>
    </row>
    <row r="961" spans="1:25" ht="135" x14ac:dyDescent="0.25">
      <c r="A961" s="2" t="s">
        <v>1448</v>
      </c>
      <c r="B961" s="2" t="str">
        <f>IFERROR(VLOOKUP(VALUE(MID(A961,1,IF(VALUE(MID(A961,1,3))=898,3,4))),[23]Hoja1!$A$3:$K$222,2,0),"")</f>
        <v>1049 Cobertura con equidad</v>
      </c>
      <c r="C961" s="2" t="s">
        <v>1403</v>
      </c>
      <c r="D961" s="2" t="s">
        <v>1404</v>
      </c>
      <c r="E961" s="2">
        <v>80111601</v>
      </c>
      <c r="F961" s="2" t="s">
        <v>1449</v>
      </c>
      <c r="G961" s="4">
        <v>1</v>
      </c>
      <c r="H961" s="4">
        <v>1</v>
      </c>
      <c r="I961" s="2">
        <v>11.5</v>
      </c>
      <c r="J961" s="2">
        <v>1</v>
      </c>
      <c r="K961" s="2" t="s">
        <v>29</v>
      </c>
      <c r="L961" s="2" t="str">
        <f>IF(K961=[23]Hoja3!$B$2,[23]Hoja3!$A$2,IF(K961=[23]Hoja3!$B$3,[23]Hoja3!$A$3,IF(K961=[23]Hoja3!$B$4,[23]Hoja3!$A$4,IF(K961=[23]Hoja3!$B$5,[23]Hoja3!$A$5,IF(K961=[23]Hoja3!$B$6,[23]Hoja3!$A$6,IF(K961=[23]Hoja3!$B$7,[23]Hoja3!$A$7,IF(K961=[23]Hoja3!$B$8,[23]Hoja3!$A$8,IF(K961=[23]Hoja3!$B$9,[23]Hoja3!$A$9,IF(K961=[23]Hoja3!$B$10,[23]Hoja3!$A$10,IF(K961=[23]Hoja3!$B$11,[23]Hoja3!$A$11,IF(K961=[23]Hoja3!$B$12,[23]Hoja3!$A$12,IF(K961=[23]Hoja3!$B$13,[23]Hoja3!$A$13,IF(K961=[23]Hoja3!$B$14,[23]Hoja3!$A$14,"")))))))))))))</f>
        <v>CCE-05</v>
      </c>
      <c r="M961" s="2" t="s">
        <v>58</v>
      </c>
      <c r="N961" s="2">
        <v>0</v>
      </c>
      <c r="O961" s="1">
        <v>76869312</v>
      </c>
      <c r="P961" s="8">
        <f t="shared" si="14"/>
        <v>76869312</v>
      </c>
      <c r="Q961" s="1">
        <v>0</v>
      </c>
      <c r="R961" s="2">
        <v>0</v>
      </c>
      <c r="S961" s="2" t="s">
        <v>1332</v>
      </c>
      <c r="T961" s="2" t="s">
        <v>1333</v>
      </c>
      <c r="U961" s="2" t="s">
        <v>1334</v>
      </c>
      <c r="V961" s="2" t="s">
        <v>1335</v>
      </c>
      <c r="W961" s="2" t="s">
        <v>1336</v>
      </c>
      <c r="X961" s="2">
        <v>3241000</v>
      </c>
      <c r="Y961" s="3" t="s">
        <v>1337</v>
      </c>
    </row>
    <row r="962" spans="1:25" ht="135" x14ac:dyDescent="0.25">
      <c r="A962" s="2" t="s">
        <v>1450</v>
      </c>
      <c r="B962" s="2" t="str">
        <f>IFERROR(VLOOKUP(VALUE(MID(A962,1,IF(VALUE(MID(A962,1,3))=898,3,4))),[23]Hoja1!$A$3:$K$222,2,0),"")</f>
        <v>1049 Cobertura con equidad</v>
      </c>
      <c r="C962" s="2" t="s">
        <v>1403</v>
      </c>
      <c r="D962" s="2" t="s">
        <v>1404</v>
      </c>
      <c r="E962" s="2">
        <v>80111601</v>
      </c>
      <c r="F962" s="2" t="s">
        <v>1451</v>
      </c>
      <c r="G962" s="4">
        <v>1</v>
      </c>
      <c r="H962" s="4">
        <v>1</v>
      </c>
      <c r="I962" s="2">
        <v>11.5</v>
      </c>
      <c r="J962" s="2">
        <v>1</v>
      </c>
      <c r="K962" s="2" t="s">
        <v>29</v>
      </c>
      <c r="L962" s="2" t="str">
        <f>IF(K962=[23]Hoja3!$B$2,[23]Hoja3!$A$2,IF(K962=[23]Hoja3!$B$3,[23]Hoja3!$A$3,IF(K962=[23]Hoja3!$B$4,[23]Hoja3!$A$4,IF(K962=[23]Hoja3!$B$5,[23]Hoja3!$A$5,IF(K962=[23]Hoja3!$B$6,[23]Hoja3!$A$6,IF(K962=[23]Hoja3!$B$7,[23]Hoja3!$A$7,IF(K962=[23]Hoja3!$B$8,[23]Hoja3!$A$8,IF(K962=[23]Hoja3!$B$9,[23]Hoja3!$A$9,IF(K962=[23]Hoja3!$B$10,[23]Hoja3!$A$10,IF(K962=[23]Hoja3!$B$11,[23]Hoja3!$A$11,IF(K962=[23]Hoja3!$B$12,[23]Hoja3!$A$12,IF(K962=[23]Hoja3!$B$13,[23]Hoja3!$A$13,IF(K962=[23]Hoja3!$B$14,[23]Hoja3!$A$14,"")))))))))))))</f>
        <v>CCE-05</v>
      </c>
      <c r="M962" s="2" t="s">
        <v>58</v>
      </c>
      <c r="N962" s="2">
        <v>0</v>
      </c>
      <c r="O962" s="1">
        <v>50144416</v>
      </c>
      <c r="P962" s="8">
        <f t="shared" si="14"/>
        <v>50144416</v>
      </c>
      <c r="Q962" s="1">
        <v>0</v>
      </c>
      <c r="R962" s="2">
        <v>0</v>
      </c>
      <c r="S962" s="2" t="s">
        <v>1332</v>
      </c>
      <c r="T962" s="2" t="s">
        <v>1333</v>
      </c>
      <c r="U962" s="2" t="s">
        <v>1334</v>
      </c>
      <c r="V962" s="2" t="s">
        <v>1335</v>
      </c>
      <c r="W962" s="2" t="s">
        <v>1336</v>
      </c>
      <c r="X962" s="2">
        <v>3241000</v>
      </c>
      <c r="Y962" s="3" t="s">
        <v>1337</v>
      </c>
    </row>
    <row r="963" spans="1:25" ht="135" x14ac:dyDescent="0.25">
      <c r="A963" s="2" t="s">
        <v>1452</v>
      </c>
      <c r="B963" s="2" t="str">
        <f>IFERROR(VLOOKUP(VALUE(MID(A963,1,IF(VALUE(MID(A963,1,3))=898,3,4))),[23]Hoja1!$A$3:$K$222,2,0),"")</f>
        <v>1049 Cobertura con equidad</v>
      </c>
      <c r="C963" s="2" t="s">
        <v>1403</v>
      </c>
      <c r="D963" s="2" t="s">
        <v>1404</v>
      </c>
      <c r="E963" s="2">
        <v>80111601</v>
      </c>
      <c r="F963" s="2" t="s">
        <v>1453</v>
      </c>
      <c r="G963" s="4">
        <v>1</v>
      </c>
      <c r="H963" s="4">
        <v>1</v>
      </c>
      <c r="I963" s="2">
        <v>11.5</v>
      </c>
      <c r="J963" s="2">
        <v>1</v>
      </c>
      <c r="K963" s="2" t="s">
        <v>29</v>
      </c>
      <c r="L963" s="2" t="str">
        <f>IF(K963=[23]Hoja3!$B$2,[23]Hoja3!$A$2,IF(K963=[23]Hoja3!$B$3,[23]Hoja3!$A$3,IF(K963=[23]Hoja3!$B$4,[23]Hoja3!$A$4,IF(K963=[23]Hoja3!$B$5,[23]Hoja3!$A$5,IF(K963=[23]Hoja3!$B$6,[23]Hoja3!$A$6,IF(K963=[23]Hoja3!$B$7,[23]Hoja3!$A$7,IF(K963=[23]Hoja3!$B$8,[23]Hoja3!$A$8,IF(K963=[23]Hoja3!$B$9,[23]Hoja3!$A$9,IF(K963=[23]Hoja3!$B$10,[23]Hoja3!$A$10,IF(K963=[23]Hoja3!$B$11,[23]Hoja3!$A$11,IF(K963=[23]Hoja3!$B$12,[23]Hoja3!$A$12,IF(K963=[23]Hoja3!$B$13,[23]Hoja3!$A$13,IF(K963=[23]Hoja3!$B$14,[23]Hoja3!$A$14,"")))))))))))))</f>
        <v>CCE-05</v>
      </c>
      <c r="M963" s="2" t="s">
        <v>58</v>
      </c>
      <c r="N963" s="2">
        <v>0</v>
      </c>
      <c r="O963" s="1">
        <f>39587692</f>
        <v>39587692</v>
      </c>
      <c r="P963" s="8">
        <f t="shared" si="14"/>
        <v>39587692</v>
      </c>
      <c r="Q963" s="1">
        <v>0</v>
      </c>
      <c r="R963" s="2">
        <v>0</v>
      </c>
      <c r="S963" s="2" t="s">
        <v>1332</v>
      </c>
      <c r="T963" s="2" t="s">
        <v>1333</v>
      </c>
      <c r="U963" s="2" t="s">
        <v>1334</v>
      </c>
      <c r="V963" s="2" t="s">
        <v>1335</v>
      </c>
      <c r="W963" s="2" t="s">
        <v>1336</v>
      </c>
      <c r="X963" s="2">
        <v>3241000</v>
      </c>
      <c r="Y963" s="3" t="s">
        <v>1337</v>
      </c>
    </row>
    <row r="964" spans="1:25" ht="135" x14ac:dyDescent="0.25">
      <c r="A964" s="2" t="s">
        <v>1454</v>
      </c>
      <c r="B964" s="2" t="str">
        <f>IFERROR(VLOOKUP(VALUE(MID(A964,1,IF(VALUE(MID(A964,1,3))=898,3,4))),[23]Hoja1!$A$3:$K$222,2,0),"")</f>
        <v>1049 Cobertura con equidad</v>
      </c>
      <c r="C964" s="2" t="s">
        <v>1403</v>
      </c>
      <c r="D964" s="2" t="s">
        <v>1404</v>
      </c>
      <c r="E964" s="2">
        <v>80111601</v>
      </c>
      <c r="F964" s="2" t="s">
        <v>1455</v>
      </c>
      <c r="G964" s="4">
        <v>1</v>
      </c>
      <c r="H964" s="4">
        <v>1</v>
      </c>
      <c r="I964" s="2">
        <v>11.5</v>
      </c>
      <c r="J964" s="2">
        <v>1</v>
      </c>
      <c r="K964" s="2" t="s">
        <v>29</v>
      </c>
      <c r="L964" s="2" t="str">
        <f>IF(K964=[23]Hoja3!$B$2,[23]Hoja3!$A$2,IF(K964=[23]Hoja3!$B$3,[23]Hoja3!$A$3,IF(K964=[23]Hoja3!$B$4,[23]Hoja3!$A$4,IF(K964=[23]Hoja3!$B$5,[23]Hoja3!$A$5,IF(K964=[23]Hoja3!$B$6,[23]Hoja3!$A$6,IF(K964=[23]Hoja3!$B$7,[23]Hoja3!$A$7,IF(K964=[23]Hoja3!$B$8,[23]Hoja3!$A$8,IF(K964=[23]Hoja3!$B$9,[23]Hoja3!$A$9,IF(K964=[23]Hoja3!$B$10,[23]Hoja3!$A$10,IF(K964=[23]Hoja3!$B$11,[23]Hoja3!$A$11,IF(K964=[23]Hoja3!$B$12,[23]Hoja3!$A$12,IF(K964=[23]Hoja3!$B$13,[23]Hoja3!$A$13,IF(K964=[23]Hoja3!$B$14,[23]Hoja3!$A$14,"")))))))))))))</f>
        <v>CCE-05</v>
      </c>
      <c r="M964" s="2" t="s">
        <v>58</v>
      </c>
      <c r="N964" s="2">
        <v>0</v>
      </c>
      <c r="O964" s="1">
        <v>89204270</v>
      </c>
      <c r="P964" s="8">
        <f t="shared" si="14"/>
        <v>89204270</v>
      </c>
      <c r="Q964" s="1">
        <v>0</v>
      </c>
      <c r="R964" s="2">
        <v>0</v>
      </c>
      <c r="S964" s="2" t="s">
        <v>1332</v>
      </c>
      <c r="T964" s="2" t="s">
        <v>1333</v>
      </c>
      <c r="U964" s="2" t="s">
        <v>1334</v>
      </c>
      <c r="V964" s="2" t="s">
        <v>1335</v>
      </c>
      <c r="W964" s="2" t="s">
        <v>1336</v>
      </c>
      <c r="X964" s="2">
        <v>3241000</v>
      </c>
      <c r="Y964" s="3" t="s">
        <v>1337</v>
      </c>
    </row>
    <row r="965" spans="1:25" ht="135" x14ac:dyDescent="0.25">
      <c r="A965" s="2" t="s">
        <v>1456</v>
      </c>
      <c r="B965" s="2" t="str">
        <f>IFERROR(VLOOKUP(VALUE(MID(A965,1,IF(VALUE(MID(A965,1,3))=898,3,4))),[23]Hoja1!$A$3:$K$222,2,0),"")</f>
        <v>1049 Cobertura con equidad</v>
      </c>
      <c r="C965" s="2" t="s">
        <v>1403</v>
      </c>
      <c r="D965" s="2" t="s">
        <v>1404</v>
      </c>
      <c r="E965" s="2">
        <v>80111601</v>
      </c>
      <c r="F965" s="2" t="s">
        <v>1457</v>
      </c>
      <c r="G965" s="4">
        <v>1</v>
      </c>
      <c r="H965" s="4">
        <v>1</v>
      </c>
      <c r="I965" s="2">
        <v>11.5</v>
      </c>
      <c r="J965" s="2">
        <v>1</v>
      </c>
      <c r="K965" s="2" t="s">
        <v>29</v>
      </c>
      <c r="L965" s="2" t="str">
        <f>IF(K965=[23]Hoja3!$B$2,[23]Hoja3!$A$2,IF(K965=[23]Hoja3!$B$3,[23]Hoja3!$A$3,IF(K965=[23]Hoja3!$B$4,[23]Hoja3!$A$4,IF(K965=[23]Hoja3!$B$5,[23]Hoja3!$A$5,IF(K965=[23]Hoja3!$B$6,[23]Hoja3!$A$6,IF(K965=[23]Hoja3!$B$7,[23]Hoja3!$A$7,IF(K965=[23]Hoja3!$B$8,[23]Hoja3!$A$8,IF(K965=[23]Hoja3!$B$9,[23]Hoja3!$A$9,IF(K965=[23]Hoja3!$B$10,[23]Hoja3!$A$10,IF(K965=[23]Hoja3!$B$11,[23]Hoja3!$A$11,IF(K965=[23]Hoja3!$B$12,[23]Hoja3!$A$12,IF(K965=[23]Hoja3!$B$13,[23]Hoja3!$A$13,IF(K965=[23]Hoja3!$B$14,[23]Hoja3!$A$14,"")))))))))))))</f>
        <v>CCE-05</v>
      </c>
      <c r="M965" s="2" t="s">
        <v>1022</v>
      </c>
      <c r="N965" s="2">
        <v>0</v>
      </c>
      <c r="O965" s="1">
        <v>29030980</v>
      </c>
      <c r="P965" s="8">
        <f t="shared" si="14"/>
        <v>29030980</v>
      </c>
      <c r="Q965" s="1">
        <v>0</v>
      </c>
      <c r="R965" s="2">
        <v>0</v>
      </c>
      <c r="S965" s="2" t="s">
        <v>1332</v>
      </c>
      <c r="T965" s="2" t="s">
        <v>1333</v>
      </c>
      <c r="U965" s="2" t="s">
        <v>1334</v>
      </c>
      <c r="V965" s="2" t="s">
        <v>1335</v>
      </c>
      <c r="W965" s="2" t="s">
        <v>1336</v>
      </c>
      <c r="X965" s="2">
        <v>3241000</v>
      </c>
      <c r="Y965" s="3" t="s">
        <v>1337</v>
      </c>
    </row>
    <row r="966" spans="1:25" ht="135" x14ac:dyDescent="0.25">
      <c r="A966" s="2" t="s">
        <v>1458</v>
      </c>
      <c r="B966" s="2" t="str">
        <f>IFERROR(VLOOKUP(VALUE(MID(A966,1,IF(VALUE(MID(A966,1,3))=898,3,4))),[23]Hoja1!$A$3:$K$222,2,0),"")</f>
        <v>1049 Cobertura con equidad</v>
      </c>
      <c r="C966" s="2" t="s">
        <v>1403</v>
      </c>
      <c r="D966" s="2" t="s">
        <v>1404</v>
      </c>
      <c r="E966" s="2">
        <v>80111601</v>
      </c>
      <c r="F966" s="2" t="s">
        <v>1459</v>
      </c>
      <c r="G966" s="4">
        <v>1</v>
      </c>
      <c r="H966" s="4">
        <v>1</v>
      </c>
      <c r="I966" s="2">
        <v>11.5</v>
      </c>
      <c r="J966" s="2">
        <v>1</v>
      </c>
      <c r="K966" s="2" t="s">
        <v>29</v>
      </c>
      <c r="L966" s="2" t="str">
        <f>IF(K966=[23]Hoja3!$B$2,[23]Hoja3!$A$2,IF(K966=[23]Hoja3!$B$3,[23]Hoja3!$A$3,IF(K966=[23]Hoja3!$B$4,[23]Hoja3!$A$4,IF(K966=[23]Hoja3!$B$5,[23]Hoja3!$A$5,IF(K966=[23]Hoja3!$B$6,[23]Hoja3!$A$6,IF(K966=[23]Hoja3!$B$7,[23]Hoja3!$A$7,IF(K966=[23]Hoja3!$B$8,[23]Hoja3!$A$8,IF(K966=[23]Hoja3!$B$9,[23]Hoja3!$A$9,IF(K966=[23]Hoja3!$B$10,[23]Hoja3!$A$10,IF(K966=[23]Hoja3!$B$11,[23]Hoja3!$A$11,IF(K966=[23]Hoja3!$B$12,[23]Hoja3!$A$12,IF(K966=[23]Hoja3!$B$13,[23]Hoja3!$A$13,IF(K966=[23]Hoja3!$B$14,[23]Hoja3!$A$14,"")))))))))))))</f>
        <v>CCE-05</v>
      </c>
      <c r="M966" s="2" t="s">
        <v>58</v>
      </c>
      <c r="N966" s="2">
        <v>0</v>
      </c>
      <c r="O966" s="1">
        <v>64679680</v>
      </c>
      <c r="P966" s="8">
        <f t="shared" si="14"/>
        <v>64679680</v>
      </c>
      <c r="Q966" s="1">
        <v>0</v>
      </c>
      <c r="R966" s="2">
        <v>0</v>
      </c>
      <c r="S966" s="2" t="s">
        <v>1332</v>
      </c>
      <c r="T966" s="2" t="s">
        <v>1333</v>
      </c>
      <c r="U966" s="2" t="s">
        <v>1334</v>
      </c>
      <c r="V966" s="2" t="s">
        <v>1335</v>
      </c>
      <c r="W966" s="2" t="s">
        <v>1336</v>
      </c>
      <c r="X966" s="2">
        <v>3241000</v>
      </c>
      <c r="Y966" s="3" t="s">
        <v>1337</v>
      </c>
    </row>
    <row r="967" spans="1:25" ht="135" x14ac:dyDescent="0.25">
      <c r="A967" s="2" t="s">
        <v>1460</v>
      </c>
      <c r="B967" s="2" t="str">
        <f>IFERROR(VLOOKUP(VALUE(MID(A967,1,IF(VALUE(MID(A967,1,3))=898,3,4))),[23]Hoja1!$A$3:$K$222,2,0),"")</f>
        <v>1049 Cobertura con equidad</v>
      </c>
      <c r="C967" s="2" t="s">
        <v>1403</v>
      </c>
      <c r="D967" s="2" t="s">
        <v>1404</v>
      </c>
      <c r="E967" s="2">
        <v>80111601</v>
      </c>
      <c r="F967" s="2" t="s">
        <v>1461</v>
      </c>
      <c r="G967" s="4">
        <v>1</v>
      </c>
      <c r="H967" s="4">
        <v>1</v>
      </c>
      <c r="I967" s="2">
        <v>11.5</v>
      </c>
      <c r="J967" s="2">
        <v>1</v>
      </c>
      <c r="K967" s="2" t="s">
        <v>29</v>
      </c>
      <c r="L967" s="2" t="str">
        <f>IF(K967=[23]Hoja3!$B$2,[23]Hoja3!$A$2,IF(K967=[23]Hoja3!$B$3,[23]Hoja3!$A$3,IF(K967=[23]Hoja3!$B$4,[23]Hoja3!$A$4,IF(K967=[23]Hoja3!$B$5,[23]Hoja3!$A$5,IF(K967=[23]Hoja3!$B$6,[23]Hoja3!$A$6,IF(K967=[23]Hoja3!$B$7,[23]Hoja3!$A$7,IF(K967=[23]Hoja3!$B$8,[23]Hoja3!$A$8,IF(K967=[23]Hoja3!$B$9,[23]Hoja3!$A$9,IF(K967=[23]Hoja3!$B$10,[23]Hoja3!$A$10,IF(K967=[23]Hoja3!$B$11,[23]Hoja3!$A$11,IF(K967=[23]Hoja3!$B$12,[23]Hoja3!$A$12,IF(K967=[23]Hoja3!$B$13,[23]Hoja3!$A$13,IF(K967=[23]Hoja3!$B$14,[23]Hoja3!$A$14,"")))))))))))))</f>
        <v>CCE-05</v>
      </c>
      <c r="M967" s="2" t="s">
        <v>58</v>
      </c>
      <c r="N967" s="2">
        <v>0</v>
      </c>
      <c r="O967" s="1">
        <v>62020719</v>
      </c>
      <c r="P967" s="8">
        <f t="shared" si="14"/>
        <v>62020719</v>
      </c>
      <c r="Q967" s="1">
        <v>0</v>
      </c>
      <c r="R967" s="2">
        <v>0</v>
      </c>
      <c r="S967" s="2" t="s">
        <v>1332</v>
      </c>
      <c r="T967" s="2" t="s">
        <v>1333</v>
      </c>
      <c r="U967" s="2" t="s">
        <v>1334</v>
      </c>
      <c r="V967" s="2" t="s">
        <v>1335</v>
      </c>
      <c r="W967" s="2" t="s">
        <v>1336</v>
      </c>
      <c r="X967" s="2">
        <v>3241000</v>
      </c>
      <c r="Y967" s="3" t="s">
        <v>1337</v>
      </c>
    </row>
    <row r="968" spans="1:25" ht="135" x14ac:dyDescent="0.25">
      <c r="A968" s="2" t="s">
        <v>1462</v>
      </c>
      <c r="B968" s="2" t="str">
        <f>IFERROR(VLOOKUP(VALUE(MID(A968,1,IF(VALUE(MID(A968,1,3))=898,3,4))),[23]Hoja1!$A$3:$K$222,2,0),"")</f>
        <v>1049 Cobertura con equidad</v>
      </c>
      <c r="C968" s="2" t="s">
        <v>1403</v>
      </c>
      <c r="D968" s="2" t="s">
        <v>1404</v>
      </c>
      <c r="E968" s="2">
        <v>80111601</v>
      </c>
      <c r="F968" s="2" t="s">
        <v>1463</v>
      </c>
      <c r="G968" s="4">
        <v>1</v>
      </c>
      <c r="H968" s="4">
        <v>1</v>
      </c>
      <c r="I968" s="2">
        <v>11.5</v>
      </c>
      <c r="J968" s="2">
        <v>1</v>
      </c>
      <c r="K968" s="2" t="s">
        <v>29</v>
      </c>
      <c r="L968" s="2" t="str">
        <f>IF(K968=[23]Hoja3!$B$2,[23]Hoja3!$A$2,IF(K968=[23]Hoja3!$B$3,[23]Hoja3!$A$3,IF(K968=[23]Hoja3!$B$4,[23]Hoja3!$A$4,IF(K968=[23]Hoja3!$B$5,[23]Hoja3!$A$5,IF(K968=[23]Hoja3!$B$6,[23]Hoja3!$A$6,IF(K968=[23]Hoja3!$B$7,[23]Hoja3!$A$7,IF(K968=[23]Hoja3!$B$8,[23]Hoja3!$A$8,IF(K968=[23]Hoja3!$B$9,[23]Hoja3!$A$9,IF(K968=[23]Hoja3!$B$10,[23]Hoja3!$A$10,IF(K968=[23]Hoja3!$B$11,[23]Hoja3!$A$11,IF(K968=[23]Hoja3!$B$12,[23]Hoja3!$A$12,IF(K968=[23]Hoja3!$B$13,[23]Hoja3!$A$13,IF(K968=[23]Hoja3!$B$14,[23]Hoja3!$A$14,"")))))))))))))</f>
        <v>CCE-05</v>
      </c>
      <c r="M968" s="2" t="s">
        <v>1022</v>
      </c>
      <c r="N968" s="2">
        <v>0</v>
      </c>
      <c r="O968" s="1">
        <v>50144416</v>
      </c>
      <c r="P968" s="8">
        <f t="shared" si="14"/>
        <v>50144416</v>
      </c>
      <c r="Q968" s="1">
        <v>0</v>
      </c>
      <c r="R968" s="2">
        <v>0</v>
      </c>
      <c r="S968" s="2" t="s">
        <v>1332</v>
      </c>
      <c r="T968" s="2" t="s">
        <v>1333</v>
      </c>
      <c r="U968" s="2" t="s">
        <v>1334</v>
      </c>
      <c r="V968" s="2" t="s">
        <v>1335</v>
      </c>
      <c r="W968" s="2" t="s">
        <v>1336</v>
      </c>
      <c r="X968" s="2">
        <v>3241000</v>
      </c>
      <c r="Y968" s="3" t="s">
        <v>1337</v>
      </c>
    </row>
    <row r="969" spans="1:25" ht="120" x14ac:dyDescent="0.25">
      <c r="A969" s="2" t="s">
        <v>1464</v>
      </c>
      <c r="B969" s="2" t="str">
        <f>IFERROR(VLOOKUP(VALUE(MID(A969,1,IF(VALUE(MID(A969,1,3))=898,3,4))),[23]Hoja1!$A$3:$K$222,2,0),"")</f>
        <v>1049 Cobertura con equidad</v>
      </c>
      <c r="C969" s="2" t="s">
        <v>1389</v>
      </c>
      <c r="D969" s="2" t="s">
        <v>1390</v>
      </c>
      <c r="E969" s="2">
        <v>80111601</v>
      </c>
      <c r="F969" s="2" t="s">
        <v>1465</v>
      </c>
      <c r="G969" s="4">
        <v>1</v>
      </c>
      <c r="H969" s="4">
        <v>1</v>
      </c>
      <c r="I969" s="2">
        <v>11.5</v>
      </c>
      <c r="J969" s="2">
        <v>1</v>
      </c>
      <c r="K969" s="2" t="s">
        <v>29</v>
      </c>
      <c r="L969" s="2" t="str">
        <f>IF(K969=[23]Hoja3!$B$2,[23]Hoja3!$A$2,IF(K969=[23]Hoja3!$B$3,[23]Hoja3!$A$3,IF(K969=[23]Hoja3!$B$4,[23]Hoja3!$A$4,IF(K969=[23]Hoja3!$B$5,[23]Hoja3!$A$5,IF(K969=[23]Hoja3!$B$6,[23]Hoja3!$A$6,IF(K969=[23]Hoja3!$B$7,[23]Hoja3!$A$7,IF(K969=[23]Hoja3!$B$8,[23]Hoja3!$A$8,IF(K969=[23]Hoja3!$B$9,[23]Hoja3!$A$9,IF(K969=[23]Hoja3!$B$10,[23]Hoja3!$A$10,IF(K969=[23]Hoja3!$B$11,[23]Hoja3!$A$11,IF(K969=[23]Hoja3!$B$12,[23]Hoja3!$A$12,IF(K969=[23]Hoja3!$B$13,[23]Hoja3!$A$13,IF(K969=[23]Hoja3!$B$14,[23]Hoja3!$A$14,"")))))))))))))</f>
        <v>CCE-05</v>
      </c>
      <c r="M969" s="2" t="s">
        <v>58</v>
      </c>
      <c r="N969" s="2">
        <v>0</v>
      </c>
      <c r="O969" s="1">
        <v>39587692</v>
      </c>
      <c r="P969" s="8">
        <f t="shared" si="14"/>
        <v>39587692</v>
      </c>
      <c r="Q969" s="1">
        <v>0</v>
      </c>
      <c r="R969" s="2">
        <v>0</v>
      </c>
      <c r="S969" s="2" t="s">
        <v>1332</v>
      </c>
      <c r="T969" s="2" t="s">
        <v>1333</v>
      </c>
      <c r="U969" s="2" t="s">
        <v>1334</v>
      </c>
      <c r="V969" s="2" t="s">
        <v>1335</v>
      </c>
      <c r="W969" s="2" t="s">
        <v>1336</v>
      </c>
      <c r="X969" s="2">
        <v>3241000</v>
      </c>
      <c r="Y969" s="3" t="s">
        <v>1337</v>
      </c>
    </row>
    <row r="970" spans="1:25" ht="120" x14ac:dyDescent="0.25">
      <c r="A970" s="2" t="s">
        <v>1466</v>
      </c>
      <c r="B970" s="2" t="str">
        <f>IFERROR(VLOOKUP(VALUE(MID(A970,1,IF(VALUE(MID(A970,1,3))=898,3,4))),[23]Hoja1!$A$3:$K$222,2,0),"")</f>
        <v>1049 Cobertura con equidad</v>
      </c>
      <c r="C970" s="2" t="s">
        <v>1389</v>
      </c>
      <c r="D970" s="2" t="s">
        <v>1390</v>
      </c>
      <c r="E970" s="2">
        <v>80111601</v>
      </c>
      <c r="F970" s="2" t="s">
        <v>1467</v>
      </c>
      <c r="G970" s="4">
        <v>1</v>
      </c>
      <c r="H970" s="4">
        <v>1</v>
      </c>
      <c r="I970" s="2">
        <v>11.5</v>
      </c>
      <c r="J970" s="2">
        <v>1</v>
      </c>
      <c r="K970" s="2" t="s">
        <v>29</v>
      </c>
      <c r="L970" s="2" t="str">
        <f>IF(K970=[23]Hoja3!$B$2,[23]Hoja3!$A$2,IF(K970=[23]Hoja3!$B$3,[23]Hoja3!$A$3,IF(K970=[23]Hoja3!$B$4,[23]Hoja3!$A$4,IF(K970=[23]Hoja3!$B$5,[23]Hoja3!$A$5,IF(K970=[23]Hoja3!$B$6,[23]Hoja3!$A$6,IF(K970=[23]Hoja3!$B$7,[23]Hoja3!$A$7,IF(K970=[23]Hoja3!$B$8,[23]Hoja3!$A$8,IF(K970=[23]Hoja3!$B$9,[23]Hoja3!$A$9,IF(K970=[23]Hoja3!$B$10,[23]Hoja3!$A$10,IF(K970=[23]Hoja3!$B$11,[23]Hoja3!$A$11,IF(K970=[23]Hoja3!$B$12,[23]Hoja3!$A$12,IF(K970=[23]Hoja3!$B$13,[23]Hoja3!$A$13,IF(K970=[23]Hoja3!$B$14,[23]Hoja3!$A$14,"")))))))))))))</f>
        <v>CCE-05</v>
      </c>
      <c r="M970" s="2" t="s">
        <v>1022</v>
      </c>
      <c r="N970" s="2">
        <v>0</v>
      </c>
      <c r="O970" s="1">
        <v>32989751</v>
      </c>
      <c r="P970" s="8">
        <f t="shared" si="14"/>
        <v>32989751</v>
      </c>
      <c r="Q970" s="1">
        <v>0</v>
      </c>
      <c r="R970" s="2">
        <v>0</v>
      </c>
      <c r="S970" s="2" t="s">
        <v>1332</v>
      </c>
      <c r="T970" s="2" t="s">
        <v>1333</v>
      </c>
      <c r="U970" s="2" t="s">
        <v>1334</v>
      </c>
      <c r="V970" s="2" t="s">
        <v>1335</v>
      </c>
      <c r="W970" s="2" t="s">
        <v>1336</v>
      </c>
      <c r="X970" s="2">
        <v>3241000</v>
      </c>
      <c r="Y970" s="3" t="s">
        <v>1337</v>
      </c>
    </row>
    <row r="971" spans="1:25" ht="120" x14ac:dyDescent="0.25">
      <c r="A971" s="2" t="s">
        <v>1468</v>
      </c>
      <c r="B971" s="2" t="str">
        <f>IFERROR(VLOOKUP(VALUE(MID(A971,1,IF(VALUE(MID(A971,1,3))=898,3,4))),[23]Hoja1!$A$3:$K$222,2,0),"")</f>
        <v>1049 Cobertura con equidad</v>
      </c>
      <c r="C971" s="2" t="s">
        <v>1389</v>
      </c>
      <c r="D971" s="2" t="s">
        <v>1390</v>
      </c>
      <c r="E971" s="2">
        <v>80111601</v>
      </c>
      <c r="F971" s="2" t="s">
        <v>1467</v>
      </c>
      <c r="G971" s="4">
        <v>1</v>
      </c>
      <c r="H971" s="4">
        <v>1</v>
      </c>
      <c r="I971" s="2">
        <v>11.5</v>
      </c>
      <c r="J971" s="2">
        <v>1</v>
      </c>
      <c r="K971" s="2" t="s">
        <v>29</v>
      </c>
      <c r="L971" s="2" t="str">
        <f>IF(K971=[23]Hoja3!$B$2,[23]Hoja3!$A$2,IF(K971=[23]Hoja3!$B$3,[23]Hoja3!$A$3,IF(K971=[23]Hoja3!$B$4,[23]Hoja3!$A$4,IF(K971=[23]Hoja3!$B$5,[23]Hoja3!$A$5,IF(K971=[23]Hoja3!$B$6,[23]Hoja3!$A$6,IF(K971=[23]Hoja3!$B$7,[23]Hoja3!$A$7,IF(K971=[23]Hoja3!$B$8,[23]Hoja3!$A$8,IF(K971=[23]Hoja3!$B$9,[23]Hoja3!$A$9,IF(K971=[23]Hoja3!$B$10,[23]Hoja3!$A$10,IF(K971=[23]Hoja3!$B$11,[23]Hoja3!$A$11,IF(K971=[23]Hoja3!$B$12,[23]Hoja3!$A$12,IF(K971=[23]Hoja3!$B$13,[23]Hoja3!$A$13,IF(K971=[23]Hoja3!$B$14,[23]Hoja3!$A$14,"")))))))))))))</f>
        <v>CCE-05</v>
      </c>
      <c r="M971" s="2" t="s">
        <v>1022</v>
      </c>
      <c r="N971" s="2">
        <v>0</v>
      </c>
      <c r="O971" s="1">
        <v>32989751</v>
      </c>
      <c r="P971" s="8">
        <f t="shared" si="14"/>
        <v>32989751</v>
      </c>
      <c r="Q971" s="1">
        <v>0</v>
      </c>
      <c r="R971" s="2">
        <v>0</v>
      </c>
      <c r="S971" s="2" t="s">
        <v>1332</v>
      </c>
      <c r="T971" s="2" t="s">
        <v>1333</v>
      </c>
      <c r="U971" s="2" t="s">
        <v>1334</v>
      </c>
      <c r="V971" s="2" t="s">
        <v>1335</v>
      </c>
      <c r="W971" s="2" t="s">
        <v>1336</v>
      </c>
      <c r="X971" s="2">
        <v>3241000</v>
      </c>
      <c r="Y971" s="3" t="s">
        <v>1337</v>
      </c>
    </row>
    <row r="972" spans="1:25" ht="135" x14ac:dyDescent="0.25">
      <c r="A972" s="2" t="s">
        <v>1469</v>
      </c>
      <c r="B972" s="2" t="str">
        <f>IFERROR(VLOOKUP(VALUE(MID(A972,1,IF(VALUE(MID(A972,1,3))=898,3,4))),[23]Hoja1!$A$3:$K$222,2,0),"")</f>
        <v>1049 Cobertura con equidad</v>
      </c>
      <c r="C972" s="2" t="s">
        <v>1403</v>
      </c>
      <c r="D972" s="2" t="s">
        <v>1404</v>
      </c>
      <c r="E972" s="2">
        <v>80111601</v>
      </c>
      <c r="F972" s="2" t="s">
        <v>1470</v>
      </c>
      <c r="G972" s="4">
        <v>1</v>
      </c>
      <c r="H972" s="4">
        <v>1</v>
      </c>
      <c r="I972" s="2">
        <v>11.5</v>
      </c>
      <c r="J972" s="2">
        <v>1</v>
      </c>
      <c r="K972" s="2" t="s">
        <v>29</v>
      </c>
      <c r="L972" s="2" t="str">
        <f>IF(K972=[23]Hoja3!$B$2,[23]Hoja3!$A$2,IF(K972=[23]Hoja3!$B$3,[23]Hoja3!$A$3,IF(K972=[23]Hoja3!$B$4,[23]Hoja3!$A$4,IF(K972=[23]Hoja3!$B$5,[23]Hoja3!$A$5,IF(K972=[23]Hoja3!$B$6,[23]Hoja3!$A$6,IF(K972=[23]Hoja3!$B$7,[23]Hoja3!$A$7,IF(K972=[23]Hoja3!$B$8,[23]Hoja3!$A$8,IF(K972=[23]Hoja3!$B$9,[23]Hoja3!$A$9,IF(K972=[23]Hoja3!$B$10,[23]Hoja3!$A$10,IF(K972=[23]Hoja3!$B$11,[23]Hoja3!$A$11,IF(K972=[23]Hoja3!$B$12,[23]Hoja3!$A$12,IF(K972=[23]Hoja3!$B$13,[23]Hoja3!$A$13,IF(K972=[23]Hoja3!$B$14,[23]Hoja3!$A$14,"")))))))))))))</f>
        <v>CCE-05</v>
      </c>
      <c r="M972" s="2" t="s">
        <v>1022</v>
      </c>
      <c r="N972" s="2">
        <v>0</v>
      </c>
      <c r="O972" s="1">
        <v>29030980</v>
      </c>
      <c r="P972" s="8">
        <f t="shared" si="14"/>
        <v>29030980</v>
      </c>
      <c r="Q972" s="1">
        <v>0</v>
      </c>
      <c r="R972" s="2">
        <v>0</v>
      </c>
      <c r="S972" s="2" t="s">
        <v>1332</v>
      </c>
      <c r="T972" s="2" t="s">
        <v>1333</v>
      </c>
      <c r="U972" s="2" t="s">
        <v>1334</v>
      </c>
      <c r="V972" s="2" t="s">
        <v>1335</v>
      </c>
      <c r="W972" s="2" t="s">
        <v>1336</v>
      </c>
      <c r="X972" s="2">
        <v>3241000</v>
      </c>
      <c r="Y972" s="3" t="s">
        <v>1337</v>
      </c>
    </row>
    <row r="973" spans="1:25" ht="120" x14ac:dyDescent="0.25">
      <c r="A973" s="2" t="s">
        <v>1471</v>
      </c>
      <c r="B973" s="2" t="str">
        <f>IFERROR(VLOOKUP(VALUE(MID(A973,1,IF(VALUE(MID(A973,1,3))=898,3,4))),[23]Hoja1!$A$3:$K$222,2,0),"")</f>
        <v>1049 Cobertura con equidad</v>
      </c>
      <c r="C973" s="2" t="s">
        <v>1435</v>
      </c>
      <c r="D973" s="2" t="s">
        <v>1436</v>
      </c>
      <c r="E973" s="2">
        <v>80111601</v>
      </c>
      <c r="F973" s="2" t="s">
        <v>1472</v>
      </c>
      <c r="G973" s="4">
        <v>1</v>
      </c>
      <c r="H973" s="4">
        <v>1</v>
      </c>
      <c r="I973" s="2">
        <v>11.5</v>
      </c>
      <c r="J973" s="2">
        <v>1</v>
      </c>
      <c r="K973" s="2" t="s">
        <v>29</v>
      </c>
      <c r="L973" s="2" t="str">
        <f>IF(K973=[23]Hoja3!$B$2,[23]Hoja3!$A$2,IF(K973=[23]Hoja3!$B$3,[23]Hoja3!$A$3,IF(K973=[23]Hoja3!$B$4,[23]Hoja3!$A$4,IF(K973=[23]Hoja3!$B$5,[23]Hoja3!$A$5,IF(K973=[23]Hoja3!$B$6,[23]Hoja3!$A$6,IF(K973=[23]Hoja3!$B$7,[23]Hoja3!$A$7,IF(K973=[23]Hoja3!$B$8,[23]Hoja3!$A$8,IF(K973=[23]Hoja3!$B$9,[23]Hoja3!$A$9,IF(K973=[23]Hoja3!$B$10,[23]Hoja3!$A$10,IF(K973=[23]Hoja3!$B$11,[23]Hoja3!$A$11,IF(K973=[23]Hoja3!$B$12,[23]Hoja3!$A$12,IF(K973=[23]Hoja3!$B$13,[23]Hoja3!$A$13,IF(K973=[23]Hoja3!$B$14,[23]Hoja3!$A$14,"")))))))))))))</f>
        <v>CCE-05</v>
      </c>
      <c r="M973" s="2" t="s">
        <v>58</v>
      </c>
      <c r="N973" s="2">
        <v>0</v>
      </c>
      <c r="O973" s="1">
        <v>29030980</v>
      </c>
      <c r="P973" s="8">
        <f t="shared" si="14"/>
        <v>29030980</v>
      </c>
      <c r="Q973" s="1">
        <v>0</v>
      </c>
      <c r="R973" s="2">
        <v>0</v>
      </c>
      <c r="S973" s="2" t="s">
        <v>1332</v>
      </c>
      <c r="T973" s="2" t="s">
        <v>1333</v>
      </c>
      <c r="U973" s="2" t="s">
        <v>1334</v>
      </c>
      <c r="V973" s="2" t="s">
        <v>1335</v>
      </c>
      <c r="W973" s="2" t="s">
        <v>1336</v>
      </c>
      <c r="X973" s="2">
        <v>3241000</v>
      </c>
      <c r="Y973" s="3" t="s">
        <v>1337</v>
      </c>
    </row>
    <row r="974" spans="1:25" ht="135" x14ac:dyDescent="0.25">
      <c r="A974" s="2" t="s">
        <v>1473</v>
      </c>
      <c r="B974" s="2" t="str">
        <f>IFERROR(VLOOKUP(VALUE(MID(A974,1,IF(VALUE(MID(A974,1,3))=898,3,4))),[23]Hoja1!$A$3:$K$222,2,0),"")</f>
        <v>1049 Cobertura con equidad</v>
      </c>
      <c r="C974" s="2" t="s">
        <v>1389</v>
      </c>
      <c r="D974" s="2" t="s">
        <v>1390</v>
      </c>
      <c r="E974" s="2">
        <v>80111601</v>
      </c>
      <c r="F974" s="2" t="s">
        <v>1474</v>
      </c>
      <c r="G974" s="4">
        <v>1</v>
      </c>
      <c r="H974" s="4">
        <v>1</v>
      </c>
      <c r="I974" s="2">
        <v>11.5</v>
      </c>
      <c r="J974" s="2">
        <v>1</v>
      </c>
      <c r="K974" s="2" t="s">
        <v>29</v>
      </c>
      <c r="L974" s="2" t="str">
        <f>IF(K974=[23]Hoja3!$B$2,[23]Hoja3!$A$2,IF(K974=[23]Hoja3!$B$3,[23]Hoja3!$A$3,IF(K974=[23]Hoja3!$B$4,[23]Hoja3!$A$4,IF(K974=[23]Hoja3!$B$5,[23]Hoja3!$A$5,IF(K974=[23]Hoja3!$B$6,[23]Hoja3!$A$6,IF(K974=[23]Hoja3!$B$7,[23]Hoja3!$A$7,IF(K974=[23]Hoja3!$B$8,[23]Hoja3!$A$8,IF(K974=[23]Hoja3!$B$9,[23]Hoja3!$A$9,IF(K974=[23]Hoja3!$B$10,[23]Hoja3!$A$10,IF(K974=[23]Hoja3!$B$11,[23]Hoja3!$A$11,IF(K974=[23]Hoja3!$B$12,[23]Hoja3!$A$12,IF(K974=[23]Hoja3!$B$13,[23]Hoja3!$A$13,IF(K974=[23]Hoja3!$B$14,[23]Hoja3!$A$14,"")))))))))))))</f>
        <v>CCE-05</v>
      </c>
      <c r="M974" s="2" t="s">
        <v>1022</v>
      </c>
      <c r="N974" s="2">
        <v>0</v>
      </c>
      <c r="O974" s="1">
        <v>32989751</v>
      </c>
      <c r="P974" s="8">
        <f t="shared" si="14"/>
        <v>32989751</v>
      </c>
      <c r="Q974" s="1">
        <v>0</v>
      </c>
      <c r="R974" s="2">
        <v>0</v>
      </c>
      <c r="S974" s="2" t="s">
        <v>1332</v>
      </c>
      <c r="T974" s="2" t="s">
        <v>1333</v>
      </c>
      <c r="U974" s="2" t="s">
        <v>1334</v>
      </c>
      <c r="V974" s="2" t="s">
        <v>1335</v>
      </c>
      <c r="W974" s="2" t="s">
        <v>1336</v>
      </c>
      <c r="X974" s="2">
        <v>3241000</v>
      </c>
      <c r="Y974" s="3" t="s">
        <v>1337</v>
      </c>
    </row>
    <row r="975" spans="1:25" ht="135" x14ac:dyDescent="0.25">
      <c r="A975" s="2" t="s">
        <v>1475</v>
      </c>
      <c r="B975" s="2" t="str">
        <f>IFERROR(VLOOKUP(VALUE(MID(A975,1,IF(VALUE(MID(A975,1,3))=898,3,4))),[23]Hoja1!$A$3:$K$222,2,0),"")</f>
        <v>1049 Cobertura con equidad</v>
      </c>
      <c r="C975" s="2" t="s">
        <v>1403</v>
      </c>
      <c r="D975" s="2" t="s">
        <v>1404</v>
      </c>
      <c r="E975" s="2">
        <v>80111601</v>
      </c>
      <c r="F975" s="2" t="s">
        <v>1476</v>
      </c>
      <c r="G975" s="4">
        <v>1</v>
      </c>
      <c r="H975" s="4">
        <v>1</v>
      </c>
      <c r="I975" s="2">
        <v>11.5</v>
      </c>
      <c r="J975" s="2">
        <v>1</v>
      </c>
      <c r="K975" s="2" t="s">
        <v>29</v>
      </c>
      <c r="L975" s="2" t="str">
        <f>IF(K975=[23]Hoja3!$B$2,[23]Hoja3!$A$2,IF(K975=[23]Hoja3!$B$3,[23]Hoja3!$A$3,IF(K975=[23]Hoja3!$B$4,[23]Hoja3!$A$4,IF(K975=[23]Hoja3!$B$5,[23]Hoja3!$A$5,IF(K975=[23]Hoja3!$B$6,[23]Hoja3!$A$6,IF(K975=[23]Hoja3!$B$7,[23]Hoja3!$A$7,IF(K975=[23]Hoja3!$B$8,[23]Hoja3!$A$8,IF(K975=[23]Hoja3!$B$9,[23]Hoja3!$A$9,IF(K975=[23]Hoja3!$B$10,[23]Hoja3!$A$10,IF(K975=[23]Hoja3!$B$11,[23]Hoja3!$A$11,IF(K975=[23]Hoja3!$B$12,[23]Hoja3!$A$12,IF(K975=[23]Hoja3!$B$13,[23]Hoja3!$A$13,IF(K975=[23]Hoja3!$B$14,[23]Hoja3!$A$14,"")))))))))))))</f>
        <v>CCE-05</v>
      </c>
      <c r="M975" s="2" t="s">
        <v>1022</v>
      </c>
      <c r="N975" s="2">
        <v>0</v>
      </c>
      <c r="O975" s="1">
        <v>29030980</v>
      </c>
      <c r="P975" s="8">
        <f t="shared" si="14"/>
        <v>29030980</v>
      </c>
      <c r="Q975" s="1">
        <v>0</v>
      </c>
      <c r="R975" s="2">
        <v>0</v>
      </c>
      <c r="S975" s="2" t="s">
        <v>1332</v>
      </c>
      <c r="T975" s="2" t="s">
        <v>1333</v>
      </c>
      <c r="U975" s="2" t="s">
        <v>1334</v>
      </c>
      <c r="V975" s="2" t="s">
        <v>1335</v>
      </c>
      <c r="W975" s="2" t="s">
        <v>1336</v>
      </c>
      <c r="X975" s="2">
        <v>3241000</v>
      </c>
      <c r="Y975" s="3" t="s">
        <v>1337</v>
      </c>
    </row>
    <row r="976" spans="1:25" ht="135" x14ac:dyDescent="0.25">
      <c r="A976" s="2" t="s">
        <v>1477</v>
      </c>
      <c r="B976" s="2" t="str">
        <f>IFERROR(VLOOKUP(VALUE(MID(A976,1,IF(VALUE(MID(A976,1,3))=898,3,4))),[23]Hoja1!$A$3:$K$222,2,0),"")</f>
        <v>1049 Cobertura con equidad</v>
      </c>
      <c r="C976" s="2" t="s">
        <v>1403</v>
      </c>
      <c r="D976" s="2" t="s">
        <v>1404</v>
      </c>
      <c r="E976" s="2">
        <v>80111601</v>
      </c>
      <c r="F976" s="2" t="s">
        <v>1476</v>
      </c>
      <c r="G976" s="4">
        <v>1</v>
      </c>
      <c r="H976" s="4">
        <v>1</v>
      </c>
      <c r="I976" s="2">
        <v>11.5</v>
      </c>
      <c r="J976" s="2">
        <v>1</v>
      </c>
      <c r="K976" s="2" t="s">
        <v>29</v>
      </c>
      <c r="L976" s="2" t="str">
        <f>IF(K976=[23]Hoja3!$B$2,[23]Hoja3!$A$2,IF(K976=[23]Hoja3!$B$3,[23]Hoja3!$A$3,IF(K976=[23]Hoja3!$B$4,[23]Hoja3!$A$4,IF(K976=[23]Hoja3!$B$5,[23]Hoja3!$A$5,IF(K976=[23]Hoja3!$B$6,[23]Hoja3!$A$6,IF(K976=[23]Hoja3!$B$7,[23]Hoja3!$A$7,IF(K976=[23]Hoja3!$B$8,[23]Hoja3!$A$8,IF(K976=[23]Hoja3!$B$9,[23]Hoja3!$A$9,IF(K976=[23]Hoja3!$B$10,[23]Hoja3!$A$10,IF(K976=[23]Hoja3!$B$11,[23]Hoja3!$A$11,IF(K976=[23]Hoja3!$B$12,[23]Hoja3!$A$12,IF(K976=[23]Hoja3!$B$13,[23]Hoja3!$A$13,IF(K976=[23]Hoja3!$B$14,[23]Hoja3!$A$14,"")))))))))))))</f>
        <v>CCE-05</v>
      </c>
      <c r="M976" s="2" t="s">
        <v>1022</v>
      </c>
      <c r="N976" s="2">
        <v>0</v>
      </c>
      <c r="O976" s="1">
        <v>29030980</v>
      </c>
      <c r="P976" s="8">
        <f t="shared" si="14"/>
        <v>29030980</v>
      </c>
      <c r="Q976" s="1">
        <v>0</v>
      </c>
      <c r="R976" s="2">
        <v>0</v>
      </c>
      <c r="S976" s="2" t="s">
        <v>1332</v>
      </c>
      <c r="T976" s="2" t="s">
        <v>1333</v>
      </c>
      <c r="U976" s="2" t="s">
        <v>1334</v>
      </c>
      <c r="V976" s="2" t="s">
        <v>1335</v>
      </c>
      <c r="W976" s="2" t="s">
        <v>1336</v>
      </c>
      <c r="X976" s="2">
        <v>3241000</v>
      </c>
      <c r="Y976" s="3" t="s">
        <v>1337</v>
      </c>
    </row>
    <row r="977" spans="1:25" ht="120" x14ac:dyDescent="0.25">
      <c r="A977" s="2" t="s">
        <v>1478</v>
      </c>
      <c r="B977" s="2" t="str">
        <f>IFERROR(VLOOKUP(VALUE(MID(A977,1,IF(VALUE(MID(A977,1,3))=898,3,4))),[23]Hoja1!$A$3:$K$222,2,0),"")</f>
        <v>1049 Cobertura con equidad</v>
      </c>
      <c r="C977" s="2" t="s">
        <v>1389</v>
      </c>
      <c r="D977" s="2" t="s">
        <v>1390</v>
      </c>
      <c r="E977" s="2">
        <v>80111601</v>
      </c>
      <c r="F977" s="2" t="s">
        <v>1467</v>
      </c>
      <c r="G977" s="4">
        <v>1</v>
      </c>
      <c r="H977" s="4">
        <v>1</v>
      </c>
      <c r="I977" s="2">
        <v>11.5</v>
      </c>
      <c r="J977" s="2">
        <v>1</v>
      </c>
      <c r="K977" s="2" t="s">
        <v>29</v>
      </c>
      <c r="L977" s="2" t="str">
        <f>IF(K977=[23]Hoja3!$B$2,[23]Hoja3!$A$2,IF(K977=[23]Hoja3!$B$3,[23]Hoja3!$A$3,IF(K977=[23]Hoja3!$B$4,[23]Hoja3!$A$4,IF(K977=[23]Hoja3!$B$5,[23]Hoja3!$A$5,IF(K977=[23]Hoja3!$B$6,[23]Hoja3!$A$6,IF(K977=[23]Hoja3!$B$7,[23]Hoja3!$A$7,IF(K977=[23]Hoja3!$B$8,[23]Hoja3!$A$8,IF(K977=[23]Hoja3!$B$9,[23]Hoja3!$A$9,IF(K977=[23]Hoja3!$B$10,[23]Hoja3!$A$10,IF(K977=[23]Hoja3!$B$11,[23]Hoja3!$A$11,IF(K977=[23]Hoja3!$B$12,[23]Hoja3!$A$12,IF(K977=[23]Hoja3!$B$13,[23]Hoja3!$A$13,IF(K977=[23]Hoja3!$B$14,[23]Hoja3!$A$14,"")))))))))))))</f>
        <v>CCE-05</v>
      </c>
      <c r="M977" s="2" t="s">
        <v>1022</v>
      </c>
      <c r="N977" s="2">
        <v>0</v>
      </c>
      <c r="O977" s="1">
        <v>29030980</v>
      </c>
      <c r="P977" s="8">
        <f t="shared" si="14"/>
        <v>29030980</v>
      </c>
      <c r="Q977" s="1">
        <v>0</v>
      </c>
      <c r="R977" s="2">
        <v>0</v>
      </c>
      <c r="S977" s="2" t="s">
        <v>1332</v>
      </c>
      <c r="T977" s="2" t="s">
        <v>1333</v>
      </c>
      <c r="U977" s="2" t="s">
        <v>1334</v>
      </c>
      <c r="V977" s="2" t="s">
        <v>1335</v>
      </c>
      <c r="W977" s="2" t="s">
        <v>1336</v>
      </c>
      <c r="X977" s="2">
        <v>3241000</v>
      </c>
      <c r="Y977" s="3" t="s">
        <v>1337</v>
      </c>
    </row>
    <row r="978" spans="1:25" ht="135" x14ac:dyDescent="0.25">
      <c r="A978" s="2" t="s">
        <v>1479</v>
      </c>
      <c r="B978" s="2" t="str">
        <f>IFERROR(VLOOKUP(VALUE(MID(A978,1,IF(VALUE(MID(A978,1,3))=898,3,4))),[23]Hoja1!$A$3:$K$222,2,0),"")</f>
        <v>1049 Cobertura con equidad</v>
      </c>
      <c r="C978" s="2" t="s">
        <v>1403</v>
      </c>
      <c r="D978" s="2" t="s">
        <v>1404</v>
      </c>
      <c r="E978" s="2">
        <v>80111601</v>
      </c>
      <c r="F978" s="2" t="s">
        <v>1480</v>
      </c>
      <c r="G978" s="4">
        <v>1</v>
      </c>
      <c r="H978" s="4">
        <v>1</v>
      </c>
      <c r="I978" s="2">
        <v>11.5</v>
      </c>
      <c r="J978" s="2">
        <v>1</v>
      </c>
      <c r="K978" s="2" t="s">
        <v>29</v>
      </c>
      <c r="L978" s="2" t="str">
        <f>IF(K978=[23]Hoja3!$B$2,[23]Hoja3!$A$2,IF(K978=[23]Hoja3!$B$3,[23]Hoja3!$A$3,IF(K978=[23]Hoja3!$B$4,[23]Hoja3!$A$4,IF(K978=[23]Hoja3!$B$5,[23]Hoja3!$A$5,IF(K978=[23]Hoja3!$B$6,[23]Hoja3!$A$6,IF(K978=[23]Hoja3!$B$7,[23]Hoja3!$A$7,IF(K978=[23]Hoja3!$B$8,[23]Hoja3!$A$8,IF(K978=[23]Hoja3!$B$9,[23]Hoja3!$A$9,IF(K978=[23]Hoja3!$B$10,[23]Hoja3!$A$10,IF(K978=[23]Hoja3!$B$11,[23]Hoja3!$A$11,IF(K978=[23]Hoja3!$B$12,[23]Hoja3!$A$12,IF(K978=[23]Hoja3!$B$13,[23]Hoja3!$A$13,IF(K978=[23]Hoja3!$B$14,[23]Hoja3!$A$14,"")))))))))))))</f>
        <v>CCE-05</v>
      </c>
      <c r="M978" s="2" t="s">
        <v>58</v>
      </c>
      <c r="N978" s="2">
        <v>0</v>
      </c>
      <c r="O978" s="1">
        <v>144285440</v>
      </c>
      <c r="P978" s="8">
        <f t="shared" si="14"/>
        <v>144285440</v>
      </c>
      <c r="Q978" s="1">
        <v>0</v>
      </c>
      <c r="R978" s="2">
        <v>0</v>
      </c>
      <c r="S978" s="2" t="s">
        <v>1332</v>
      </c>
      <c r="T978" s="2" t="s">
        <v>1333</v>
      </c>
      <c r="U978" s="2" t="s">
        <v>1334</v>
      </c>
      <c r="V978" s="2" t="s">
        <v>1335</v>
      </c>
      <c r="W978" s="2" t="s">
        <v>1336</v>
      </c>
      <c r="X978" s="2">
        <v>3241000</v>
      </c>
      <c r="Y978" s="3" t="s">
        <v>1337</v>
      </c>
    </row>
    <row r="979" spans="1:25" ht="135" x14ac:dyDescent="0.25">
      <c r="A979" s="2" t="s">
        <v>1481</v>
      </c>
      <c r="B979" s="2" t="str">
        <f>IFERROR(VLOOKUP(VALUE(MID(A979,1,IF(VALUE(MID(A979,1,3))=898,3,4))),[23]Hoja1!$A$3:$K$222,2,0),"")</f>
        <v>1049 Cobertura con equidad</v>
      </c>
      <c r="C979" s="2" t="s">
        <v>1403</v>
      </c>
      <c r="D979" s="2" t="s">
        <v>1404</v>
      </c>
      <c r="E979" s="2">
        <v>80111601</v>
      </c>
      <c r="F979" s="2" t="s">
        <v>1482</v>
      </c>
      <c r="G979" s="4">
        <v>1</v>
      </c>
      <c r="H979" s="4">
        <v>1</v>
      </c>
      <c r="I979" s="2">
        <v>11.5</v>
      </c>
      <c r="J979" s="2">
        <v>1</v>
      </c>
      <c r="K979" s="2" t="s">
        <v>29</v>
      </c>
      <c r="L979" s="2" t="str">
        <f>IF(K979=[23]Hoja3!$B$2,[23]Hoja3!$A$2,IF(K979=[23]Hoja3!$B$3,[23]Hoja3!$A$3,IF(K979=[23]Hoja3!$B$4,[23]Hoja3!$A$4,IF(K979=[23]Hoja3!$B$5,[23]Hoja3!$A$5,IF(K979=[23]Hoja3!$B$6,[23]Hoja3!$A$6,IF(K979=[23]Hoja3!$B$7,[23]Hoja3!$A$7,IF(K979=[23]Hoja3!$B$8,[23]Hoja3!$A$8,IF(K979=[23]Hoja3!$B$9,[23]Hoja3!$A$9,IF(K979=[23]Hoja3!$B$10,[23]Hoja3!$A$10,IF(K979=[23]Hoja3!$B$11,[23]Hoja3!$A$11,IF(K979=[23]Hoja3!$B$12,[23]Hoja3!$A$12,IF(K979=[23]Hoja3!$B$13,[23]Hoja3!$A$13,IF(K979=[23]Hoja3!$B$14,[23]Hoja3!$A$14,"")))))))))))))</f>
        <v>CCE-05</v>
      </c>
      <c r="M979" s="2" t="s">
        <v>58</v>
      </c>
      <c r="N979" s="2">
        <v>0</v>
      </c>
      <c r="O979" s="1">
        <v>80849600</v>
      </c>
      <c r="P979" s="8">
        <f t="shared" si="14"/>
        <v>80849600</v>
      </c>
      <c r="Q979" s="1">
        <v>0</v>
      </c>
      <c r="R979" s="2">
        <v>0</v>
      </c>
      <c r="S979" s="2" t="s">
        <v>1332</v>
      </c>
      <c r="T979" s="2" t="s">
        <v>1333</v>
      </c>
      <c r="U979" s="2" t="s">
        <v>1334</v>
      </c>
      <c r="V979" s="2" t="s">
        <v>1335</v>
      </c>
      <c r="W979" s="2" t="s">
        <v>1336</v>
      </c>
      <c r="X979" s="2">
        <v>3241000</v>
      </c>
      <c r="Y979" s="3" t="s">
        <v>1337</v>
      </c>
    </row>
    <row r="980" spans="1:25" ht="135" x14ac:dyDescent="0.25">
      <c r="A980" s="2" t="s">
        <v>1483</v>
      </c>
      <c r="B980" s="2" t="str">
        <f>IFERROR(VLOOKUP(VALUE(MID(A980,1,IF(VALUE(MID(A980,1,3))=898,3,4))),[23]Hoja1!$A$3:$K$222,2,0),"")</f>
        <v>1049 Cobertura con equidad</v>
      </c>
      <c r="C980" s="2" t="s">
        <v>1403</v>
      </c>
      <c r="D980" s="2" t="s">
        <v>1404</v>
      </c>
      <c r="E980" s="2">
        <v>80111601</v>
      </c>
      <c r="F980" s="2" t="s">
        <v>1484</v>
      </c>
      <c r="G980" s="4">
        <v>1</v>
      </c>
      <c r="H980" s="4">
        <v>1</v>
      </c>
      <c r="I980" s="2">
        <v>11.5</v>
      </c>
      <c r="J980" s="2">
        <v>1</v>
      </c>
      <c r="K980" s="2" t="s">
        <v>29</v>
      </c>
      <c r="L980" s="2" t="str">
        <f>IF(K980=[23]Hoja3!$B$2,[23]Hoja3!$A$2,IF(K980=[23]Hoja3!$B$3,[23]Hoja3!$A$3,IF(K980=[23]Hoja3!$B$4,[23]Hoja3!$A$4,IF(K980=[23]Hoja3!$B$5,[23]Hoja3!$A$5,IF(K980=[23]Hoja3!$B$6,[23]Hoja3!$A$6,IF(K980=[23]Hoja3!$B$7,[23]Hoja3!$A$7,IF(K980=[23]Hoja3!$B$8,[23]Hoja3!$A$8,IF(K980=[23]Hoja3!$B$9,[23]Hoja3!$A$9,IF(K980=[23]Hoja3!$B$10,[23]Hoja3!$A$10,IF(K980=[23]Hoja3!$B$11,[23]Hoja3!$A$11,IF(K980=[23]Hoja3!$B$12,[23]Hoja3!$A$12,IF(K980=[23]Hoja3!$B$13,[23]Hoja3!$A$13,IF(K980=[23]Hoja3!$B$14,[23]Hoja3!$A$14,"")))))))))))))</f>
        <v>CCE-05</v>
      </c>
      <c r="M980" s="2" t="s">
        <v>58</v>
      </c>
      <c r="N980" s="2">
        <v>0</v>
      </c>
      <c r="O980" s="1">
        <v>50144416</v>
      </c>
      <c r="P980" s="8">
        <v>50144416</v>
      </c>
      <c r="Q980" s="1">
        <v>0</v>
      </c>
      <c r="R980" s="2">
        <v>0</v>
      </c>
      <c r="S980" s="2" t="s">
        <v>1332</v>
      </c>
      <c r="T980" s="2" t="s">
        <v>1333</v>
      </c>
      <c r="U980" s="2" t="s">
        <v>1334</v>
      </c>
      <c r="V980" s="2" t="s">
        <v>1335</v>
      </c>
      <c r="W980" s="2" t="s">
        <v>1336</v>
      </c>
      <c r="X980" s="2">
        <v>3241000</v>
      </c>
      <c r="Y980" s="3" t="s">
        <v>1337</v>
      </c>
    </row>
    <row r="981" spans="1:25" ht="135" x14ac:dyDescent="0.25">
      <c r="A981" s="2" t="s">
        <v>1485</v>
      </c>
      <c r="B981" s="2" t="str">
        <f>IFERROR(VLOOKUP(VALUE(MID(A981,1,IF(VALUE(MID(A981,1,3))=898,3,4))),[23]Hoja1!$A$3:$K$222,2,0),"")</f>
        <v>1049 Cobertura con equidad</v>
      </c>
      <c r="C981" s="2" t="s">
        <v>1403</v>
      </c>
      <c r="D981" s="2" t="s">
        <v>1404</v>
      </c>
      <c r="E981" s="2">
        <v>80111601</v>
      </c>
      <c r="F981" s="2" t="s">
        <v>1486</v>
      </c>
      <c r="G981" s="4">
        <v>1</v>
      </c>
      <c r="H981" s="4">
        <v>1</v>
      </c>
      <c r="I981" s="2">
        <v>11.5</v>
      </c>
      <c r="J981" s="2">
        <v>1</v>
      </c>
      <c r="K981" s="2" t="s">
        <v>29</v>
      </c>
      <c r="L981" s="2" t="str">
        <f>IF(K981=[23]Hoja3!$B$2,[23]Hoja3!$A$2,IF(K981=[23]Hoja3!$B$3,[23]Hoja3!$A$3,IF(K981=[23]Hoja3!$B$4,[23]Hoja3!$A$4,IF(K981=[23]Hoja3!$B$5,[23]Hoja3!$A$5,IF(K981=[23]Hoja3!$B$6,[23]Hoja3!$A$6,IF(K981=[23]Hoja3!$B$7,[23]Hoja3!$A$7,IF(K981=[23]Hoja3!$B$8,[23]Hoja3!$A$8,IF(K981=[23]Hoja3!$B$9,[23]Hoja3!$A$9,IF(K981=[23]Hoja3!$B$10,[23]Hoja3!$A$10,IF(K981=[23]Hoja3!$B$11,[23]Hoja3!$A$11,IF(K981=[23]Hoja3!$B$12,[23]Hoja3!$A$12,IF(K981=[23]Hoja3!$B$13,[23]Hoja3!$A$13,IF(K981=[23]Hoja3!$B$14,[23]Hoja3!$A$14,"")))))))))))))</f>
        <v>CCE-05</v>
      </c>
      <c r="M981" s="2" t="s">
        <v>58</v>
      </c>
      <c r="N981" s="2">
        <v>0</v>
      </c>
      <c r="O981" s="1">
        <v>76869312</v>
      </c>
      <c r="P981" s="8">
        <f t="shared" si="14"/>
        <v>76869312</v>
      </c>
      <c r="Q981" s="1">
        <v>0</v>
      </c>
      <c r="R981" s="2">
        <v>0</v>
      </c>
      <c r="S981" s="2" t="s">
        <v>1332</v>
      </c>
      <c r="T981" s="2" t="s">
        <v>1333</v>
      </c>
      <c r="U981" s="2" t="s">
        <v>1334</v>
      </c>
      <c r="V981" s="2" t="s">
        <v>1335</v>
      </c>
      <c r="W981" s="2" t="s">
        <v>1336</v>
      </c>
      <c r="X981" s="2">
        <v>3241000</v>
      </c>
      <c r="Y981" s="3" t="s">
        <v>1337</v>
      </c>
    </row>
    <row r="982" spans="1:25" ht="135" x14ac:dyDescent="0.25">
      <c r="A982" s="2" t="s">
        <v>1487</v>
      </c>
      <c r="B982" s="2" t="str">
        <f>IFERROR(VLOOKUP(VALUE(MID(A982,1,IF(VALUE(MID(A982,1,3))=898,3,4))),[23]Hoja1!$A$3:$K$222,2,0),"")</f>
        <v>1049 Cobertura con equidad</v>
      </c>
      <c r="C982" s="2" t="s">
        <v>1403</v>
      </c>
      <c r="D982" s="2" t="s">
        <v>1404</v>
      </c>
      <c r="E982" s="2">
        <v>80111601</v>
      </c>
      <c r="F982" s="2" t="s">
        <v>1488</v>
      </c>
      <c r="G982" s="4">
        <v>1</v>
      </c>
      <c r="H982" s="4">
        <v>1</v>
      </c>
      <c r="I982" s="2">
        <v>11.5</v>
      </c>
      <c r="J982" s="2">
        <v>1</v>
      </c>
      <c r="K982" s="2" t="s">
        <v>29</v>
      </c>
      <c r="L982" s="2" t="str">
        <f>IF(K982=[23]Hoja3!$B$2,[23]Hoja3!$A$2,IF(K982=[23]Hoja3!$B$3,[23]Hoja3!$A$3,IF(K982=[23]Hoja3!$B$4,[23]Hoja3!$A$4,IF(K982=[23]Hoja3!$B$5,[23]Hoja3!$A$5,IF(K982=[23]Hoja3!$B$6,[23]Hoja3!$A$6,IF(K982=[23]Hoja3!$B$7,[23]Hoja3!$A$7,IF(K982=[23]Hoja3!$B$8,[23]Hoja3!$A$8,IF(K982=[23]Hoja3!$B$9,[23]Hoja3!$A$9,IF(K982=[23]Hoja3!$B$10,[23]Hoja3!$A$10,IF(K982=[23]Hoja3!$B$11,[23]Hoja3!$A$11,IF(K982=[23]Hoja3!$B$12,[23]Hoja3!$A$12,IF(K982=[23]Hoja3!$B$13,[23]Hoja3!$A$13,IF(K982=[23]Hoja3!$B$14,[23]Hoja3!$A$14,"")))))))))))))</f>
        <v>CCE-05</v>
      </c>
      <c r="M982" s="2" t="s">
        <v>1022</v>
      </c>
      <c r="N982" s="2">
        <v>0</v>
      </c>
      <c r="O982" s="1">
        <v>29030980</v>
      </c>
      <c r="P982" s="8">
        <f t="shared" si="14"/>
        <v>29030980</v>
      </c>
      <c r="Q982" s="1">
        <v>0</v>
      </c>
      <c r="R982" s="2">
        <v>0</v>
      </c>
      <c r="S982" s="2" t="s">
        <v>1332</v>
      </c>
      <c r="T982" s="2" t="s">
        <v>1333</v>
      </c>
      <c r="U982" s="2" t="s">
        <v>1334</v>
      </c>
      <c r="V982" s="2" t="s">
        <v>1335</v>
      </c>
      <c r="W982" s="2" t="s">
        <v>1336</v>
      </c>
      <c r="X982" s="2">
        <v>3241000</v>
      </c>
      <c r="Y982" s="3" t="s">
        <v>1337</v>
      </c>
    </row>
    <row r="983" spans="1:25" ht="135" x14ac:dyDescent="0.25">
      <c r="A983" s="2" t="s">
        <v>1489</v>
      </c>
      <c r="B983" s="2" t="str">
        <f>IFERROR(VLOOKUP(VALUE(MID(A983,1,IF(VALUE(MID(A983,1,3))=898,3,4))),[23]Hoja1!$A$3:$K$222,2,0),"")</f>
        <v>1049 Cobertura con equidad</v>
      </c>
      <c r="C983" s="2" t="s">
        <v>1403</v>
      </c>
      <c r="D983" s="2" t="s">
        <v>1404</v>
      </c>
      <c r="E983" s="2">
        <v>80111601</v>
      </c>
      <c r="F983" s="2" t="s">
        <v>1476</v>
      </c>
      <c r="G983" s="4">
        <v>1</v>
      </c>
      <c r="H983" s="4">
        <v>1</v>
      </c>
      <c r="I983" s="2">
        <v>11.5</v>
      </c>
      <c r="J983" s="2">
        <v>1</v>
      </c>
      <c r="K983" s="2" t="s">
        <v>29</v>
      </c>
      <c r="L983" s="2" t="str">
        <f>IF(K983=[23]Hoja3!$B$2,[23]Hoja3!$A$2,IF(K983=[23]Hoja3!$B$3,[23]Hoja3!$A$3,IF(K983=[23]Hoja3!$B$4,[23]Hoja3!$A$4,IF(K983=[23]Hoja3!$B$5,[23]Hoja3!$A$5,IF(K983=[23]Hoja3!$B$6,[23]Hoja3!$A$6,IF(K983=[23]Hoja3!$B$7,[23]Hoja3!$A$7,IF(K983=[23]Hoja3!$B$8,[23]Hoja3!$A$8,IF(K983=[23]Hoja3!$B$9,[23]Hoja3!$A$9,IF(K983=[23]Hoja3!$B$10,[23]Hoja3!$A$10,IF(K983=[23]Hoja3!$B$11,[23]Hoja3!$A$11,IF(K983=[23]Hoja3!$B$12,[23]Hoja3!$A$12,IF(K983=[23]Hoja3!$B$13,[23]Hoja3!$A$13,IF(K983=[23]Hoja3!$B$14,[23]Hoja3!$A$14,"")))))))))))))</f>
        <v>CCE-05</v>
      </c>
      <c r="M983" s="2" t="s">
        <v>1022</v>
      </c>
      <c r="N983" s="2">
        <v>0</v>
      </c>
      <c r="O983" s="1">
        <v>29030980</v>
      </c>
      <c r="P983" s="8">
        <f t="shared" si="14"/>
        <v>29030980</v>
      </c>
      <c r="Q983" s="1">
        <v>0</v>
      </c>
      <c r="R983" s="2">
        <v>0</v>
      </c>
      <c r="S983" s="2" t="s">
        <v>1332</v>
      </c>
      <c r="T983" s="2" t="s">
        <v>1333</v>
      </c>
      <c r="U983" s="2" t="s">
        <v>1334</v>
      </c>
      <c r="V983" s="2" t="s">
        <v>1335</v>
      </c>
      <c r="W983" s="2" t="s">
        <v>1336</v>
      </c>
      <c r="X983" s="2">
        <v>3241000</v>
      </c>
      <c r="Y983" s="3" t="s">
        <v>1337</v>
      </c>
    </row>
    <row r="984" spans="1:25" ht="135" x14ac:dyDescent="0.25">
      <c r="A984" s="2" t="s">
        <v>1490</v>
      </c>
      <c r="B984" s="2" t="str">
        <f>IFERROR(VLOOKUP(VALUE(MID(A984,1,IF(VALUE(MID(A984,1,3))=898,3,4))),[23]Hoja1!$A$3:$K$222,2,0),"")</f>
        <v>1049 Cobertura con equidad</v>
      </c>
      <c r="C984" s="2" t="s">
        <v>1403</v>
      </c>
      <c r="D984" s="2" t="s">
        <v>1404</v>
      </c>
      <c r="E984" s="2">
        <v>80111601</v>
      </c>
      <c r="F984" s="2" t="s">
        <v>1476</v>
      </c>
      <c r="G984" s="4">
        <v>1</v>
      </c>
      <c r="H984" s="4">
        <v>1</v>
      </c>
      <c r="I984" s="2">
        <v>11.5</v>
      </c>
      <c r="J984" s="2">
        <v>1</v>
      </c>
      <c r="K984" s="2" t="s">
        <v>29</v>
      </c>
      <c r="L984" s="2" t="str">
        <f>IF(K984=[23]Hoja3!$B$2,[23]Hoja3!$A$2,IF(K984=[23]Hoja3!$B$3,[23]Hoja3!$A$3,IF(K984=[23]Hoja3!$B$4,[23]Hoja3!$A$4,IF(K984=[23]Hoja3!$B$5,[23]Hoja3!$A$5,IF(K984=[23]Hoja3!$B$6,[23]Hoja3!$A$6,IF(K984=[23]Hoja3!$B$7,[23]Hoja3!$A$7,IF(K984=[23]Hoja3!$B$8,[23]Hoja3!$A$8,IF(K984=[23]Hoja3!$B$9,[23]Hoja3!$A$9,IF(K984=[23]Hoja3!$B$10,[23]Hoja3!$A$10,IF(K984=[23]Hoja3!$B$11,[23]Hoja3!$A$11,IF(K984=[23]Hoja3!$B$12,[23]Hoja3!$A$12,IF(K984=[23]Hoja3!$B$13,[23]Hoja3!$A$13,IF(K984=[23]Hoja3!$B$14,[23]Hoja3!$A$14,"")))))))))))))</f>
        <v>CCE-05</v>
      </c>
      <c r="M984" s="2" t="s">
        <v>1022</v>
      </c>
      <c r="N984" s="2">
        <v>0</v>
      </c>
      <c r="O984" s="1">
        <v>29030980</v>
      </c>
      <c r="P984" s="8">
        <f t="shared" si="14"/>
        <v>29030980</v>
      </c>
      <c r="Q984" s="1">
        <v>0</v>
      </c>
      <c r="R984" s="2">
        <v>0</v>
      </c>
      <c r="S984" s="2" t="s">
        <v>1332</v>
      </c>
      <c r="T984" s="2" t="s">
        <v>1333</v>
      </c>
      <c r="U984" s="2" t="s">
        <v>1334</v>
      </c>
      <c r="V984" s="2" t="s">
        <v>1335</v>
      </c>
      <c r="W984" s="2" t="s">
        <v>1336</v>
      </c>
      <c r="X984" s="2">
        <v>3241000</v>
      </c>
      <c r="Y984" s="3" t="s">
        <v>1337</v>
      </c>
    </row>
    <row r="985" spans="1:25" ht="135" x14ac:dyDescent="0.25">
      <c r="A985" s="2" t="s">
        <v>1491</v>
      </c>
      <c r="B985" s="2" t="str">
        <f>IFERROR(VLOOKUP(VALUE(MID(A985,1,IF(VALUE(MID(A985,1,3))=898,3,4))),[23]Hoja1!$A$3:$K$222,2,0),"")</f>
        <v>1049 Cobertura con equidad</v>
      </c>
      <c r="C985" s="2" t="s">
        <v>1403</v>
      </c>
      <c r="D985" s="2" t="s">
        <v>1404</v>
      </c>
      <c r="E985" s="2">
        <v>80111601</v>
      </c>
      <c r="F985" s="2" t="s">
        <v>1476</v>
      </c>
      <c r="G985" s="4">
        <v>1</v>
      </c>
      <c r="H985" s="4">
        <v>1</v>
      </c>
      <c r="I985" s="2">
        <v>11.5</v>
      </c>
      <c r="J985" s="2">
        <v>1</v>
      </c>
      <c r="K985" s="2" t="s">
        <v>29</v>
      </c>
      <c r="L985" s="2" t="str">
        <f>IF(K985=[23]Hoja3!$B$2,[23]Hoja3!$A$2,IF(K985=[23]Hoja3!$B$3,[23]Hoja3!$A$3,IF(K985=[23]Hoja3!$B$4,[23]Hoja3!$A$4,IF(K985=[23]Hoja3!$B$5,[23]Hoja3!$A$5,IF(K985=[23]Hoja3!$B$6,[23]Hoja3!$A$6,IF(K985=[23]Hoja3!$B$7,[23]Hoja3!$A$7,IF(K985=[23]Hoja3!$B$8,[23]Hoja3!$A$8,IF(K985=[23]Hoja3!$B$9,[23]Hoja3!$A$9,IF(K985=[23]Hoja3!$B$10,[23]Hoja3!$A$10,IF(K985=[23]Hoja3!$B$11,[23]Hoja3!$A$11,IF(K985=[23]Hoja3!$B$12,[23]Hoja3!$A$12,IF(K985=[23]Hoja3!$B$13,[23]Hoja3!$A$13,IF(K985=[23]Hoja3!$B$14,[23]Hoja3!$A$14,"")))))))))))))</f>
        <v>CCE-05</v>
      </c>
      <c r="M985" s="2" t="s">
        <v>1022</v>
      </c>
      <c r="N985" s="2">
        <v>0</v>
      </c>
      <c r="O985" s="1">
        <v>29030980</v>
      </c>
      <c r="P985" s="8">
        <f t="shared" si="14"/>
        <v>29030980</v>
      </c>
      <c r="Q985" s="1">
        <v>0</v>
      </c>
      <c r="R985" s="2">
        <v>0</v>
      </c>
      <c r="S985" s="2" t="s">
        <v>1332</v>
      </c>
      <c r="T985" s="2" t="s">
        <v>1333</v>
      </c>
      <c r="U985" s="2" t="s">
        <v>1334</v>
      </c>
      <c r="V985" s="2" t="s">
        <v>1335</v>
      </c>
      <c r="W985" s="2" t="s">
        <v>1336</v>
      </c>
      <c r="X985" s="2">
        <v>3241000</v>
      </c>
      <c r="Y985" s="3" t="s">
        <v>1337</v>
      </c>
    </row>
    <row r="986" spans="1:25" ht="135" x14ac:dyDescent="0.25">
      <c r="A986" s="2" t="s">
        <v>1492</v>
      </c>
      <c r="B986" s="2" t="str">
        <f>IFERROR(VLOOKUP(VALUE(MID(A986,1,IF(VALUE(MID(A986,1,3))=898,3,4))),[23]Hoja1!$A$3:$K$222,2,0),"")</f>
        <v>1049 Cobertura con equidad</v>
      </c>
      <c r="C986" s="2" t="s">
        <v>1403</v>
      </c>
      <c r="D986" s="2" t="s">
        <v>1404</v>
      </c>
      <c r="E986" s="2">
        <v>80111601</v>
      </c>
      <c r="F986" s="2" t="s">
        <v>1476</v>
      </c>
      <c r="G986" s="4">
        <v>1</v>
      </c>
      <c r="H986" s="4">
        <v>1</v>
      </c>
      <c r="I986" s="2">
        <v>11.5</v>
      </c>
      <c r="J986" s="2">
        <v>1</v>
      </c>
      <c r="K986" s="2" t="s">
        <v>29</v>
      </c>
      <c r="L986" s="2" t="str">
        <f>IF(K986=[23]Hoja3!$B$2,[23]Hoja3!$A$2,IF(K986=[23]Hoja3!$B$3,[23]Hoja3!$A$3,IF(K986=[23]Hoja3!$B$4,[23]Hoja3!$A$4,IF(K986=[23]Hoja3!$B$5,[23]Hoja3!$A$5,IF(K986=[23]Hoja3!$B$6,[23]Hoja3!$A$6,IF(K986=[23]Hoja3!$B$7,[23]Hoja3!$A$7,IF(K986=[23]Hoja3!$B$8,[23]Hoja3!$A$8,IF(K986=[23]Hoja3!$B$9,[23]Hoja3!$A$9,IF(K986=[23]Hoja3!$B$10,[23]Hoja3!$A$10,IF(K986=[23]Hoja3!$B$11,[23]Hoja3!$A$11,IF(K986=[23]Hoja3!$B$12,[23]Hoja3!$A$12,IF(K986=[23]Hoja3!$B$13,[23]Hoja3!$A$13,IF(K986=[23]Hoja3!$B$14,[23]Hoja3!$A$14,"")))))))))))))</f>
        <v>CCE-05</v>
      </c>
      <c r="M986" s="2" t="s">
        <v>1022</v>
      </c>
      <c r="N986" s="2">
        <v>0</v>
      </c>
      <c r="O986" s="1">
        <v>29030980</v>
      </c>
      <c r="P986" s="8">
        <f t="shared" si="14"/>
        <v>29030980</v>
      </c>
      <c r="Q986" s="1">
        <v>0</v>
      </c>
      <c r="R986" s="2">
        <v>0</v>
      </c>
      <c r="S986" s="2" t="s">
        <v>1332</v>
      </c>
      <c r="T986" s="2" t="s">
        <v>1333</v>
      </c>
      <c r="U986" s="2" t="s">
        <v>1334</v>
      </c>
      <c r="V986" s="2" t="s">
        <v>1335</v>
      </c>
      <c r="W986" s="2" t="s">
        <v>1336</v>
      </c>
      <c r="X986" s="2">
        <v>3241000</v>
      </c>
      <c r="Y986" s="3" t="s">
        <v>1337</v>
      </c>
    </row>
    <row r="987" spans="1:25" ht="135" x14ac:dyDescent="0.25">
      <c r="A987" s="2" t="s">
        <v>1493</v>
      </c>
      <c r="B987" s="2" t="str">
        <f>IFERROR(VLOOKUP(VALUE(MID(A987,1,IF(VALUE(MID(A987,1,3))=898,3,4))),[23]Hoja1!$A$3:$K$222,2,0),"")</f>
        <v>1049 Cobertura con equidad</v>
      </c>
      <c r="C987" s="2" t="s">
        <v>1403</v>
      </c>
      <c r="D987" s="2" t="s">
        <v>1404</v>
      </c>
      <c r="E987" s="2">
        <v>80111601</v>
      </c>
      <c r="F987" s="2" t="s">
        <v>1494</v>
      </c>
      <c r="G987" s="4">
        <v>1</v>
      </c>
      <c r="H987" s="4">
        <v>1</v>
      </c>
      <c r="I987" s="2">
        <v>11.5</v>
      </c>
      <c r="J987" s="2">
        <v>1</v>
      </c>
      <c r="K987" s="2" t="s">
        <v>29</v>
      </c>
      <c r="L987" s="2" t="str">
        <f>IF(K987=[23]Hoja3!$B$2,[23]Hoja3!$A$2,IF(K987=[23]Hoja3!$B$3,[23]Hoja3!$A$3,IF(K987=[23]Hoja3!$B$4,[23]Hoja3!$A$4,IF(K987=[23]Hoja3!$B$5,[23]Hoja3!$A$5,IF(K987=[23]Hoja3!$B$6,[23]Hoja3!$A$6,IF(K987=[23]Hoja3!$B$7,[23]Hoja3!$A$7,IF(K987=[23]Hoja3!$B$8,[23]Hoja3!$A$8,IF(K987=[23]Hoja3!$B$9,[23]Hoja3!$A$9,IF(K987=[23]Hoja3!$B$10,[23]Hoja3!$A$10,IF(K987=[23]Hoja3!$B$11,[23]Hoja3!$A$11,IF(K987=[23]Hoja3!$B$12,[23]Hoja3!$A$12,IF(K987=[23]Hoja3!$B$13,[23]Hoja3!$A$13,IF(K987=[23]Hoja3!$B$14,[23]Hoja3!$A$14,"")))))))))))))</f>
        <v>CCE-05</v>
      </c>
      <c r="M987" s="2" t="s">
        <v>1022</v>
      </c>
      <c r="N987" s="2">
        <v>0</v>
      </c>
      <c r="O987" s="1">
        <v>29030980</v>
      </c>
      <c r="P987" s="8">
        <f t="shared" si="14"/>
        <v>29030980</v>
      </c>
      <c r="Q987" s="1">
        <v>0</v>
      </c>
      <c r="R987" s="2">
        <v>0</v>
      </c>
      <c r="S987" s="2" t="s">
        <v>1332</v>
      </c>
      <c r="T987" s="2" t="s">
        <v>1333</v>
      </c>
      <c r="U987" s="2" t="s">
        <v>1334</v>
      </c>
      <c r="V987" s="2" t="s">
        <v>1335</v>
      </c>
      <c r="W987" s="2" t="s">
        <v>1336</v>
      </c>
      <c r="X987" s="2">
        <v>3241000</v>
      </c>
      <c r="Y987" s="3" t="s">
        <v>1337</v>
      </c>
    </row>
    <row r="988" spans="1:25" ht="120" x14ac:dyDescent="0.25">
      <c r="A988" s="2" t="s">
        <v>1495</v>
      </c>
      <c r="B988" s="2" t="str">
        <f>IFERROR(VLOOKUP(VALUE(MID(A988,1,IF(VALUE(MID(A988,1,3))=898,3,4))),[23]Hoja1!$A$3:$K$222,2,0),"")</f>
        <v>1049 Cobertura con equidad</v>
      </c>
      <c r="C988" s="2" t="s">
        <v>1496</v>
      </c>
      <c r="D988" s="2" t="s">
        <v>1497</v>
      </c>
      <c r="E988" s="2">
        <v>80111601</v>
      </c>
      <c r="F988" s="2" t="s">
        <v>1498</v>
      </c>
      <c r="G988" s="4">
        <v>1</v>
      </c>
      <c r="H988" s="4">
        <v>1</v>
      </c>
      <c r="I988" s="2">
        <v>11.5</v>
      </c>
      <c r="J988" s="2">
        <v>1</v>
      </c>
      <c r="K988" s="2" t="s">
        <v>29</v>
      </c>
      <c r="L988" s="2" t="str">
        <f>IF(K988=[23]Hoja3!$B$2,[23]Hoja3!$A$2,IF(K988=[23]Hoja3!$B$3,[23]Hoja3!$A$3,IF(K988=[23]Hoja3!$B$4,[23]Hoja3!$A$4,IF(K988=[23]Hoja3!$B$5,[23]Hoja3!$A$5,IF(K988=[23]Hoja3!$B$6,[23]Hoja3!$A$6,IF(K988=[23]Hoja3!$B$7,[23]Hoja3!$A$7,IF(K988=[23]Hoja3!$B$8,[23]Hoja3!$A$8,IF(K988=[23]Hoja3!$B$9,[23]Hoja3!$A$9,IF(K988=[23]Hoja3!$B$10,[23]Hoja3!$A$10,IF(K988=[23]Hoja3!$B$11,[23]Hoja3!$A$11,IF(K988=[23]Hoja3!$B$12,[23]Hoja3!$A$12,IF(K988=[23]Hoja3!$B$13,[23]Hoja3!$A$13,IF(K988=[23]Hoja3!$B$14,[23]Hoja3!$A$14,"")))))))))))))</f>
        <v>CCE-05</v>
      </c>
      <c r="M988" s="2" t="s">
        <v>1022</v>
      </c>
      <c r="N988" s="2">
        <v>0</v>
      </c>
      <c r="O988" s="1">
        <v>29030980</v>
      </c>
      <c r="P988" s="8">
        <f t="shared" si="14"/>
        <v>29030980</v>
      </c>
      <c r="Q988" s="1">
        <v>0</v>
      </c>
      <c r="R988" s="2">
        <v>0</v>
      </c>
      <c r="S988" s="2" t="s">
        <v>1332</v>
      </c>
      <c r="T988" s="2" t="s">
        <v>1333</v>
      </c>
      <c r="U988" s="2" t="s">
        <v>1334</v>
      </c>
      <c r="V988" s="2" t="s">
        <v>1335</v>
      </c>
      <c r="W988" s="2" t="s">
        <v>1336</v>
      </c>
      <c r="X988" s="2">
        <v>3241000</v>
      </c>
      <c r="Y988" s="3" t="s">
        <v>1337</v>
      </c>
    </row>
    <row r="989" spans="1:25" ht="105" x14ac:dyDescent="0.25">
      <c r="A989" s="2" t="s">
        <v>1499</v>
      </c>
      <c r="B989" s="2" t="str">
        <f>IFERROR(VLOOKUP(VALUE(MID(A989,1,IF(VALUE(MID(A989,1,3))=898,3,4))),[23]Hoja1!$A$3:$K$222,2,0),"")</f>
        <v>1049 Cobertura con equidad</v>
      </c>
      <c r="C989" s="2" t="s">
        <v>1496</v>
      </c>
      <c r="D989" s="2" t="s">
        <v>1497</v>
      </c>
      <c r="E989" s="2">
        <v>80111601</v>
      </c>
      <c r="F989" s="2" t="s">
        <v>1500</v>
      </c>
      <c r="G989" s="4">
        <v>1</v>
      </c>
      <c r="H989" s="4">
        <v>1</v>
      </c>
      <c r="I989" s="2">
        <v>11.5</v>
      </c>
      <c r="J989" s="2">
        <v>1</v>
      </c>
      <c r="K989" s="2" t="s">
        <v>29</v>
      </c>
      <c r="L989" s="2" t="str">
        <f>IF(K989=[23]Hoja3!$B$2,[23]Hoja3!$A$2,IF(K989=[23]Hoja3!$B$3,[23]Hoja3!$A$3,IF(K989=[23]Hoja3!$B$4,[23]Hoja3!$A$4,IF(K989=[23]Hoja3!$B$5,[23]Hoja3!$A$5,IF(K989=[23]Hoja3!$B$6,[23]Hoja3!$A$6,IF(K989=[23]Hoja3!$B$7,[23]Hoja3!$A$7,IF(K989=[23]Hoja3!$B$8,[23]Hoja3!$A$8,IF(K989=[23]Hoja3!$B$9,[23]Hoja3!$A$9,IF(K989=[23]Hoja3!$B$10,[23]Hoja3!$A$10,IF(K989=[23]Hoja3!$B$11,[23]Hoja3!$A$11,IF(K989=[23]Hoja3!$B$12,[23]Hoja3!$A$12,IF(K989=[23]Hoja3!$B$13,[23]Hoja3!$A$13,IF(K989=[23]Hoja3!$B$14,[23]Hoja3!$A$14,"")))))))))))))</f>
        <v>CCE-05</v>
      </c>
      <c r="M989" s="2" t="s">
        <v>1022</v>
      </c>
      <c r="N989" s="2">
        <v>0</v>
      </c>
      <c r="O989" s="1">
        <v>29030980</v>
      </c>
      <c r="P989" s="8">
        <f t="shared" si="14"/>
        <v>29030980</v>
      </c>
      <c r="Q989" s="1">
        <v>0</v>
      </c>
      <c r="R989" s="2">
        <v>0</v>
      </c>
      <c r="S989" s="2" t="s">
        <v>1332</v>
      </c>
      <c r="T989" s="2" t="s">
        <v>1333</v>
      </c>
      <c r="U989" s="2" t="s">
        <v>1334</v>
      </c>
      <c r="V989" s="2" t="s">
        <v>1335</v>
      </c>
      <c r="W989" s="2" t="s">
        <v>1336</v>
      </c>
      <c r="X989" s="2">
        <v>3241000</v>
      </c>
      <c r="Y989" s="3" t="s">
        <v>1337</v>
      </c>
    </row>
    <row r="990" spans="1:25" ht="105" x14ac:dyDescent="0.25">
      <c r="A990" s="2" t="s">
        <v>1501</v>
      </c>
      <c r="B990" s="2" t="str">
        <f>IFERROR(VLOOKUP(VALUE(MID(A990,1,IF(VALUE(MID(A990,1,3))=898,3,4))),[23]Hoja1!$A$3:$K$222,2,0),"")</f>
        <v>1049 Cobertura con equidad</v>
      </c>
      <c r="C990" s="2" t="s">
        <v>1496</v>
      </c>
      <c r="D990" s="2" t="s">
        <v>1497</v>
      </c>
      <c r="E990" s="2">
        <v>80111601</v>
      </c>
      <c r="F990" s="2" t="s">
        <v>1502</v>
      </c>
      <c r="G990" s="4">
        <v>1</v>
      </c>
      <c r="H990" s="4">
        <v>1</v>
      </c>
      <c r="I990" s="2">
        <v>11.5</v>
      </c>
      <c r="J990" s="2">
        <v>1</v>
      </c>
      <c r="K990" s="2" t="s">
        <v>29</v>
      </c>
      <c r="L990" s="2" t="str">
        <f>IF(K990=[23]Hoja3!$B$2,[23]Hoja3!$A$2,IF(K990=[23]Hoja3!$B$3,[23]Hoja3!$A$3,IF(K990=[23]Hoja3!$B$4,[23]Hoja3!$A$4,IF(K990=[23]Hoja3!$B$5,[23]Hoja3!$A$5,IF(K990=[23]Hoja3!$B$6,[23]Hoja3!$A$6,IF(K990=[23]Hoja3!$B$7,[23]Hoja3!$A$7,IF(K990=[23]Hoja3!$B$8,[23]Hoja3!$A$8,IF(K990=[23]Hoja3!$B$9,[23]Hoja3!$A$9,IF(K990=[23]Hoja3!$B$10,[23]Hoja3!$A$10,IF(K990=[23]Hoja3!$B$11,[23]Hoja3!$A$11,IF(K990=[23]Hoja3!$B$12,[23]Hoja3!$A$12,IF(K990=[23]Hoja3!$B$13,[23]Hoja3!$A$13,IF(K990=[23]Hoja3!$B$14,[23]Hoja3!$A$14,"")))))))))))))</f>
        <v>CCE-05</v>
      </c>
      <c r="M990" s="2" t="s">
        <v>58</v>
      </c>
      <c r="N990" s="2">
        <v>0</v>
      </c>
      <c r="O990" s="1">
        <f>39587692</f>
        <v>39587692</v>
      </c>
      <c r="P990" s="8">
        <f t="shared" si="14"/>
        <v>39587692</v>
      </c>
      <c r="Q990" s="1">
        <v>0</v>
      </c>
      <c r="R990" s="2">
        <v>0</v>
      </c>
      <c r="S990" s="2" t="s">
        <v>1332</v>
      </c>
      <c r="T990" s="2" t="s">
        <v>1333</v>
      </c>
      <c r="U990" s="2" t="s">
        <v>1334</v>
      </c>
      <c r="V990" s="2" t="s">
        <v>1335</v>
      </c>
      <c r="W990" s="2" t="s">
        <v>1336</v>
      </c>
      <c r="X990" s="2">
        <v>3241000</v>
      </c>
      <c r="Y990" s="3" t="s">
        <v>1337</v>
      </c>
    </row>
    <row r="991" spans="1:25" ht="105" x14ac:dyDescent="0.25">
      <c r="A991" s="2" t="s">
        <v>1503</v>
      </c>
      <c r="B991" s="2" t="s">
        <v>1504</v>
      </c>
      <c r="C991" s="31" t="s">
        <v>1496</v>
      </c>
      <c r="D991" s="31" t="s">
        <v>1497</v>
      </c>
      <c r="E991" s="2">
        <v>80111601</v>
      </c>
      <c r="F991" s="2" t="s">
        <v>1505</v>
      </c>
      <c r="G991" s="2">
        <v>1</v>
      </c>
      <c r="H991" s="5">
        <v>1</v>
      </c>
      <c r="I991" s="29">
        <v>11.5</v>
      </c>
      <c r="J991" s="61">
        <v>1</v>
      </c>
      <c r="K991" s="2" t="s">
        <v>29</v>
      </c>
      <c r="L991" s="2" t="str">
        <f>IF(K991=[23]Hoja3!$B$2,[23]Hoja3!$A$2,IF(K991=[23]Hoja3!$B$3,[23]Hoja3!$A$3,IF(K991=[23]Hoja3!$B$4,[23]Hoja3!$A$4,IF(K991=[23]Hoja3!$B$5,[23]Hoja3!$A$5,IF(K991=[23]Hoja3!$B$6,[23]Hoja3!$A$6,IF(K991=[23]Hoja3!$B$7,[23]Hoja3!$A$7,IF(K991=[23]Hoja3!$B$8,[23]Hoja3!$A$8,IF(K991=[23]Hoja3!$B$9,[23]Hoja3!$A$9,IF(K991=[23]Hoja3!$B$10,[23]Hoja3!$A$10,IF(K991=[23]Hoja3!$B$11,[23]Hoja3!$A$11,IF(K991=[23]Hoja3!$B$12,[23]Hoja3!$A$12,IF(K991=[23]Hoja3!$B$13,[23]Hoja3!$A$13,IF(K991=[23]Hoja3!$B$14,[23]Hoja3!$A$14,"")))))))))))))</f>
        <v>CCE-05</v>
      </c>
      <c r="M991" s="2" t="s">
        <v>58</v>
      </c>
      <c r="N991" s="2">
        <v>0</v>
      </c>
      <c r="O991" s="1">
        <f>39587692+437050+437050</f>
        <v>40461792</v>
      </c>
      <c r="P991" s="8">
        <f t="shared" si="14"/>
        <v>40461792</v>
      </c>
      <c r="Q991" s="1">
        <v>0</v>
      </c>
      <c r="R991" s="2">
        <v>0</v>
      </c>
      <c r="S991" s="2" t="s">
        <v>1332</v>
      </c>
      <c r="T991" s="2" t="s">
        <v>1333</v>
      </c>
      <c r="U991" s="2" t="s">
        <v>1334</v>
      </c>
      <c r="V991" s="2" t="s">
        <v>1335</v>
      </c>
      <c r="W991" s="2" t="s">
        <v>1336</v>
      </c>
      <c r="X991" s="2">
        <v>3241000</v>
      </c>
      <c r="Y991" s="3" t="s">
        <v>1337</v>
      </c>
    </row>
    <row r="992" spans="1:25" ht="120" x14ac:dyDescent="0.25">
      <c r="A992" s="2" t="s">
        <v>1506</v>
      </c>
      <c r="B992" s="2" t="str">
        <f>IFERROR(VLOOKUP(VALUE(MID(A992,1,IF(VALUE(MID(A992,1,3))=898,3,4))),[23]Hoja1!$A$3:$K$222,2,0),"")</f>
        <v>1049 Cobertura con equidad</v>
      </c>
      <c r="C992" s="2" t="s">
        <v>1496</v>
      </c>
      <c r="D992" s="2" t="s">
        <v>1497</v>
      </c>
      <c r="E992" s="2">
        <v>80111601</v>
      </c>
      <c r="F992" s="2" t="s">
        <v>1507</v>
      </c>
      <c r="G992" s="4">
        <v>1</v>
      </c>
      <c r="H992" s="4">
        <v>1</v>
      </c>
      <c r="I992" s="2">
        <v>11.5</v>
      </c>
      <c r="J992" s="2">
        <v>1</v>
      </c>
      <c r="K992" s="2" t="s">
        <v>29</v>
      </c>
      <c r="L992" s="2" t="str">
        <f>IF(K992=[23]Hoja3!$B$2,[23]Hoja3!$A$2,IF(K992=[23]Hoja3!$B$3,[23]Hoja3!$A$3,IF(K992=[23]Hoja3!$B$4,[23]Hoja3!$A$4,IF(K992=[23]Hoja3!$B$5,[23]Hoja3!$A$5,IF(K992=[23]Hoja3!$B$6,[23]Hoja3!$A$6,IF(K992=[23]Hoja3!$B$7,[23]Hoja3!$A$7,IF(K992=[23]Hoja3!$B$8,[23]Hoja3!$A$8,IF(K992=[23]Hoja3!$B$9,[23]Hoja3!$A$9,IF(K992=[23]Hoja3!$B$10,[23]Hoja3!$A$10,IF(K992=[23]Hoja3!$B$11,[23]Hoja3!$A$11,IF(K992=[23]Hoja3!$B$12,[23]Hoja3!$A$12,IF(K992=[23]Hoja3!$B$13,[23]Hoja3!$A$13,IF(K992=[23]Hoja3!$B$14,[23]Hoja3!$A$14,"")))))))))))))</f>
        <v>CCE-05</v>
      </c>
      <c r="M992" s="2" t="s">
        <v>58</v>
      </c>
      <c r="N992" s="2">
        <v>0</v>
      </c>
      <c r="O992" s="1">
        <v>39587692</v>
      </c>
      <c r="P992" s="8">
        <f t="shared" si="14"/>
        <v>39587692</v>
      </c>
      <c r="Q992" s="1">
        <v>0</v>
      </c>
      <c r="R992" s="2">
        <v>0</v>
      </c>
      <c r="S992" s="2" t="s">
        <v>1332</v>
      </c>
      <c r="T992" s="2" t="s">
        <v>1333</v>
      </c>
      <c r="U992" s="2" t="s">
        <v>1334</v>
      </c>
      <c r="V992" s="2" t="s">
        <v>1335</v>
      </c>
      <c r="W992" s="2" t="s">
        <v>1336</v>
      </c>
      <c r="X992" s="2">
        <v>3241000</v>
      </c>
      <c r="Y992" s="3" t="s">
        <v>1337</v>
      </c>
    </row>
    <row r="993" spans="1:25" ht="105" x14ac:dyDescent="0.25">
      <c r="A993" s="2" t="s">
        <v>1508</v>
      </c>
      <c r="B993" s="2" t="str">
        <f>IFERROR(VLOOKUP(VALUE(MID(A993,1,IF(VALUE(MID(A993,1,3))=898,3,4))),[23]Hoja1!$A$3:$K$222,2,0),"")</f>
        <v>1049 Cobertura con equidad</v>
      </c>
      <c r="C993" s="2" t="s">
        <v>1496</v>
      </c>
      <c r="D993" s="2" t="s">
        <v>1497</v>
      </c>
      <c r="E993" s="2">
        <v>80111601</v>
      </c>
      <c r="F993" s="2" t="s">
        <v>1509</v>
      </c>
      <c r="G993" s="4">
        <v>1</v>
      </c>
      <c r="H993" s="4">
        <v>1</v>
      </c>
      <c r="I993" s="2">
        <v>11.5</v>
      </c>
      <c r="J993" s="2">
        <v>1</v>
      </c>
      <c r="K993" s="2" t="s">
        <v>29</v>
      </c>
      <c r="L993" s="2" t="str">
        <f>IF(K993=[23]Hoja3!$B$2,[23]Hoja3!$A$2,IF(K993=[23]Hoja3!$B$3,[23]Hoja3!$A$3,IF(K993=[23]Hoja3!$B$4,[23]Hoja3!$A$4,IF(K993=[23]Hoja3!$B$5,[23]Hoja3!$A$5,IF(K993=[23]Hoja3!$B$6,[23]Hoja3!$A$6,IF(K993=[23]Hoja3!$B$7,[23]Hoja3!$A$7,IF(K993=[23]Hoja3!$B$8,[23]Hoja3!$A$8,IF(K993=[23]Hoja3!$B$9,[23]Hoja3!$A$9,IF(K993=[23]Hoja3!$B$10,[23]Hoja3!$A$10,IF(K993=[23]Hoja3!$B$11,[23]Hoja3!$A$11,IF(K993=[23]Hoja3!$B$12,[23]Hoja3!$A$12,IF(K993=[23]Hoja3!$B$13,[23]Hoja3!$A$13,IF(K993=[23]Hoja3!$B$14,[23]Hoja3!$A$14,"")))))))))))))</f>
        <v>CCE-05</v>
      </c>
      <c r="M993" s="2" t="s">
        <v>1022</v>
      </c>
      <c r="N993" s="2">
        <v>0</v>
      </c>
      <c r="O993" s="1">
        <v>35628921</v>
      </c>
      <c r="P993" s="8">
        <f t="shared" si="14"/>
        <v>35628921</v>
      </c>
      <c r="Q993" s="1">
        <v>0</v>
      </c>
      <c r="R993" s="2">
        <v>0</v>
      </c>
      <c r="S993" s="2" t="s">
        <v>1332</v>
      </c>
      <c r="T993" s="2" t="s">
        <v>1333</v>
      </c>
      <c r="U993" s="2" t="s">
        <v>1334</v>
      </c>
      <c r="V993" s="2" t="s">
        <v>1335</v>
      </c>
      <c r="W993" s="2" t="s">
        <v>1336</v>
      </c>
      <c r="X993" s="2">
        <v>3241000</v>
      </c>
      <c r="Y993" s="3" t="s">
        <v>1337</v>
      </c>
    </row>
    <row r="994" spans="1:25" ht="105" x14ac:dyDescent="0.25">
      <c r="A994" s="2" t="s">
        <v>1510</v>
      </c>
      <c r="B994" s="2" t="str">
        <f>IFERROR(VLOOKUP(VALUE(MID(A994,1,IF(VALUE(MID(A994,1,3))=898,3,4))),[23]Hoja1!$A$3:$K$222,2,0),"")</f>
        <v>1049 Cobertura con equidad</v>
      </c>
      <c r="C994" s="2" t="s">
        <v>1496</v>
      </c>
      <c r="D994" s="2" t="s">
        <v>1497</v>
      </c>
      <c r="E994" s="2">
        <v>80111601</v>
      </c>
      <c r="F994" s="2" t="s">
        <v>1502</v>
      </c>
      <c r="G994" s="4">
        <v>1</v>
      </c>
      <c r="H994" s="4">
        <v>1</v>
      </c>
      <c r="I994" s="2">
        <v>11.5</v>
      </c>
      <c r="J994" s="2">
        <v>1</v>
      </c>
      <c r="K994" s="2" t="s">
        <v>29</v>
      </c>
      <c r="L994" s="2" t="str">
        <f>IF(K994=[23]Hoja3!$B$2,[23]Hoja3!$A$2,IF(K994=[23]Hoja3!$B$3,[23]Hoja3!$A$3,IF(K994=[23]Hoja3!$B$4,[23]Hoja3!$A$4,IF(K994=[23]Hoja3!$B$5,[23]Hoja3!$A$5,IF(K994=[23]Hoja3!$B$6,[23]Hoja3!$A$6,IF(K994=[23]Hoja3!$B$7,[23]Hoja3!$A$7,IF(K994=[23]Hoja3!$B$8,[23]Hoja3!$A$8,IF(K994=[23]Hoja3!$B$9,[23]Hoja3!$A$9,IF(K994=[23]Hoja3!$B$10,[23]Hoja3!$A$10,IF(K994=[23]Hoja3!$B$11,[23]Hoja3!$A$11,IF(K994=[23]Hoja3!$B$12,[23]Hoja3!$A$12,IF(K994=[23]Hoja3!$B$13,[23]Hoja3!$A$13,IF(K994=[23]Hoja3!$B$14,[23]Hoja3!$A$14,"")))))))))))))</f>
        <v>CCE-05</v>
      </c>
      <c r="M994" s="2" t="s">
        <v>58</v>
      </c>
      <c r="N994" s="2">
        <v>0</v>
      </c>
      <c r="O994" s="1">
        <v>39587692</v>
      </c>
      <c r="P994" s="8">
        <f t="shared" si="14"/>
        <v>39587692</v>
      </c>
      <c r="Q994" s="1">
        <v>0</v>
      </c>
      <c r="R994" s="2">
        <v>0</v>
      </c>
      <c r="S994" s="2" t="s">
        <v>1332</v>
      </c>
      <c r="T994" s="2" t="s">
        <v>1333</v>
      </c>
      <c r="U994" s="2" t="s">
        <v>1334</v>
      </c>
      <c r="V994" s="2" t="s">
        <v>1335</v>
      </c>
      <c r="W994" s="2" t="s">
        <v>1336</v>
      </c>
      <c r="X994" s="2">
        <v>3241000</v>
      </c>
      <c r="Y994" s="3" t="s">
        <v>1337</v>
      </c>
    </row>
    <row r="995" spans="1:25" ht="105" x14ac:dyDescent="0.25">
      <c r="A995" s="2" t="s">
        <v>1511</v>
      </c>
      <c r="B995" s="2" t="str">
        <f>IFERROR(VLOOKUP(VALUE(MID(A995,1,IF(VALUE(MID(A995,1,3))=898,3,4))),[23]Hoja1!$A$3:$K$222,2,0),"")</f>
        <v>1049 Cobertura con equidad</v>
      </c>
      <c r="C995" s="2" t="s">
        <v>1496</v>
      </c>
      <c r="D995" s="2" t="s">
        <v>1497</v>
      </c>
      <c r="E995" s="2">
        <v>80111601</v>
      </c>
      <c r="F995" s="2" t="s">
        <v>1512</v>
      </c>
      <c r="G995" s="4">
        <v>1</v>
      </c>
      <c r="H995" s="4">
        <v>1</v>
      </c>
      <c r="I995" s="2">
        <v>11.5</v>
      </c>
      <c r="J995" s="2">
        <v>1</v>
      </c>
      <c r="K995" s="2" t="s">
        <v>29</v>
      </c>
      <c r="L995" s="2" t="str">
        <f>IF(K995=[23]Hoja3!$B$2,[23]Hoja3!$A$2,IF(K995=[23]Hoja3!$B$3,[23]Hoja3!$A$3,IF(K995=[23]Hoja3!$B$4,[23]Hoja3!$A$4,IF(K995=[23]Hoja3!$B$5,[23]Hoja3!$A$5,IF(K995=[23]Hoja3!$B$6,[23]Hoja3!$A$6,IF(K995=[23]Hoja3!$B$7,[23]Hoja3!$A$7,IF(K995=[23]Hoja3!$B$8,[23]Hoja3!$A$8,IF(K995=[23]Hoja3!$B$9,[23]Hoja3!$A$9,IF(K995=[23]Hoja3!$B$10,[23]Hoja3!$A$10,IF(K995=[23]Hoja3!$B$11,[23]Hoja3!$A$11,IF(K995=[23]Hoja3!$B$12,[23]Hoja3!$A$12,IF(K995=[23]Hoja3!$B$13,[23]Hoja3!$A$13,IF(K995=[23]Hoja3!$B$14,[23]Hoja3!$A$14,"")))))))))))))</f>
        <v>CCE-05</v>
      </c>
      <c r="M995" s="2" t="s">
        <v>58</v>
      </c>
      <c r="N995" s="2">
        <v>0</v>
      </c>
      <c r="O995" s="1">
        <v>76869312</v>
      </c>
      <c r="P995" s="8">
        <f t="shared" si="14"/>
        <v>76869312</v>
      </c>
      <c r="Q995" s="1">
        <v>0</v>
      </c>
      <c r="R995" s="2">
        <v>0</v>
      </c>
      <c r="S995" s="2" t="s">
        <v>1332</v>
      </c>
      <c r="T995" s="2" t="s">
        <v>1333</v>
      </c>
      <c r="U995" s="2" t="s">
        <v>1334</v>
      </c>
      <c r="V995" s="2" t="s">
        <v>1335</v>
      </c>
      <c r="W995" s="2" t="s">
        <v>1336</v>
      </c>
      <c r="X995" s="2">
        <v>3241000</v>
      </c>
      <c r="Y995" s="3" t="s">
        <v>1337</v>
      </c>
    </row>
    <row r="996" spans="1:25" ht="120" x14ac:dyDescent="0.25">
      <c r="A996" s="2" t="s">
        <v>1513</v>
      </c>
      <c r="B996" s="2" t="str">
        <f>IFERROR(VLOOKUP(VALUE(MID(A996,1,IF(VALUE(MID(A996,1,3))=898,3,4))),[23]Hoja1!$A$3:$K$222,2,0),"")</f>
        <v>1049 Cobertura con equidad</v>
      </c>
      <c r="C996" s="2" t="s">
        <v>1496</v>
      </c>
      <c r="D996" s="2" t="s">
        <v>1497</v>
      </c>
      <c r="E996" s="2">
        <v>80111601</v>
      </c>
      <c r="F996" s="2" t="s">
        <v>1514</v>
      </c>
      <c r="G996" s="4">
        <v>1</v>
      </c>
      <c r="H996" s="4">
        <v>1</v>
      </c>
      <c r="I996" s="2">
        <v>11.5</v>
      </c>
      <c r="J996" s="2">
        <v>1</v>
      </c>
      <c r="K996" s="2" t="s">
        <v>29</v>
      </c>
      <c r="L996" s="2" t="str">
        <f>IF(K996=[23]Hoja3!$B$2,[23]Hoja3!$A$2,IF(K996=[23]Hoja3!$B$3,[23]Hoja3!$A$3,IF(K996=[23]Hoja3!$B$4,[23]Hoja3!$A$4,IF(K996=[23]Hoja3!$B$5,[23]Hoja3!$A$5,IF(K996=[23]Hoja3!$B$6,[23]Hoja3!$A$6,IF(K996=[23]Hoja3!$B$7,[23]Hoja3!$A$7,IF(K996=[23]Hoja3!$B$8,[23]Hoja3!$A$8,IF(K996=[23]Hoja3!$B$9,[23]Hoja3!$A$9,IF(K996=[23]Hoja3!$B$10,[23]Hoja3!$A$10,IF(K996=[23]Hoja3!$B$11,[23]Hoja3!$A$11,IF(K996=[23]Hoja3!$B$12,[23]Hoja3!$A$12,IF(K996=[23]Hoja3!$B$13,[23]Hoja3!$A$13,IF(K996=[23]Hoja3!$B$14,[23]Hoja3!$A$14,"")))))))))))))</f>
        <v>CCE-05</v>
      </c>
      <c r="M996" s="2" t="s">
        <v>58</v>
      </c>
      <c r="N996" s="2">
        <v>0</v>
      </c>
      <c r="O996" s="1">
        <v>62020719</v>
      </c>
      <c r="P996" s="8">
        <f t="shared" si="14"/>
        <v>62020719</v>
      </c>
      <c r="Q996" s="1">
        <v>0</v>
      </c>
      <c r="R996" s="2">
        <v>0</v>
      </c>
      <c r="S996" s="2" t="s">
        <v>1332</v>
      </c>
      <c r="T996" s="2" t="s">
        <v>1333</v>
      </c>
      <c r="U996" s="2" t="s">
        <v>1334</v>
      </c>
      <c r="V996" s="2" t="s">
        <v>1335</v>
      </c>
      <c r="W996" s="2" t="s">
        <v>1336</v>
      </c>
      <c r="X996" s="2">
        <v>3241000</v>
      </c>
      <c r="Y996" s="3" t="s">
        <v>1337</v>
      </c>
    </row>
    <row r="997" spans="1:25" ht="105" x14ac:dyDescent="0.25">
      <c r="A997" s="2" t="s">
        <v>1515</v>
      </c>
      <c r="B997" s="2" t="str">
        <f>IFERROR(VLOOKUP(VALUE(MID(A997,1,IF(VALUE(MID(A997,1,3))=898,3,4))),[23]Hoja1!$A$3:$K$222,2,0),"")</f>
        <v>1049 Cobertura con equidad</v>
      </c>
      <c r="C997" s="2" t="s">
        <v>1496</v>
      </c>
      <c r="D997" s="2" t="s">
        <v>1497</v>
      </c>
      <c r="E997" s="2">
        <v>80111601</v>
      </c>
      <c r="F997" s="2" t="s">
        <v>1516</v>
      </c>
      <c r="G997" s="4">
        <v>1</v>
      </c>
      <c r="H997" s="4">
        <v>1</v>
      </c>
      <c r="I997" s="2">
        <v>11.5</v>
      </c>
      <c r="J997" s="2">
        <v>1</v>
      </c>
      <c r="K997" s="2" t="s">
        <v>29</v>
      </c>
      <c r="L997" s="2" t="str">
        <f>IF(K997=[23]Hoja3!$B$2,[23]Hoja3!$A$2,IF(K997=[23]Hoja3!$B$3,[23]Hoja3!$A$3,IF(K997=[23]Hoja3!$B$4,[23]Hoja3!$A$4,IF(K997=[23]Hoja3!$B$5,[23]Hoja3!$A$5,IF(K997=[23]Hoja3!$B$6,[23]Hoja3!$A$6,IF(K997=[23]Hoja3!$B$7,[23]Hoja3!$A$7,IF(K997=[23]Hoja3!$B$8,[23]Hoja3!$A$8,IF(K997=[23]Hoja3!$B$9,[23]Hoja3!$A$9,IF(K997=[23]Hoja3!$B$10,[23]Hoja3!$A$10,IF(K997=[23]Hoja3!$B$11,[23]Hoja3!$A$11,IF(K997=[23]Hoja3!$B$12,[23]Hoja3!$A$12,IF(K997=[23]Hoja3!$B$13,[23]Hoja3!$A$13,IF(K997=[23]Hoja3!$B$14,[23]Hoja3!$A$14,"")))))))))))))</f>
        <v>CCE-05</v>
      </c>
      <c r="M997" s="2" t="s">
        <v>58</v>
      </c>
      <c r="N997" s="2">
        <v>0</v>
      </c>
      <c r="O997" s="1">
        <v>50144416</v>
      </c>
      <c r="P997" s="8">
        <f t="shared" si="14"/>
        <v>50144416</v>
      </c>
      <c r="Q997" s="1">
        <v>0</v>
      </c>
      <c r="R997" s="2">
        <v>0</v>
      </c>
      <c r="S997" s="2" t="s">
        <v>1332</v>
      </c>
      <c r="T997" s="2" t="s">
        <v>1333</v>
      </c>
      <c r="U997" s="2" t="s">
        <v>1334</v>
      </c>
      <c r="V997" s="2" t="s">
        <v>1335</v>
      </c>
      <c r="W997" s="2" t="s">
        <v>1336</v>
      </c>
      <c r="X997" s="2">
        <v>3241000</v>
      </c>
      <c r="Y997" s="3" t="s">
        <v>1337</v>
      </c>
    </row>
    <row r="998" spans="1:25" ht="105" x14ac:dyDescent="0.25">
      <c r="A998" s="2" t="s">
        <v>1517</v>
      </c>
      <c r="B998" s="2" t="str">
        <f>IFERROR(VLOOKUP(VALUE(MID(A998,1,IF(VALUE(MID(A998,1,3))=898,3,4))),[23]Hoja1!$A$3:$K$222,2,0),"")</f>
        <v>1049 Cobertura con equidad</v>
      </c>
      <c r="C998" s="2" t="s">
        <v>1496</v>
      </c>
      <c r="D998" s="2" t="s">
        <v>1497</v>
      </c>
      <c r="E998" s="2">
        <v>80111601</v>
      </c>
      <c r="F998" s="2" t="s">
        <v>1518</v>
      </c>
      <c r="G998" s="4">
        <v>1</v>
      </c>
      <c r="H998" s="4">
        <v>1</v>
      </c>
      <c r="I998" s="2">
        <v>11.5</v>
      </c>
      <c r="J998" s="2">
        <v>1</v>
      </c>
      <c r="K998" s="2" t="s">
        <v>29</v>
      </c>
      <c r="L998" s="2" t="str">
        <f>IF(K998=[23]Hoja3!$B$2,[23]Hoja3!$A$2,IF(K998=[23]Hoja3!$B$3,[23]Hoja3!$A$3,IF(K998=[23]Hoja3!$B$4,[23]Hoja3!$A$4,IF(K998=[23]Hoja3!$B$5,[23]Hoja3!$A$5,IF(K998=[23]Hoja3!$B$6,[23]Hoja3!$A$6,IF(K998=[23]Hoja3!$B$7,[23]Hoja3!$A$7,IF(K998=[23]Hoja3!$B$8,[23]Hoja3!$A$8,IF(K998=[23]Hoja3!$B$9,[23]Hoja3!$A$9,IF(K998=[23]Hoja3!$B$10,[23]Hoja3!$A$10,IF(K998=[23]Hoja3!$B$11,[23]Hoja3!$A$11,IF(K998=[23]Hoja3!$B$12,[23]Hoja3!$A$12,IF(K998=[23]Hoja3!$B$13,[23]Hoja3!$A$13,IF(K998=[23]Hoja3!$B$14,[23]Hoja3!$A$14,"")))))))))))))</f>
        <v>CCE-05</v>
      </c>
      <c r="M998" s="2" t="s">
        <v>58</v>
      </c>
      <c r="N998" s="2">
        <v>0</v>
      </c>
      <c r="O998" s="1">
        <v>55422767</v>
      </c>
      <c r="P998" s="8">
        <f t="shared" si="14"/>
        <v>55422767</v>
      </c>
      <c r="Q998" s="1">
        <v>0</v>
      </c>
      <c r="R998" s="2">
        <v>0</v>
      </c>
      <c r="S998" s="2" t="s">
        <v>1332</v>
      </c>
      <c r="T998" s="2" t="s">
        <v>1333</v>
      </c>
      <c r="U998" s="2" t="s">
        <v>1334</v>
      </c>
      <c r="V998" s="2" t="s">
        <v>1335</v>
      </c>
      <c r="W998" s="2" t="s">
        <v>1336</v>
      </c>
      <c r="X998" s="2">
        <v>3241000</v>
      </c>
      <c r="Y998" s="3" t="s">
        <v>1337</v>
      </c>
    </row>
    <row r="999" spans="1:25" ht="105" x14ac:dyDescent="0.25">
      <c r="A999" s="2" t="s">
        <v>1519</v>
      </c>
      <c r="B999" s="2" t="str">
        <f>IFERROR(VLOOKUP(VALUE(MID(A999,1,IF(VALUE(MID(A999,1,3))=898,3,4))),[23]Hoja1!$A$3:$K$222,2,0),"")</f>
        <v>1049 Cobertura con equidad</v>
      </c>
      <c r="C999" s="2" t="s">
        <v>1496</v>
      </c>
      <c r="D999" s="2" t="s">
        <v>1497</v>
      </c>
      <c r="E999" s="2">
        <v>80111601</v>
      </c>
      <c r="F999" s="2" t="s">
        <v>1520</v>
      </c>
      <c r="G999" s="4">
        <v>1</v>
      </c>
      <c r="H999" s="4">
        <v>1</v>
      </c>
      <c r="I999" s="2">
        <v>11.5</v>
      </c>
      <c r="J999" s="2">
        <v>1</v>
      </c>
      <c r="K999" s="2" t="s">
        <v>29</v>
      </c>
      <c r="L999" s="2" t="str">
        <f>IF(K999=[23]Hoja3!$B$2,[23]Hoja3!$A$2,IF(K999=[23]Hoja3!$B$3,[23]Hoja3!$A$3,IF(K999=[23]Hoja3!$B$4,[23]Hoja3!$A$4,IF(K999=[23]Hoja3!$B$5,[23]Hoja3!$A$5,IF(K999=[23]Hoja3!$B$6,[23]Hoja3!$A$6,IF(K999=[23]Hoja3!$B$7,[23]Hoja3!$A$7,IF(K999=[23]Hoja3!$B$8,[23]Hoja3!$A$8,IF(K999=[23]Hoja3!$B$9,[23]Hoja3!$A$9,IF(K999=[23]Hoja3!$B$10,[23]Hoja3!$A$10,IF(K999=[23]Hoja3!$B$11,[23]Hoja3!$A$11,IF(K999=[23]Hoja3!$B$12,[23]Hoja3!$A$12,IF(K999=[23]Hoja3!$B$13,[23]Hoja3!$A$13,IF(K999=[23]Hoja3!$B$14,[23]Hoja3!$A$14,"")))))))))))))</f>
        <v>CCE-05</v>
      </c>
      <c r="M999" s="2" t="s">
        <v>58</v>
      </c>
      <c r="N999" s="2">
        <v>0</v>
      </c>
      <c r="O999" s="1">
        <v>89204270</v>
      </c>
      <c r="P999" s="8">
        <f t="shared" si="14"/>
        <v>89204270</v>
      </c>
      <c r="Q999" s="1">
        <v>0</v>
      </c>
      <c r="R999" s="2">
        <v>0</v>
      </c>
      <c r="S999" s="2" t="s">
        <v>1332</v>
      </c>
      <c r="T999" s="2" t="s">
        <v>1333</v>
      </c>
      <c r="U999" s="2" t="s">
        <v>1334</v>
      </c>
      <c r="V999" s="2" t="s">
        <v>1335</v>
      </c>
      <c r="W999" s="2" t="s">
        <v>1336</v>
      </c>
      <c r="X999" s="2">
        <v>3241000</v>
      </c>
      <c r="Y999" s="3" t="s">
        <v>1337</v>
      </c>
    </row>
    <row r="1000" spans="1:25" ht="135" x14ac:dyDescent="0.25">
      <c r="A1000" s="2" t="s">
        <v>1521</v>
      </c>
      <c r="B1000" s="2" t="str">
        <f>IFERROR(VLOOKUP(VALUE(MID(A1000,1,IF(VALUE(MID(A1000,1,3))=898,3,4))),[23]Hoja1!$A$3:$K$222,2,0),"")</f>
        <v>1049 Cobertura con equidad</v>
      </c>
      <c r="C1000" s="2" t="s">
        <v>1403</v>
      </c>
      <c r="D1000" s="2" t="s">
        <v>1404</v>
      </c>
      <c r="E1000" s="2">
        <v>80111601</v>
      </c>
      <c r="F1000" s="2" t="s">
        <v>1405</v>
      </c>
      <c r="G1000" s="4">
        <v>1</v>
      </c>
      <c r="H1000" s="4">
        <v>1</v>
      </c>
      <c r="I1000" s="2">
        <v>11.5</v>
      </c>
      <c r="J1000" s="2">
        <v>1</v>
      </c>
      <c r="K1000" s="2" t="s">
        <v>29</v>
      </c>
      <c r="L1000" s="2" t="str">
        <f>IF(K1000=[23]Hoja3!$B$2,[23]Hoja3!$A$2,IF(K1000=[23]Hoja3!$B$3,[23]Hoja3!$A$3,IF(K1000=[23]Hoja3!$B$4,[23]Hoja3!$A$4,IF(K1000=[23]Hoja3!$B$5,[23]Hoja3!$A$5,IF(K1000=[23]Hoja3!$B$6,[23]Hoja3!$A$6,IF(K1000=[23]Hoja3!$B$7,[23]Hoja3!$A$7,IF(K1000=[23]Hoja3!$B$8,[23]Hoja3!$A$8,IF(K1000=[23]Hoja3!$B$9,[23]Hoja3!$A$9,IF(K1000=[23]Hoja3!$B$10,[23]Hoja3!$A$10,IF(K1000=[23]Hoja3!$B$11,[23]Hoja3!$A$11,IF(K1000=[23]Hoja3!$B$12,[23]Hoja3!$A$12,IF(K1000=[23]Hoja3!$B$13,[23]Hoja3!$A$13,IF(K1000=[23]Hoja3!$B$14,[23]Hoja3!$A$14,"")))))))))))))</f>
        <v>CCE-05</v>
      </c>
      <c r="M1000" s="2" t="s">
        <v>58</v>
      </c>
      <c r="N1000" s="2">
        <v>0</v>
      </c>
      <c r="O1000" s="1">
        <v>29030980</v>
      </c>
      <c r="P1000" s="8">
        <f t="shared" ref="P1000:P1036" si="15">+O1000</f>
        <v>29030980</v>
      </c>
      <c r="Q1000" s="1">
        <v>0</v>
      </c>
      <c r="R1000" s="2">
        <v>0</v>
      </c>
      <c r="S1000" s="2" t="s">
        <v>1332</v>
      </c>
      <c r="T1000" s="2" t="s">
        <v>1333</v>
      </c>
      <c r="U1000" s="2" t="s">
        <v>1334</v>
      </c>
      <c r="V1000" s="2" t="s">
        <v>1335</v>
      </c>
      <c r="W1000" s="2" t="s">
        <v>1336</v>
      </c>
      <c r="X1000" s="2">
        <v>3241000</v>
      </c>
      <c r="Y1000" s="3" t="s">
        <v>1337</v>
      </c>
    </row>
    <row r="1001" spans="1:25" ht="120" x14ac:dyDescent="0.25">
      <c r="A1001" s="2" t="s">
        <v>1522</v>
      </c>
      <c r="B1001" s="2" t="str">
        <f>IFERROR(VLOOKUP(VALUE(MID(A1001,1,IF(VALUE(MID(A1001,1,3))=898,3,4))),[23]Hoja1!$A$3:$K$222,2,0),"")</f>
        <v>1049 Cobertura con equidad</v>
      </c>
      <c r="C1001" s="2" t="s">
        <v>1389</v>
      </c>
      <c r="D1001" s="2" t="s">
        <v>1390</v>
      </c>
      <c r="E1001" s="2">
        <v>80111601</v>
      </c>
      <c r="F1001" s="2" t="s">
        <v>1467</v>
      </c>
      <c r="G1001" s="4">
        <v>1</v>
      </c>
      <c r="H1001" s="4">
        <v>1</v>
      </c>
      <c r="I1001" s="2">
        <v>10.9</v>
      </c>
      <c r="J1001" s="2">
        <v>1</v>
      </c>
      <c r="K1001" s="2" t="s">
        <v>29</v>
      </c>
      <c r="L1001" s="2" t="str">
        <f>IF(K1001=[23]Hoja3!$B$2,[23]Hoja3!$A$2,IF(K1001=[23]Hoja3!$B$3,[23]Hoja3!$A$3,IF(K1001=[23]Hoja3!$B$4,[23]Hoja3!$A$4,IF(K1001=[23]Hoja3!$B$5,[23]Hoja3!$A$5,IF(K1001=[23]Hoja3!$B$6,[23]Hoja3!$A$6,IF(K1001=[23]Hoja3!$B$7,[23]Hoja3!$A$7,IF(K1001=[23]Hoja3!$B$8,[23]Hoja3!$A$8,IF(K1001=[23]Hoja3!$B$9,[23]Hoja3!$A$9,IF(K1001=[23]Hoja3!$B$10,[23]Hoja3!$A$10,IF(K1001=[23]Hoja3!$B$11,[23]Hoja3!$A$11,IF(K1001=[23]Hoja3!$B$12,[23]Hoja3!$A$12,IF(K1001=[23]Hoja3!$B$13,[23]Hoja3!$A$13,IF(K1001=[23]Hoja3!$B$14,[23]Hoja3!$A$14,"")))))))))))))</f>
        <v>CCE-05</v>
      </c>
      <c r="M1001" s="2" t="s">
        <v>1022</v>
      </c>
      <c r="N1001" s="2">
        <v>0</v>
      </c>
      <c r="O1001" s="1">
        <f>27509705+10800847</f>
        <v>38310552</v>
      </c>
      <c r="P1001" s="8">
        <f t="shared" si="15"/>
        <v>38310552</v>
      </c>
      <c r="Q1001" s="1">
        <v>0</v>
      </c>
      <c r="R1001" s="2">
        <v>0</v>
      </c>
      <c r="S1001" s="2" t="s">
        <v>1332</v>
      </c>
      <c r="T1001" s="2" t="s">
        <v>1333</v>
      </c>
      <c r="U1001" s="2" t="s">
        <v>1334</v>
      </c>
      <c r="V1001" s="2" t="s">
        <v>1335</v>
      </c>
      <c r="W1001" s="2" t="s">
        <v>1336</v>
      </c>
      <c r="X1001" s="2">
        <v>3241000</v>
      </c>
      <c r="Y1001" s="3" t="s">
        <v>1337</v>
      </c>
    </row>
    <row r="1002" spans="1:25" ht="135" x14ac:dyDescent="0.25">
      <c r="A1002" s="2" t="s">
        <v>1523</v>
      </c>
      <c r="B1002" s="2" t="str">
        <f>IFERROR(VLOOKUP(VALUE(MID(A1002,1,IF(VALUE(MID(A1002,1,3))=898,3,4))),[23]Hoja1!$A$3:$K$222,2,0),"")</f>
        <v>1049 Cobertura con equidad</v>
      </c>
      <c r="C1002" s="2" t="s">
        <v>1389</v>
      </c>
      <c r="D1002" s="2" t="s">
        <v>1390</v>
      </c>
      <c r="E1002" s="2">
        <v>80111601</v>
      </c>
      <c r="F1002" s="2" t="s">
        <v>1524</v>
      </c>
      <c r="G1002" s="4">
        <v>1</v>
      </c>
      <c r="H1002" s="4">
        <v>1</v>
      </c>
      <c r="I1002" s="2">
        <v>11.5</v>
      </c>
      <c r="J1002" s="2">
        <v>1</v>
      </c>
      <c r="K1002" s="2" t="s">
        <v>29</v>
      </c>
      <c r="L1002" s="2" t="str">
        <f>IF(K1002=[23]Hoja3!$B$2,[23]Hoja3!$A$2,IF(K1002=[23]Hoja3!$B$3,[23]Hoja3!$A$3,IF(K1002=[23]Hoja3!$B$4,[23]Hoja3!$A$4,IF(K1002=[23]Hoja3!$B$5,[23]Hoja3!$A$5,IF(K1002=[23]Hoja3!$B$6,[23]Hoja3!$A$6,IF(K1002=[23]Hoja3!$B$7,[23]Hoja3!$A$7,IF(K1002=[23]Hoja3!$B$8,[23]Hoja3!$A$8,IF(K1002=[23]Hoja3!$B$9,[23]Hoja3!$A$9,IF(K1002=[23]Hoja3!$B$10,[23]Hoja3!$A$10,IF(K1002=[23]Hoja3!$B$11,[23]Hoja3!$A$11,IF(K1002=[23]Hoja3!$B$12,[23]Hoja3!$A$12,IF(K1002=[23]Hoja3!$B$13,[23]Hoja3!$A$13,IF(K1002=[23]Hoja3!$B$14,[23]Hoja3!$A$14,"")))))))))))))</f>
        <v>CCE-05</v>
      </c>
      <c r="M1002" s="2" t="s">
        <v>58</v>
      </c>
      <c r="N1002" s="2">
        <v>0</v>
      </c>
      <c r="O1002" s="1">
        <v>39587692</v>
      </c>
      <c r="P1002" s="8">
        <f t="shared" si="15"/>
        <v>39587692</v>
      </c>
      <c r="Q1002" s="1">
        <v>0</v>
      </c>
      <c r="R1002" s="2">
        <v>0</v>
      </c>
      <c r="S1002" s="2" t="s">
        <v>1332</v>
      </c>
      <c r="T1002" s="2" t="s">
        <v>1333</v>
      </c>
      <c r="U1002" s="2" t="s">
        <v>1334</v>
      </c>
      <c r="V1002" s="2" t="s">
        <v>1335</v>
      </c>
      <c r="W1002" s="2" t="s">
        <v>1336</v>
      </c>
      <c r="X1002" s="2">
        <v>3241000</v>
      </c>
      <c r="Y1002" s="3" t="s">
        <v>1337</v>
      </c>
    </row>
    <row r="1003" spans="1:25" ht="135" x14ac:dyDescent="0.25">
      <c r="A1003" s="2" t="s">
        <v>1525</v>
      </c>
      <c r="B1003" s="2" t="str">
        <f>IFERROR(VLOOKUP(VALUE(MID(A1003,1,IF(VALUE(MID(A1003,1,3))=898,3,4))),[23]Hoja1!$A$3:$K$222,2,0),"")</f>
        <v>1049 Cobertura con equidad</v>
      </c>
      <c r="C1003" s="2" t="s">
        <v>1435</v>
      </c>
      <c r="D1003" s="2" t="s">
        <v>1436</v>
      </c>
      <c r="E1003" s="2">
        <v>80111601</v>
      </c>
      <c r="F1003" s="2" t="s">
        <v>1526</v>
      </c>
      <c r="G1003" s="4">
        <v>1</v>
      </c>
      <c r="H1003" s="4">
        <v>1</v>
      </c>
      <c r="I1003" s="2">
        <v>11.5</v>
      </c>
      <c r="J1003" s="2">
        <v>1</v>
      </c>
      <c r="K1003" s="2" t="s">
        <v>29</v>
      </c>
      <c r="L1003" s="2" t="str">
        <f>IF(K1003=[23]Hoja3!$B$2,[23]Hoja3!$A$2,IF(K1003=[23]Hoja3!$B$3,[23]Hoja3!$A$3,IF(K1003=[23]Hoja3!$B$4,[23]Hoja3!$A$4,IF(K1003=[23]Hoja3!$B$5,[23]Hoja3!$A$5,IF(K1003=[23]Hoja3!$B$6,[23]Hoja3!$A$6,IF(K1003=[23]Hoja3!$B$7,[23]Hoja3!$A$7,IF(K1003=[23]Hoja3!$B$8,[23]Hoja3!$A$8,IF(K1003=[23]Hoja3!$B$9,[23]Hoja3!$A$9,IF(K1003=[23]Hoja3!$B$10,[23]Hoja3!$A$10,IF(K1003=[23]Hoja3!$B$11,[23]Hoja3!$A$11,IF(K1003=[23]Hoja3!$B$12,[23]Hoja3!$A$12,IF(K1003=[23]Hoja3!$B$13,[23]Hoja3!$A$13,IF(K1003=[23]Hoja3!$B$14,[23]Hoja3!$A$14,"")))))))))))))</f>
        <v>CCE-05</v>
      </c>
      <c r="M1003" s="2" t="s">
        <v>58</v>
      </c>
      <c r="N1003" s="2">
        <v>0</v>
      </c>
      <c r="O1003" s="1">
        <v>64679680</v>
      </c>
      <c r="P1003" s="8">
        <f t="shared" si="15"/>
        <v>64679680</v>
      </c>
      <c r="Q1003" s="1">
        <v>0</v>
      </c>
      <c r="R1003" s="2">
        <v>0</v>
      </c>
      <c r="S1003" s="2" t="s">
        <v>1332</v>
      </c>
      <c r="T1003" s="2" t="s">
        <v>1333</v>
      </c>
      <c r="U1003" s="2" t="s">
        <v>1334</v>
      </c>
      <c r="V1003" s="2" t="s">
        <v>1335</v>
      </c>
      <c r="W1003" s="2" t="s">
        <v>1336</v>
      </c>
      <c r="X1003" s="2">
        <v>3241000</v>
      </c>
      <c r="Y1003" s="3" t="s">
        <v>1337</v>
      </c>
    </row>
    <row r="1004" spans="1:25" ht="135" x14ac:dyDescent="0.25">
      <c r="A1004" s="2" t="s">
        <v>1527</v>
      </c>
      <c r="B1004" s="2" t="str">
        <f>IFERROR(VLOOKUP(VALUE(MID(A1004,1,IF(VALUE(MID(A1004,1,3))=898,3,4))),[23]Hoja1!$A$3:$K$222,2,0),"")</f>
        <v>1049 Cobertura con equidad</v>
      </c>
      <c r="C1004" s="2" t="s">
        <v>1403</v>
      </c>
      <c r="D1004" s="2" t="s">
        <v>1404</v>
      </c>
      <c r="E1004" s="2">
        <v>80111601</v>
      </c>
      <c r="F1004" s="2" t="s">
        <v>1528</v>
      </c>
      <c r="G1004" s="4">
        <v>1</v>
      </c>
      <c r="H1004" s="4">
        <v>1</v>
      </c>
      <c r="I1004" s="2">
        <v>11.5</v>
      </c>
      <c r="J1004" s="2">
        <v>1</v>
      </c>
      <c r="K1004" s="2" t="s">
        <v>29</v>
      </c>
      <c r="L1004" s="2" t="str">
        <f>IF(K1004=[23]Hoja3!$B$2,[23]Hoja3!$A$2,IF(K1004=[23]Hoja3!$B$3,[23]Hoja3!$A$3,IF(K1004=[23]Hoja3!$B$4,[23]Hoja3!$A$4,IF(K1004=[23]Hoja3!$B$5,[23]Hoja3!$A$5,IF(K1004=[23]Hoja3!$B$6,[23]Hoja3!$A$6,IF(K1004=[23]Hoja3!$B$7,[23]Hoja3!$A$7,IF(K1004=[23]Hoja3!$B$8,[23]Hoja3!$A$8,IF(K1004=[23]Hoja3!$B$9,[23]Hoja3!$A$9,IF(K1004=[23]Hoja3!$B$10,[23]Hoja3!$A$10,IF(K1004=[23]Hoja3!$B$11,[23]Hoja3!$A$11,IF(K1004=[23]Hoja3!$B$12,[23]Hoja3!$A$12,IF(K1004=[23]Hoja3!$B$13,[23]Hoja3!$A$13,IF(K1004=[23]Hoja3!$B$14,[23]Hoja3!$A$14,"")))))))))))))</f>
        <v>CCE-05</v>
      </c>
      <c r="M1004" s="2" t="s">
        <v>1022</v>
      </c>
      <c r="N1004" s="2">
        <v>0</v>
      </c>
      <c r="O1004" s="1">
        <v>35628921</v>
      </c>
      <c r="P1004" s="8">
        <f t="shared" si="15"/>
        <v>35628921</v>
      </c>
      <c r="Q1004" s="1">
        <v>0</v>
      </c>
      <c r="R1004" s="2">
        <v>0</v>
      </c>
      <c r="S1004" s="2" t="s">
        <v>1332</v>
      </c>
      <c r="T1004" s="2" t="s">
        <v>1333</v>
      </c>
      <c r="U1004" s="2" t="s">
        <v>1334</v>
      </c>
      <c r="V1004" s="2" t="s">
        <v>1335</v>
      </c>
      <c r="W1004" s="2" t="s">
        <v>1336</v>
      </c>
      <c r="X1004" s="2">
        <v>3241000</v>
      </c>
      <c r="Y1004" s="3" t="s">
        <v>1337</v>
      </c>
    </row>
    <row r="1005" spans="1:25" ht="135" x14ac:dyDescent="0.25">
      <c r="A1005" s="2" t="s">
        <v>1529</v>
      </c>
      <c r="B1005" s="2" t="str">
        <f>IFERROR(VLOOKUP(VALUE(MID(A1005,1,IF(VALUE(MID(A1005,1,3))=898,3,4))),[23]Hoja1!$A$3:$K$222,2,0),"")</f>
        <v>1049 Cobertura con equidad</v>
      </c>
      <c r="C1005" s="2" t="s">
        <v>1435</v>
      </c>
      <c r="D1005" s="2" t="s">
        <v>1436</v>
      </c>
      <c r="E1005" s="2">
        <v>80111601</v>
      </c>
      <c r="F1005" s="2" t="s">
        <v>1526</v>
      </c>
      <c r="G1005" s="4">
        <v>1</v>
      </c>
      <c r="H1005" s="4">
        <v>1</v>
      </c>
      <c r="I1005" s="2">
        <v>11.5</v>
      </c>
      <c r="J1005" s="2">
        <v>1</v>
      </c>
      <c r="K1005" s="2" t="s">
        <v>29</v>
      </c>
      <c r="L1005" s="2" t="str">
        <f>IF(K1005=[23]Hoja3!$B$2,[23]Hoja3!$A$2,IF(K1005=[23]Hoja3!$B$3,[23]Hoja3!$A$3,IF(K1005=[23]Hoja3!$B$4,[23]Hoja3!$A$4,IF(K1005=[23]Hoja3!$B$5,[23]Hoja3!$A$5,IF(K1005=[23]Hoja3!$B$6,[23]Hoja3!$A$6,IF(K1005=[23]Hoja3!$B$7,[23]Hoja3!$A$7,IF(K1005=[23]Hoja3!$B$8,[23]Hoja3!$A$8,IF(K1005=[23]Hoja3!$B$9,[23]Hoja3!$A$9,IF(K1005=[23]Hoja3!$B$10,[23]Hoja3!$A$10,IF(K1005=[23]Hoja3!$B$11,[23]Hoja3!$A$11,IF(K1005=[23]Hoja3!$B$12,[23]Hoja3!$A$12,IF(K1005=[23]Hoja3!$B$13,[23]Hoja3!$A$13,IF(K1005=[23]Hoja3!$B$14,[23]Hoja3!$A$14,"")))))))))))))</f>
        <v>CCE-05</v>
      </c>
      <c r="M1005" s="2" t="s">
        <v>58</v>
      </c>
      <c r="N1005" s="2">
        <v>0</v>
      </c>
      <c r="O1005" s="1">
        <v>64679680</v>
      </c>
      <c r="P1005" s="8">
        <f t="shared" si="15"/>
        <v>64679680</v>
      </c>
      <c r="Q1005" s="1">
        <v>0</v>
      </c>
      <c r="R1005" s="2">
        <v>0</v>
      </c>
      <c r="S1005" s="2" t="s">
        <v>1332</v>
      </c>
      <c r="T1005" s="2" t="s">
        <v>1333</v>
      </c>
      <c r="U1005" s="2" t="s">
        <v>1334</v>
      </c>
      <c r="V1005" s="2" t="s">
        <v>1335</v>
      </c>
      <c r="W1005" s="2" t="s">
        <v>1336</v>
      </c>
      <c r="X1005" s="2">
        <v>3241000</v>
      </c>
      <c r="Y1005" s="3" t="s">
        <v>1337</v>
      </c>
    </row>
    <row r="1006" spans="1:25" ht="120" x14ac:dyDescent="0.25">
      <c r="A1006" s="2" t="s">
        <v>1530</v>
      </c>
      <c r="B1006" s="2" t="str">
        <f>IFERROR(VLOOKUP(VALUE(MID(A1006,1,IF(VALUE(MID(A1006,1,3))=898,3,4))),[23]Hoja1!$A$3:$K$222,2,0),"")</f>
        <v>1049 Cobertura con equidad</v>
      </c>
      <c r="C1006" s="2" t="s">
        <v>1435</v>
      </c>
      <c r="D1006" s="2" t="s">
        <v>1436</v>
      </c>
      <c r="E1006" s="2">
        <v>80111601</v>
      </c>
      <c r="F1006" s="2" t="s">
        <v>1531</v>
      </c>
      <c r="G1006" s="4">
        <v>1</v>
      </c>
      <c r="H1006" s="4">
        <v>1</v>
      </c>
      <c r="I1006" s="2">
        <v>11.5</v>
      </c>
      <c r="J1006" s="2">
        <v>1</v>
      </c>
      <c r="K1006" s="2" t="s">
        <v>29</v>
      </c>
      <c r="L1006" s="2" t="str">
        <f>IF(K1006=[23]Hoja3!$B$2,[23]Hoja3!$A$2,IF(K1006=[23]Hoja3!$B$3,[23]Hoja3!$A$3,IF(K1006=[23]Hoja3!$B$4,[23]Hoja3!$A$4,IF(K1006=[23]Hoja3!$B$5,[23]Hoja3!$A$5,IF(K1006=[23]Hoja3!$B$6,[23]Hoja3!$A$6,IF(K1006=[23]Hoja3!$B$7,[23]Hoja3!$A$7,IF(K1006=[23]Hoja3!$B$8,[23]Hoja3!$A$8,IF(K1006=[23]Hoja3!$B$9,[23]Hoja3!$A$9,IF(K1006=[23]Hoja3!$B$10,[23]Hoja3!$A$10,IF(K1006=[23]Hoja3!$B$11,[23]Hoja3!$A$11,IF(K1006=[23]Hoja3!$B$12,[23]Hoja3!$A$12,IF(K1006=[23]Hoja3!$B$13,[23]Hoja3!$A$13,IF(K1006=[23]Hoja3!$B$14,[23]Hoja3!$A$14,"")))))))))))))</f>
        <v>CCE-05</v>
      </c>
      <c r="M1006" s="2" t="s">
        <v>1022</v>
      </c>
      <c r="N1006" s="2">
        <v>0</v>
      </c>
      <c r="O1006" s="1">
        <v>32028880</v>
      </c>
      <c r="P1006" s="8">
        <f t="shared" si="15"/>
        <v>32028880</v>
      </c>
      <c r="Q1006" s="1">
        <v>0</v>
      </c>
      <c r="R1006" s="2">
        <v>0</v>
      </c>
      <c r="S1006" s="2" t="s">
        <v>1332</v>
      </c>
      <c r="T1006" s="2" t="s">
        <v>1333</v>
      </c>
      <c r="U1006" s="2" t="s">
        <v>1334</v>
      </c>
      <c r="V1006" s="2" t="s">
        <v>1335</v>
      </c>
      <c r="W1006" s="2" t="s">
        <v>1336</v>
      </c>
      <c r="X1006" s="2">
        <v>3241000</v>
      </c>
      <c r="Y1006" s="3" t="s">
        <v>1337</v>
      </c>
    </row>
    <row r="1007" spans="1:25" ht="120" x14ac:dyDescent="0.25">
      <c r="A1007" s="2" t="s">
        <v>1532</v>
      </c>
      <c r="B1007" s="2" t="str">
        <f>IFERROR(VLOOKUP(VALUE(MID(A1007,1,IF(VALUE(MID(A1007,1,3))=898,3,4))),[23]Hoja1!$A$3:$K$222,2,0),"")</f>
        <v>1049 Cobertura con equidad</v>
      </c>
      <c r="C1007" s="2" t="s">
        <v>1435</v>
      </c>
      <c r="D1007" s="2" t="s">
        <v>1436</v>
      </c>
      <c r="E1007" s="2">
        <v>80111601</v>
      </c>
      <c r="F1007" s="2" t="s">
        <v>1533</v>
      </c>
      <c r="G1007" s="4">
        <v>1</v>
      </c>
      <c r="H1007" s="4">
        <v>1</v>
      </c>
      <c r="I1007" s="2">
        <v>11.5</v>
      </c>
      <c r="J1007" s="2">
        <v>1</v>
      </c>
      <c r="K1007" s="2" t="s">
        <v>29</v>
      </c>
      <c r="L1007" s="2" t="str">
        <f>IF(K1007=[23]Hoja3!$B$2,[23]Hoja3!$A$2,IF(K1007=[23]Hoja3!$B$3,[23]Hoja3!$A$3,IF(K1007=[23]Hoja3!$B$4,[23]Hoja3!$A$4,IF(K1007=[23]Hoja3!$B$5,[23]Hoja3!$A$5,IF(K1007=[23]Hoja3!$B$6,[23]Hoja3!$A$6,IF(K1007=[23]Hoja3!$B$7,[23]Hoja3!$A$7,IF(K1007=[23]Hoja3!$B$8,[23]Hoja3!$A$8,IF(K1007=[23]Hoja3!$B$9,[23]Hoja3!$A$9,IF(K1007=[23]Hoja3!$B$10,[23]Hoja3!$A$10,IF(K1007=[23]Hoja3!$B$11,[23]Hoja3!$A$11,IF(K1007=[23]Hoja3!$B$12,[23]Hoja3!$A$12,IF(K1007=[23]Hoja3!$B$13,[23]Hoja3!$A$13,IF(K1007=[23]Hoja3!$B$14,[23]Hoja3!$A$14,"")))))))))))))</f>
        <v>CCE-05</v>
      </c>
      <c r="M1007" s="2" t="s">
        <v>58</v>
      </c>
      <c r="N1007" s="2">
        <v>0</v>
      </c>
      <c r="O1007" s="1">
        <v>89204270</v>
      </c>
      <c r="P1007" s="8">
        <f t="shared" si="15"/>
        <v>89204270</v>
      </c>
      <c r="Q1007" s="1">
        <v>0</v>
      </c>
      <c r="R1007" s="2">
        <v>0</v>
      </c>
      <c r="S1007" s="2" t="s">
        <v>1332</v>
      </c>
      <c r="T1007" s="2" t="s">
        <v>1333</v>
      </c>
      <c r="U1007" s="2" t="s">
        <v>1334</v>
      </c>
      <c r="V1007" s="2" t="s">
        <v>1335</v>
      </c>
      <c r="W1007" s="2" t="s">
        <v>1336</v>
      </c>
      <c r="X1007" s="2">
        <v>3241000</v>
      </c>
      <c r="Y1007" s="3" t="s">
        <v>1337</v>
      </c>
    </row>
    <row r="1008" spans="1:25" ht="120" x14ac:dyDescent="0.25">
      <c r="A1008" s="2" t="s">
        <v>1534</v>
      </c>
      <c r="B1008" s="2" t="str">
        <f>IFERROR(VLOOKUP(VALUE(MID(A1008,1,IF(VALUE(MID(A1008,1,3))=898,3,4))),[23]Hoja1!$A$3:$K$222,2,0),"")</f>
        <v>1049 Cobertura con equidad</v>
      </c>
      <c r="C1008" s="2" t="s">
        <v>1435</v>
      </c>
      <c r="D1008" s="2" t="s">
        <v>1436</v>
      </c>
      <c r="E1008" s="2">
        <v>80111601</v>
      </c>
      <c r="F1008" s="2" t="s">
        <v>1535</v>
      </c>
      <c r="G1008" s="4">
        <v>1</v>
      </c>
      <c r="H1008" s="4">
        <v>1</v>
      </c>
      <c r="I1008" s="2">
        <v>11.5</v>
      </c>
      <c r="J1008" s="2">
        <v>1</v>
      </c>
      <c r="K1008" s="2" t="s">
        <v>29</v>
      </c>
      <c r="L1008" s="2" t="str">
        <f>IF(K1008=[23]Hoja3!$B$2,[23]Hoja3!$A$2,IF(K1008=[23]Hoja3!$B$3,[23]Hoja3!$A$3,IF(K1008=[23]Hoja3!$B$4,[23]Hoja3!$A$4,IF(K1008=[23]Hoja3!$B$5,[23]Hoja3!$A$5,IF(K1008=[23]Hoja3!$B$6,[23]Hoja3!$A$6,IF(K1008=[23]Hoja3!$B$7,[23]Hoja3!$A$7,IF(K1008=[23]Hoja3!$B$8,[23]Hoja3!$A$8,IF(K1008=[23]Hoja3!$B$9,[23]Hoja3!$A$9,IF(K1008=[23]Hoja3!$B$10,[23]Hoja3!$A$10,IF(K1008=[23]Hoja3!$B$11,[23]Hoja3!$A$11,IF(K1008=[23]Hoja3!$B$12,[23]Hoja3!$A$12,IF(K1008=[23]Hoja3!$B$13,[23]Hoja3!$A$13,IF(K1008=[23]Hoja3!$B$14,[23]Hoja3!$A$14,"")))))))))))))</f>
        <v>CCE-05</v>
      </c>
      <c r="M1008" s="2" t="s">
        <v>58</v>
      </c>
      <c r="N1008" s="2">
        <v>0</v>
      </c>
      <c r="O1008" s="1">
        <v>39587692</v>
      </c>
      <c r="P1008" s="8">
        <f t="shared" si="15"/>
        <v>39587692</v>
      </c>
      <c r="Q1008" s="1">
        <v>0</v>
      </c>
      <c r="R1008" s="2">
        <v>0</v>
      </c>
      <c r="S1008" s="2" t="s">
        <v>1332</v>
      </c>
      <c r="T1008" s="2" t="s">
        <v>1333</v>
      </c>
      <c r="U1008" s="2" t="s">
        <v>1334</v>
      </c>
      <c r="V1008" s="2" t="s">
        <v>1335</v>
      </c>
      <c r="W1008" s="2" t="s">
        <v>1336</v>
      </c>
      <c r="X1008" s="2">
        <v>3241000</v>
      </c>
      <c r="Y1008" s="3" t="s">
        <v>1337</v>
      </c>
    </row>
    <row r="1009" spans="1:25" ht="135" x14ac:dyDescent="0.25">
      <c r="A1009" s="2" t="s">
        <v>1536</v>
      </c>
      <c r="B1009" s="2" t="str">
        <f>IFERROR(VLOOKUP(VALUE(MID(A1009,1,IF(VALUE(MID(A1009,1,3))=898,3,4))),[23]Hoja1!$A$3:$K$222,2,0),"")</f>
        <v>1049 Cobertura con equidad</v>
      </c>
      <c r="C1009" s="2" t="s">
        <v>1435</v>
      </c>
      <c r="D1009" s="2" t="s">
        <v>1436</v>
      </c>
      <c r="E1009" s="2">
        <v>80111601</v>
      </c>
      <c r="F1009" s="2" t="s">
        <v>1537</v>
      </c>
      <c r="G1009" s="4">
        <v>1</v>
      </c>
      <c r="H1009" s="4">
        <v>1</v>
      </c>
      <c r="I1009" s="2">
        <v>11.5</v>
      </c>
      <c r="J1009" s="2">
        <v>1</v>
      </c>
      <c r="K1009" s="2" t="s">
        <v>29</v>
      </c>
      <c r="L1009" s="2" t="str">
        <f>IF(K1009=[23]Hoja3!$B$2,[23]Hoja3!$A$2,IF(K1009=[23]Hoja3!$B$3,[23]Hoja3!$A$3,IF(K1009=[23]Hoja3!$B$4,[23]Hoja3!$A$4,IF(K1009=[23]Hoja3!$B$5,[23]Hoja3!$A$5,IF(K1009=[23]Hoja3!$B$6,[23]Hoja3!$A$6,IF(K1009=[23]Hoja3!$B$7,[23]Hoja3!$A$7,IF(K1009=[23]Hoja3!$B$8,[23]Hoja3!$A$8,IF(K1009=[23]Hoja3!$B$9,[23]Hoja3!$A$9,IF(K1009=[23]Hoja3!$B$10,[23]Hoja3!$A$10,IF(K1009=[23]Hoja3!$B$11,[23]Hoja3!$A$11,IF(K1009=[23]Hoja3!$B$12,[23]Hoja3!$A$12,IF(K1009=[23]Hoja3!$B$13,[23]Hoja3!$A$13,IF(K1009=[23]Hoja3!$B$14,[23]Hoja3!$A$14,"")))))))))))))</f>
        <v>CCE-05</v>
      </c>
      <c r="M1009" s="2" t="s">
        <v>58</v>
      </c>
      <c r="N1009" s="2">
        <v>0</v>
      </c>
      <c r="O1009" s="1">
        <v>76869312</v>
      </c>
      <c r="P1009" s="8">
        <f t="shared" si="15"/>
        <v>76869312</v>
      </c>
      <c r="Q1009" s="1">
        <v>0</v>
      </c>
      <c r="R1009" s="2">
        <v>0</v>
      </c>
      <c r="S1009" s="2" t="s">
        <v>1332</v>
      </c>
      <c r="T1009" s="2" t="s">
        <v>1333</v>
      </c>
      <c r="U1009" s="2" t="s">
        <v>1334</v>
      </c>
      <c r="V1009" s="2" t="s">
        <v>1335</v>
      </c>
      <c r="W1009" s="2" t="s">
        <v>1336</v>
      </c>
      <c r="X1009" s="2">
        <v>3241000</v>
      </c>
      <c r="Y1009" s="3" t="s">
        <v>1337</v>
      </c>
    </row>
    <row r="1010" spans="1:25" ht="180" x14ac:dyDescent="0.25">
      <c r="A1010" s="2" t="s">
        <v>1538</v>
      </c>
      <c r="B1010" s="2" t="str">
        <f>IFERROR(VLOOKUP(VALUE(MID(A1010,1,IF(VALUE(MID(A1010,1,3))=898,3,4))),[23]Hoja1!$A$3:$K$222,2,0),"")</f>
        <v>1049 Cobertura con equidad</v>
      </c>
      <c r="C1010" s="2" t="s">
        <v>1435</v>
      </c>
      <c r="D1010" s="2" t="s">
        <v>1436</v>
      </c>
      <c r="E1010" s="2">
        <v>80111601</v>
      </c>
      <c r="F1010" s="2" t="s">
        <v>1539</v>
      </c>
      <c r="G1010" s="4">
        <v>1</v>
      </c>
      <c r="H1010" s="4">
        <v>1</v>
      </c>
      <c r="I1010" s="2">
        <v>11.5</v>
      </c>
      <c r="J1010" s="2">
        <v>1</v>
      </c>
      <c r="K1010" s="2" t="s">
        <v>29</v>
      </c>
      <c r="L1010" s="2" t="str">
        <f>IF(K1010=[23]Hoja3!$B$2,[23]Hoja3!$A$2,IF(K1010=[23]Hoja3!$B$3,[23]Hoja3!$A$3,IF(K1010=[23]Hoja3!$B$4,[23]Hoja3!$A$4,IF(K1010=[23]Hoja3!$B$5,[23]Hoja3!$A$5,IF(K1010=[23]Hoja3!$B$6,[23]Hoja3!$A$6,IF(K1010=[23]Hoja3!$B$7,[23]Hoja3!$A$7,IF(K1010=[23]Hoja3!$B$8,[23]Hoja3!$A$8,IF(K1010=[23]Hoja3!$B$9,[23]Hoja3!$A$9,IF(K1010=[23]Hoja3!$B$10,[23]Hoja3!$A$10,IF(K1010=[23]Hoja3!$B$11,[23]Hoja3!$A$11,IF(K1010=[23]Hoja3!$B$12,[23]Hoja3!$A$12,IF(K1010=[23]Hoja3!$B$13,[23]Hoja3!$A$13,IF(K1010=[23]Hoja3!$B$14,[23]Hoja3!$A$14,"")))))))))))))</f>
        <v>CCE-05</v>
      </c>
      <c r="M1010" s="2" t="s">
        <v>58</v>
      </c>
      <c r="N1010" s="2">
        <v>0</v>
      </c>
      <c r="O1010" s="1">
        <v>156331814</v>
      </c>
      <c r="P1010" s="8">
        <f t="shared" si="15"/>
        <v>156331814</v>
      </c>
      <c r="Q1010" s="1">
        <v>0</v>
      </c>
      <c r="R1010" s="2">
        <v>0</v>
      </c>
      <c r="S1010" s="2" t="s">
        <v>1332</v>
      </c>
      <c r="T1010" s="2" t="s">
        <v>1333</v>
      </c>
      <c r="U1010" s="2" t="s">
        <v>1334</v>
      </c>
      <c r="V1010" s="2" t="s">
        <v>1335</v>
      </c>
      <c r="W1010" s="2" t="s">
        <v>1336</v>
      </c>
      <c r="X1010" s="2">
        <v>3241000</v>
      </c>
      <c r="Y1010" s="3" t="s">
        <v>1337</v>
      </c>
    </row>
    <row r="1011" spans="1:25" ht="105" x14ac:dyDescent="0.25">
      <c r="A1011" s="2" t="s">
        <v>1540</v>
      </c>
      <c r="B1011" s="2" t="str">
        <f>IFERROR(VLOOKUP(VALUE(MID(A1011,1,IF(VALUE(MID(A1011,1,3))=898,3,4))),[23]Hoja1!$A$3:$K$222,2,0),"")</f>
        <v>1049 Cobertura con equidad</v>
      </c>
      <c r="C1011" s="2" t="s">
        <v>1496</v>
      </c>
      <c r="D1011" s="2" t="s">
        <v>1497</v>
      </c>
      <c r="E1011" s="2">
        <v>80111601</v>
      </c>
      <c r="F1011" s="2" t="s">
        <v>1518</v>
      </c>
      <c r="G1011" s="4">
        <v>1</v>
      </c>
      <c r="H1011" s="4">
        <v>1</v>
      </c>
      <c r="I1011" s="2">
        <v>11.5</v>
      </c>
      <c r="J1011" s="2">
        <v>1</v>
      </c>
      <c r="K1011" s="2" t="s">
        <v>29</v>
      </c>
      <c r="L1011" s="2" t="str">
        <f>IF(K1011=[23]Hoja3!$B$2,[23]Hoja3!$A$2,IF(K1011=[23]Hoja3!$B$3,[23]Hoja3!$A$3,IF(K1011=[23]Hoja3!$B$4,[23]Hoja3!$A$4,IF(K1011=[23]Hoja3!$B$5,[23]Hoja3!$A$5,IF(K1011=[23]Hoja3!$B$6,[23]Hoja3!$A$6,IF(K1011=[23]Hoja3!$B$7,[23]Hoja3!$A$7,IF(K1011=[23]Hoja3!$B$8,[23]Hoja3!$A$8,IF(K1011=[23]Hoja3!$B$9,[23]Hoja3!$A$9,IF(K1011=[23]Hoja3!$B$10,[23]Hoja3!$A$10,IF(K1011=[23]Hoja3!$B$11,[23]Hoja3!$A$11,IF(K1011=[23]Hoja3!$B$12,[23]Hoja3!$A$12,IF(K1011=[23]Hoja3!$B$13,[23]Hoja3!$A$13,IF(K1011=[23]Hoja3!$B$14,[23]Hoja3!$A$14,"")))))))))))))</f>
        <v>CCE-05</v>
      </c>
      <c r="M1011" s="2" t="s">
        <v>58</v>
      </c>
      <c r="N1011" s="2">
        <v>0</v>
      </c>
      <c r="O1011" s="1">
        <v>55422767</v>
      </c>
      <c r="P1011" s="8">
        <f t="shared" si="15"/>
        <v>55422767</v>
      </c>
      <c r="Q1011" s="1">
        <v>0</v>
      </c>
      <c r="R1011" s="2">
        <v>0</v>
      </c>
      <c r="S1011" s="2" t="s">
        <v>1332</v>
      </c>
      <c r="T1011" s="2" t="s">
        <v>1333</v>
      </c>
      <c r="U1011" s="2" t="s">
        <v>1334</v>
      </c>
      <c r="V1011" s="2" t="s">
        <v>1335</v>
      </c>
      <c r="W1011" s="2" t="s">
        <v>1336</v>
      </c>
      <c r="X1011" s="2">
        <v>3241000</v>
      </c>
      <c r="Y1011" s="3" t="s">
        <v>1337</v>
      </c>
    </row>
    <row r="1012" spans="1:25" ht="135" x14ac:dyDescent="0.25">
      <c r="A1012" s="2" t="s">
        <v>1541</v>
      </c>
      <c r="B1012" s="2" t="str">
        <f>IFERROR(VLOOKUP(VALUE(MID(A1012,1,IF(VALUE(MID(A1012,1,3))=898,3,4))),[23]Hoja1!$A$3:$K$222,2,0),"")</f>
        <v>1049 Cobertura con equidad</v>
      </c>
      <c r="C1012" s="2" t="s">
        <v>1328</v>
      </c>
      <c r="D1012" s="2" t="s">
        <v>1542</v>
      </c>
      <c r="E1012" s="2">
        <v>80111601</v>
      </c>
      <c r="F1012" s="2" t="s">
        <v>1543</v>
      </c>
      <c r="G1012" s="4">
        <v>1</v>
      </c>
      <c r="H1012" s="4">
        <v>1</v>
      </c>
      <c r="I1012" s="2">
        <v>11.5</v>
      </c>
      <c r="J1012" s="2">
        <v>1</v>
      </c>
      <c r="K1012" s="2" t="s">
        <v>29</v>
      </c>
      <c r="L1012" s="2" t="str">
        <f>IF(K1012=[23]Hoja3!$B$2,[23]Hoja3!$A$2,IF(K1012=[23]Hoja3!$B$3,[23]Hoja3!$A$3,IF(K1012=[23]Hoja3!$B$4,[23]Hoja3!$A$4,IF(K1012=[23]Hoja3!$B$5,[23]Hoja3!$A$5,IF(K1012=[23]Hoja3!$B$6,[23]Hoja3!$A$6,IF(K1012=[23]Hoja3!$B$7,[23]Hoja3!$A$7,IF(K1012=[23]Hoja3!$B$8,[23]Hoja3!$A$8,IF(K1012=[23]Hoja3!$B$9,[23]Hoja3!$A$9,IF(K1012=[23]Hoja3!$B$10,[23]Hoja3!$A$10,IF(K1012=[23]Hoja3!$B$11,[23]Hoja3!$A$11,IF(K1012=[23]Hoja3!$B$12,[23]Hoja3!$A$12,IF(K1012=[23]Hoja3!$B$13,[23]Hoja3!$A$13,IF(K1012=[23]Hoja3!$B$14,[23]Hoja3!$A$14,"")))))))))))))</f>
        <v>CCE-05</v>
      </c>
      <c r="M1012" s="2" t="s">
        <v>58</v>
      </c>
      <c r="N1012" s="2">
        <v>0</v>
      </c>
      <c r="O1012" s="1">
        <v>62020719</v>
      </c>
      <c r="P1012" s="8">
        <f t="shared" si="15"/>
        <v>62020719</v>
      </c>
      <c r="Q1012" s="1">
        <v>0</v>
      </c>
      <c r="R1012" s="2">
        <v>0</v>
      </c>
      <c r="S1012" s="2" t="s">
        <v>1332</v>
      </c>
      <c r="T1012" s="2" t="s">
        <v>1333</v>
      </c>
      <c r="U1012" s="2" t="s">
        <v>1334</v>
      </c>
      <c r="V1012" s="2" t="s">
        <v>1335</v>
      </c>
      <c r="W1012" s="2" t="s">
        <v>1336</v>
      </c>
      <c r="X1012" s="2">
        <v>3241000</v>
      </c>
      <c r="Y1012" s="3" t="s">
        <v>1337</v>
      </c>
    </row>
    <row r="1013" spans="1:25" ht="135" x14ac:dyDescent="0.25">
      <c r="A1013" s="2" t="s">
        <v>1544</v>
      </c>
      <c r="B1013" s="2" t="str">
        <f>IFERROR(VLOOKUP(VALUE(MID(A1013,1,IF(VALUE(MID(A1013,1,3))=898,3,4))),[23]Hoja1!$A$3:$K$222,2,0),"")</f>
        <v>1049 Cobertura con equidad</v>
      </c>
      <c r="C1013" s="2" t="s">
        <v>1328</v>
      </c>
      <c r="D1013" s="2" t="s">
        <v>1542</v>
      </c>
      <c r="E1013" s="2">
        <v>80111601</v>
      </c>
      <c r="F1013" s="2" t="s">
        <v>1545</v>
      </c>
      <c r="G1013" s="4">
        <v>1</v>
      </c>
      <c r="H1013" s="4">
        <v>1</v>
      </c>
      <c r="I1013" s="2">
        <v>11.5</v>
      </c>
      <c r="J1013" s="2">
        <v>1</v>
      </c>
      <c r="K1013" s="2" t="s">
        <v>29</v>
      </c>
      <c r="L1013" s="2" t="str">
        <f>IF(K1013=[23]Hoja3!$B$2,[23]Hoja3!$A$2,IF(K1013=[23]Hoja3!$B$3,[23]Hoja3!$A$3,IF(K1013=[23]Hoja3!$B$4,[23]Hoja3!$A$4,IF(K1013=[23]Hoja3!$B$5,[23]Hoja3!$A$5,IF(K1013=[23]Hoja3!$B$6,[23]Hoja3!$A$6,IF(K1013=[23]Hoja3!$B$7,[23]Hoja3!$A$7,IF(K1013=[23]Hoja3!$B$8,[23]Hoja3!$A$8,IF(K1013=[23]Hoja3!$B$9,[23]Hoja3!$A$9,IF(K1013=[23]Hoja3!$B$10,[23]Hoja3!$A$10,IF(K1013=[23]Hoja3!$B$11,[23]Hoja3!$A$11,IF(K1013=[23]Hoja3!$B$12,[23]Hoja3!$A$12,IF(K1013=[23]Hoja3!$B$13,[23]Hoja3!$A$13,IF(K1013=[23]Hoja3!$B$14,[23]Hoja3!$A$14,"")))))))))))))</f>
        <v>CCE-05</v>
      </c>
      <c r="M1013" s="2" t="s">
        <v>58</v>
      </c>
      <c r="N1013" s="2">
        <v>0</v>
      </c>
      <c r="O1013" s="1">
        <v>89440339</v>
      </c>
      <c r="P1013" s="8">
        <f t="shared" si="15"/>
        <v>89440339</v>
      </c>
      <c r="Q1013" s="1">
        <v>0</v>
      </c>
      <c r="R1013" s="2">
        <v>0</v>
      </c>
      <c r="S1013" s="2" t="s">
        <v>1332</v>
      </c>
      <c r="T1013" s="2" t="s">
        <v>1333</v>
      </c>
      <c r="U1013" s="2" t="s">
        <v>1334</v>
      </c>
      <c r="V1013" s="2" t="s">
        <v>1335</v>
      </c>
      <c r="W1013" s="2" t="s">
        <v>1336</v>
      </c>
      <c r="X1013" s="2">
        <v>3241000</v>
      </c>
      <c r="Y1013" s="3" t="s">
        <v>1337</v>
      </c>
    </row>
    <row r="1014" spans="1:25" ht="135" x14ac:dyDescent="0.25">
      <c r="A1014" s="2" t="s">
        <v>1546</v>
      </c>
      <c r="B1014" s="2" t="str">
        <f>IFERROR(VLOOKUP(VALUE(MID(A1014,1,IF(VALUE(MID(A1014,1,3))=898,3,4))),[23]Hoja1!$A$3:$K$222,2,0),"")</f>
        <v>1049 Cobertura con equidad</v>
      </c>
      <c r="C1014" s="2" t="s">
        <v>1328</v>
      </c>
      <c r="D1014" s="2" t="s">
        <v>1542</v>
      </c>
      <c r="E1014" s="2">
        <v>80111601</v>
      </c>
      <c r="F1014" s="2" t="s">
        <v>1547</v>
      </c>
      <c r="G1014" s="4">
        <v>1</v>
      </c>
      <c r="H1014" s="4">
        <v>1</v>
      </c>
      <c r="I1014" s="2">
        <v>11.5</v>
      </c>
      <c r="J1014" s="2">
        <v>1</v>
      </c>
      <c r="K1014" s="2" t="s">
        <v>29</v>
      </c>
      <c r="L1014" s="2" t="str">
        <f>IF(K1014=[23]Hoja3!$B$2,[23]Hoja3!$A$2,IF(K1014=[23]Hoja3!$B$3,[23]Hoja3!$A$3,IF(K1014=[23]Hoja3!$B$4,[23]Hoja3!$A$4,IF(K1014=[23]Hoja3!$B$5,[23]Hoja3!$A$5,IF(K1014=[23]Hoja3!$B$6,[23]Hoja3!$A$6,IF(K1014=[23]Hoja3!$B$7,[23]Hoja3!$A$7,IF(K1014=[23]Hoja3!$B$8,[23]Hoja3!$A$8,IF(K1014=[23]Hoja3!$B$9,[23]Hoja3!$A$9,IF(K1014=[23]Hoja3!$B$10,[23]Hoja3!$A$10,IF(K1014=[23]Hoja3!$B$11,[23]Hoja3!$A$11,IF(K1014=[23]Hoja3!$B$12,[23]Hoja3!$A$12,IF(K1014=[23]Hoja3!$B$13,[23]Hoja3!$A$13,IF(K1014=[23]Hoja3!$B$14,[23]Hoja3!$A$14,"")))))))))))))</f>
        <v>CCE-05</v>
      </c>
      <c r="M1014" s="2" t="s">
        <v>1022</v>
      </c>
      <c r="N1014" s="2">
        <v>0</v>
      </c>
      <c r="O1014" s="1">
        <v>35628921</v>
      </c>
      <c r="P1014" s="8">
        <f t="shared" si="15"/>
        <v>35628921</v>
      </c>
      <c r="Q1014" s="1">
        <v>0</v>
      </c>
      <c r="R1014" s="2">
        <v>0</v>
      </c>
      <c r="S1014" s="2" t="s">
        <v>1332</v>
      </c>
      <c r="T1014" s="2" t="s">
        <v>1333</v>
      </c>
      <c r="U1014" s="2" t="s">
        <v>1334</v>
      </c>
      <c r="V1014" s="2" t="s">
        <v>1335</v>
      </c>
      <c r="W1014" s="2" t="s">
        <v>1336</v>
      </c>
      <c r="X1014" s="2">
        <v>3241000</v>
      </c>
      <c r="Y1014" s="3" t="s">
        <v>1337</v>
      </c>
    </row>
    <row r="1015" spans="1:25" ht="135" x14ac:dyDescent="0.25">
      <c r="A1015" s="2" t="s">
        <v>1548</v>
      </c>
      <c r="B1015" s="2" t="str">
        <f>IFERROR(VLOOKUP(VALUE(MID(A1015,1,IF(VALUE(MID(A1015,1,3))=898,3,4))),[23]Hoja1!$A$3:$K$222,2,0),"")</f>
        <v>1049 Cobertura con equidad</v>
      </c>
      <c r="C1015" s="2" t="s">
        <v>1328</v>
      </c>
      <c r="D1015" s="2" t="s">
        <v>1542</v>
      </c>
      <c r="E1015" s="2">
        <v>80111601</v>
      </c>
      <c r="F1015" s="2" t="s">
        <v>1549</v>
      </c>
      <c r="G1015" s="4">
        <v>1</v>
      </c>
      <c r="H1015" s="4">
        <v>1</v>
      </c>
      <c r="I1015" s="2">
        <v>11.5</v>
      </c>
      <c r="J1015" s="2">
        <v>1</v>
      </c>
      <c r="K1015" s="2" t="s">
        <v>29</v>
      </c>
      <c r="L1015" s="2" t="str">
        <f>IF(K1015=[23]Hoja3!$B$2,[23]Hoja3!$A$2,IF(K1015=[23]Hoja3!$B$3,[23]Hoja3!$A$3,IF(K1015=[23]Hoja3!$B$4,[23]Hoja3!$A$4,IF(K1015=[23]Hoja3!$B$5,[23]Hoja3!$A$5,IF(K1015=[23]Hoja3!$B$6,[23]Hoja3!$A$6,IF(K1015=[23]Hoja3!$B$7,[23]Hoja3!$A$7,IF(K1015=[23]Hoja3!$B$8,[23]Hoja3!$A$8,IF(K1015=[23]Hoja3!$B$9,[23]Hoja3!$A$9,IF(K1015=[23]Hoja3!$B$10,[23]Hoja3!$A$10,IF(K1015=[23]Hoja3!$B$11,[23]Hoja3!$A$11,IF(K1015=[23]Hoja3!$B$12,[23]Hoja3!$A$12,IF(K1015=[23]Hoja3!$B$13,[23]Hoja3!$A$13,IF(K1015=[23]Hoja3!$B$14,[23]Hoja3!$A$14,"")))))))))))))</f>
        <v>CCE-05</v>
      </c>
      <c r="M1015" s="2" t="s">
        <v>58</v>
      </c>
      <c r="N1015" s="2">
        <v>0</v>
      </c>
      <c r="O1015" s="1">
        <v>64679680</v>
      </c>
      <c r="P1015" s="8">
        <f t="shared" si="15"/>
        <v>64679680</v>
      </c>
      <c r="Q1015" s="1">
        <v>0</v>
      </c>
      <c r="R1015" s="2">
        <v>0</v>
      </c>
      <c r="S1015" s="2" t="s">
        <v>1332</v>
      </c>
      <c r="T1015" s="2" t="s">
        <v>1333</v>
      </c>
      <c r="U1015" s="2" t="s">
        <v>1334</v>
      </c>
      <c r="V1015" s="2" t="s">
        <v>1335</v>
      </c>
      <c r="W1015" s="2" t="s">
        <v>1336</v>
      </c>
      <c r="X1015" s="2">
        <v>3241000</v>
      </c>
      <c r="Y1015" s="3" t="s">
        <v>1337</v>
      </c>
    </row>
    <row r="1016" spans="1:25" ht="135" x14ac:dyDescent="0.25">
      <c r="A1016" s="2" t="s">
        <v>1550</v>
      </c>
      <c r="B1016" s="2" t="str">
        <f>IFERROR(VLOOKUP(VALUE(MID(A1016,1,IF(VALUE(MID(A1016,1,3))=898,3,4))),[23]Hoja1!$A$3:$K$222,2,0),"")</f>
        <v>1049 Cobertura con equidad</v>
      </c>
      <c r="C1016" s="2" t="s">
        <v>1328</v>
      </c>
      <c r="D1016" s="2" t="s">
        <v>1542</v>
      </c>
      <c r="E1016" s="2">
        <v>80111601</v>
      </c>
      <c r="F1016" s="2" t="s">
        <v>1551</v>
      </c>
      <c r="G1016" s="4">
        <v>1</v>
      </c>
      <c r="H1016" s="4">
        <v>1</v>
      </c>
      <c r="I1016" s="2">
        <v>11.5</v>
      </c>
      <c r="J1016" s="2">
        <v>1</v>
      </c>
      <c r="K1016" s="2" t="s">
        <v>29</v>
      </c>
      <c r="L1016" s="2" t="str">
        <f>IF(K1016=[23]Hoja3!$B$2,[23]Hoja3!$A$2,IF(K1016=[23]Hoja3!$B$3,[23]Hoja3!$A$3,IF(K1016=[23]Hoja3!$B$4,[23]Hoja3!$A$4,IF(K1016=[23]Hoja3!$B$5,[23]Hoja3!$A$5,IF(K1016=[23]Hoja3!$B$6,[23]Hoja3!$A$6,IF(K1016=[23]Hoja3!$B$7,[23]Hoja3!$A$7,IF(K1016=[23]Hoja3!$B$8,[23]Hoja3!$A$8,IF(K1016=[23]Hoja3!$B$9,[23]Hoja3!$A$9,IF(K1016=[23]Hoja3!$B$10,[23]Hoja3!$A$10,IF(K1016=[23]Hoja3!$B$11,[23]Hoja3!$A$11,IF(K1016=[23]Hoja3!$B$12,[23]Hoja3!$A$12,IF(K1016=[23]Hoja3!$B$13,[23]Hoja3!$A$13,IF(K1016=[23]Hoja3!$B$14,[23]Hoja3!$A$14,"")))))))))))))</f>
        <v>CCE-05</v>
      </c>
      <c r="M1016" s="2" t="s">
        <v>1022</v>
      </c>
      <c r="N1016" s="2">
        <v>0</v>
      </c>
      <c r="O1016" s="1">
        <v>35628921</v>
      </c>
      <c r="P1016" s="8">
        <f t="shared" si="15"/>
        <v>35628921</v>
      </c>
      <c r="Q1016" s="1">
        <v>0</v>
      </c>
      <c r="R1016" s="2">
        <v>0</v>
      </c>
      <c r="S1016" s="2" t="s">
        <v>1332</v>
      </c>
      <c r="T1016" s="2" t="s">
        <v>1333</v>
      </c>
      <c r="U1016" s="2" t="s">
        <v>1334</v>
      </c>
      <c r="V1016" s="2" t="s">
        <v>1335</v>
      </c>
      <c r="W1016" s="2" t="s">
        <v>1336</v>
      </c>
      <c r="X1016" s="2">
        <v>3241000</v>
      </c>
      <c r="Y1016" s="3" t="s">
        <v>1337</v>
      </c>
    </row>
    <row r="1017" spans="1:25" ht="135" x14ac:dyDescent="0.25">
      <c r="A1017" s="2" t="s">
        <v>1552</v>
      </c>
      <c r="B1017" s="2" t="str">
        <f>IFERROR(VLOOKUP(VALUE(MID(A1017,1,IF(VALUE(MID(A1017,1,3))=898,3,4))),[23]Hoja1!$A$3:$K$222,2,0),"")</f>
        <v>1049 Cobertura con equidad</v>
      </c>
      <c r="C1017" s="2" t="s">
        <v>1328</v>
      </c>
      <c r="D1017" s="2" t="s">
        <v>1542</v>
      </c>
      <c r="E1017" s="2">
        <v>80111601</v>
      </c>
      <c r="F1017" s="2" t="s">
        <v>1553</v>
      </c>
      <c r="G1017" s="4">
        <v>1</v>
      </c>
      <c r="H1017" s="4">
        <v>1</v>
      </c>
      <c r="I1017" s="2">
        <v>11.5</v>
      </c>
      <c r="J1017" s="2">
        <v>1</v>
      </c>
      <c r="K1017" s="2" t="s">
        <v>29</v>
      </c>
      <c r="L1017" s="2" t="str">
        <f>IF(K1017=[23]Hoja3!$B$2,[23]Hoja3!$A$2,IF(K1017=[23]Hoja3!$B$3,[23]Hoja3!$A$3,IF(K1017=[23]Hoja3!$B$4,[23]Hoja3!$A$4,IF(K1017=[23]Hoja3!$B$5,[23]Hoja3!$A$5,IF(K1017=[23]Hoja3!$B$6,[23]Hoja3!$A$6,IF(K1017=[23]Hoja3!$B$7,[23]Hoja3!$A$7,IF(K1017=[23]Hoja3!$B$8,[23]Hoja3!$A$8,IF(K1017=[23]Hoja3!$B$9,[23]Hoja3!$A$9,IF(K1017=[23]Hoja3!$B$10,[23]Hoja3!$A$10,IF(K1017=[23]Hoja3!$B$11,[23]Hoja3!$A$11,IF(K1017=[23]Hoja3!$B$12,[23]Hoja3!$A$12,IF(K1017=[23]Hoja3!$B$13,[23]Hoja3!$A$13,IF(K1017=[23]Hoja3!$B$14,[23]Hoja3!$A$14,"")))))))))))))</f>
        <v>CCE-05</v>
      </c>
      <c r="M1017" s="2" t="s">
        <v>58</v>
      </c>
      <c r="N1017" s="2">
        <v>0</v>
      </c>
      <c r="O1017" s="1">
        <v>50144416</v>
      </c>
      <c r="P1017" s="8">
        <f t="shared" si="15"/>
        <v>50144416</v>
      </c>
      <c r="Q1017" s="1">
        <v>0</v>
      </c>
      <c r="R1017" s="2">
        <v>0</v>
      </c>
      <c r="S1017" s="2" t="s">
        <v>1332</v>
      </c>
      <c r="T1017" s="2" t="s">
        <v>1333</v>
      </c>
      <c r="U1017" s="2" t="s">
        <v>1334</v>
      </c>
      <c r="V1017" s="2" t="s">
        <v>1335</v>
      </c>
      <c r="W1017" s="2" t="s">
        <v>1336</v>
      </c>
      <c r="X1017" s="2">
        <v>3241000</v>
      </c>
      <c r="Y1017" s="3" t="s">
        <v>1337</v>
      </c>
    </row>
    <row r="1018" spans="1:25" ht="135" x14ac:dyDescent="0.25">
      <c r="A1018" s="2" t="s">
        <v>1554</v>
      </c>
      <c r="B1018" s="2" t="str">
        <f>IFERROR(VLOOKUP(VALUE(MID(A1018,1,IF(VALUE(MID(A1018,1,3))=898,3,4))),[23]Hoja1!$A$3:$K$222,2,0),"")</f>
        <v>1049 Cobertura con equidad</v>
      </c>
      <c r="C1018" s="2" t="s">
        <v>1328</v>
      </c>
      <c r="D1018" s="2" t="s">
        <v>1542</v>
      </c>
      <c r="E1018" s="2">
        <v>80111601</v>
      </c>
      <c r="F1018" s="2" t="s">
        <v>1555</v>
      </c>
      <c r="G1018" s="4">
        <v>1</v>
      </c>
      <c r="H1018" s="4">
        <v>1</v>
      </c>
      <c r="I1018" s="2">
        <v>11.5</v>
      </c>
      <c r="J1018" s="2">
        <v>1</v>
      </c>
      <c r="K1018" s="2" t="s">
        <v>29</v>
      </c>
      <c r="L1018" s="2" t="str">
        <f>IF(K1018=[23]Hoja3!$B$2,[23]Hoja3!$A$2,IF(K1018=[23]Hoja3!$B$3,[23]Hoja3!$A$3,IF(K1018=[23]Hoja3!$B$4,[23]Hoja3!$A$4,IF(K1018=[23]Hoja3!$B$5,[23]Hoja3!$A$5,IF(K1018=[23]Hoja3!$B$6,[23]Hoja3!$A$6,IF(K1018=[23]Hoja3!$B$7,[23]Hoja3!$A$7,IF(K1018=[23]Hoja3!$B$8,[23]Hoja3!$A$8,IF(K1018=[23]Hoja3!$B$9,[23]Hoja3!$A$9,IF(K1018=[23]Hoja3!$B$10,[23]Hoja3!$A$10,IF(K1018=[23]Hoja3!$B$11,[23]Hoja3!$A$11,IF(K1018=[23]Hoja3!$B$12,[23]Hoja3!$A$12,IF(K1018=[23]Hoja3!$B$13,[23]Hoja3!$A$13,IF(K1018=[23]Hoja3!$B$14,[23]Hoja3!$A$14,"")))))))))))))</f>
        <v>CCE-05</v>
      </c>
      <c r="M1018" s="2" t="s">
        <v>58</v>
      </c>
      <c r="N1018" s="2">
        <v>0</v>
      </c>
      <c r="O1018" s="1">
        <v>76869312</v>
      </c>
      <c r="P1018" s="8">
        <f t="shared" si="15"/>
        <v>76869312</v>
      </c>
      <c r="Q1018" s="1">
        <v>0</v>
      </c>
      <c r="R1018" s="2">
        <v>0</v>
      </c>
      <c r="S1018" s="2" t="s">
        <v>1332</v>
      </c>
      <c r="T1018" s="2" t="s">
        <v>1333</v>
      </c>
      <c r="U1018" s="2" t="s">
        <v>1334</v>
      </c>
      <c r="V1018" s="2" t="s">
        <v>1335</v>
      </c>
      <c r="W1018" s="2" t="s">
        <v>1336</v>
      </c>
      <c r="X1018" s="2">
        <v>3241000</v>
      </c>
      <c r="Y1018" s="3" t="s">
        <v>1337</v>
      </c>
    </row>
    <row r="1019" spans="1:25" ht="135" x14ac:dyDescent="0.25">
      <c r="A1019" s="2" t="s">
        <v>1556</v>
      </c>
      <c r="B1019" s="2" t="str">
        <f>IFERROR(VLOOKUP(VALUE(MID(A1019,1,IF(VALUE(MID(A1019,1,3))=898,3,4))),[23]Hoja1!$A$3:$K$222,2,0),"")</f>
        <v>1049 Cobertura con equidad</v>
      </c>
      <c r="C1019" s="2" t="s">
        <v>1328</v>
      </c>
      <c r="D1019" s="2" t="s">
        <v>1542</v>
      </c>
      <c r="E1019" s="2">
        <v>80111601</v>
      </c>
      <c r="F1019" s="2" t="s">
        <v>1557</v>
      </c>
      <c r="G1019" s="4">
        <v>1</v>
      </c>
      <c r="H1019" s="4">
        <v>1</v>
      </c>
      <c r="I1019" s="2">
        <v>11.5</v>
      </c>
      <c r="J1019" s="2">
        <v>1</v>
      </c>
      <c r="K1019" s="2" t="s">
        <v>29</v>
      </c>
      <c r="L1019" s="2" t="str">
        <f>IF(K1019=[23]Hoja3!$B$2,[23]Hoja3!$A$2,IF(K1019=[23]Hoja3!$B$3,[23]Hoja3!$A$3,IF(K1019=[23]Hoja3!$B$4,[23]Hoja3!$A$4,IF(K1019=[23]Hoja3!$B$5,[23]Hoja3!$A$5,IF(K1019=[23]Hoja3!$B$6,[23]Hoja3!$A$6,IF(K1019=[23]Hoja3!$B$7,[23]Hoja3!$A$7,IF(K1019=[23]Hoja3!$B$8,[23]Hoja3!$A$8,IF(K1019=[23]Hoja3!$B$9,[23]Hoja3!$A$9,IF(K1019=[23]Hoja3!$B$10,[23]Hoja3!$A$10,IF(K1019=[23]Hoja3!$B$11,[23]Hoja3!$A$11,IF(K1019=[23]Hoja3!$B$12,[23]Hoja3!$A$12,IF(K1019=[23]Hoja3!$B$13,[23]Hoja3!$A$13,IF(K1019=[23]Hoja3!$B$14,[23]Hoja3!$A$14,"")))))))))))))</f>
        <v>CCE-05</v>
      </c>
      <c r="M1019" s="2" t="s">
        <v>58</v>
      </c>
      <c r="N1019" s="2">
        <v>0</v>
      </c>
      <c r="O1019" s="1">
        <v>39587692</v>
      </c>
      <c r="P1019" s="8">
        <f t="shared" si="15"/>
        <v>39587692</v>
      </c>
      <c r="Q1019" s="1">
        <v>0</v>
      </c>
      <c r="R1019" s="2">
        <v>0</v>
      </c>
      <c r="S1019" s="2" t="s">
        <v>1332</v>
      </c>
      <c r="T1019" s="2" t="s">
        <v>1333</v>
      </c>
      <c r="U1019" s="2" t="s">
        <v>1334</v>
      </c>
      <c r="V1019" s="2" t="s">
        <v>1335</v>
      </c>
      <c r="W1019" s="2" t="s">
        <v>1336</v>
      </c>
      <c r="X1019" s="2">
        <v>3241000</v>
      </c>
      <c r="Y1019" s="3" t="s">
        <v>1337</v>
      </c>
    </row>
    <row r="1020" spans="1:25" ht="150" x14ac:dyDescent="0.25">
      <c r="A1020" s="2" t="s">
        <v>1558</v>
      </c>
      <c r="B1020" s="2" t="str">
        <f>IFERROR(VLOOKUP(VALUE(MID(A1020,1,IF(VALUE(MID(A1020,1,3))=898,3,4))),[23]Hoja1!$A$3:$K$222,2,0),"")</f>
        <v>1049 Cobertura con equidad</v>
      </c>
      <c r="C1020" s="2" t="s">
        <v>1389</v>
      </c>
      <c r="D1020" s="2" t="s">
        <v>1559</v>
      </c>
      <c r="E1020" s="2">
        <v>8011616</v>
      </c>
      <c r="F1020" s="2" t="s">
        <v>1560</v>
      </c>
      <c r="G1020" s="4">
        <v>6</v>
      </c>
      <c r="H1020" s="4">
        <v>6</v>
      </c>
      <c r="I1020" s="2">
        <v>6</v>
      </c>
      <c r="J1020" s="2">
        <v>1</v>
      </c>
      <c r="K1020" s="2" t="s">
        <v>29</v>
      </c>
      <c r="L1020" s="2" t="str">
        <f>IF(K1020=[23]Hoja3!$B$2,[23]Hoja3!$A$2,IF(K1020=[23]Hoja3!$B$3,[23]Hoja3!$A$3,IF(K1020=[23]Hoja3!$B$4,[23]Hoja3!$A$4,IF(K1020=[23]Hoja3!$B$5,[23]Hoja3!$A$5,IF(K1020=[23]Hoja3!$B$6,[23]Hoja3!$A$6,IF(K1020=[23]Hoja3!$B$7,[23]Hoja3!$A$7,IF(K1020=[23]Hoja3!$B$8,[23]Hoja3!$A$8,IF(K1020=[23]Hoja3!$B$9,[23]Hoja3!$A$9,IF(K1020=[23]Hoja3!$B$10,[23]Hoja3!$A$10,IF(K1020=[23]Hoja3!$B$11,[23]Hoja3!$A$11,IF(K1020=[23]Hoja3!$B$12,[23]Hoja3!$A$12,IF(K1020=[23]Hoja3!$B$13,[23]Hoja3!$A$13,IF(K1020=[23]Hoja3!$B$14,[23]Hoja3!$A$14,"")))))))))))))</f>
        <v>CCE-05</v>
      </c>
      <c r="M1020" s="2" t="s">
        <v>1561</v>
      </c>
      <c r="N1020" s="2">
        <v>0</v>
      </c>
      <c r="O1020" s="1">
        <v>150000000</v>
      </c>
      <c r="P1020" s="8">
        <f t="shared" si="15"/>
        <v>150000000</v>
      </c>
      <c r="Q1020" s="1">
        <v>0</v>
      </c>
      <c r="R1020" s="2">
        <v>0</v>
      </c>
      <c r="S1020" s="2" t="s">
        <v>1332</v>
      </c>
      <c r="T1020" s="2" t="s">
        <v>1333</v>
      </c>
      <c r="U1020" s="2" t="s">
        <v>1334</v>
      </c>
      <c r="V1020" s="2" t="s">
        <v>1335</v>
      </c>
      <c r="W1020" s="2" t="s">
        <v>1336</v>
      </c>
      <c r="X1020" s="2">
        <v>3241000</v>
      </c>
      <c r="Y1020" s="3" t="s">
        <v>1337</v>
      </c>
    </row>
    <row r="1021" spans="1:25" ht="150" x14ac:dyDescent="0.25">
      <c r="A1021" s="2" t="s">
        <v>1558</v>
      </c>
      <c r="B1021" s="2" t="str">
        <f>IFERROR(VLOOKUP(VALUE(MID(A1021,1,IF(VALUE(MID(A1021,1,3))=898,3,4))),[23]Hoja1!$A$3:$K$222,2,0),"")</f>
        <v>1049 Cobertura con equidad</v>
      </c>
      <c r="C1021" s="2" t="s">
        <v>1435</v>
      </c>
      <c r="D1021" s="2" t="s">
        <v>1562</v>
      </c>
      <c r="E1021" s="2">
        <v>8011616</v>
      </c>
      <c r="F1021" s="2" t="s">
        <v>1563</v>
      </c>
      <c r="G1021" s="4">
        <v>6</v>
      </c>
      <c r="H1021" s="4">
        <v>6</v>
      </c>
      <c r="I1021" s="2">
        <v>6</v>
      </c>
      <c r="J1021" s="2">
        <v>1</v>
      </c>
      <c r="K1021" s="2" t="s">
        <v>29</v>
      </c>
      <c r="L1021" s="2" t="str">
        <f>IF(K1021=[23]Hoja3!$B$2,[23]Hoja3!$A$2,IF(K1021=[23]Hoja3!$B$3,[23]Hoja3!$A$3,IF(K1021=[23]Hoja3!$B$4,[23]Hoja3!$A$4,IF(K1021=[23]Hoja3!$B$5,[23]Hoja3!$A$5,IF(K1021=[23]Hoja3!$B$6,[23]Hoja3!$A$6,IF(K1021=[23]Hoja3!$B$7,[23]Hoja3!$A$7,IF(K1021=[23]Hoja3!$B$8,[23]Hoja3!$A$8,IF(K1021=[23]Hoja3!$B$9,[23]Hoja3!$A$9,IF(K1021=[23]Hoja3!$B$10,[23]Hoja3!$A$10,IF(K1021=[23]Hoja3!$B$11,[23]Hoja3!$A$11,IF(K1021=[23]Hoja3!$B$12,[23]Hoja3!$A$12,IF(K1021=[23]Hoja3!$B$13,[23]Hoja3!$A$13,IF(K1021=[23]Hoja3!$B$14,[23]Hoja3!$A$14,"")))))))))))))</f>
        <v>CCE-05</v>
      </c>
      <c r="M1021" s="2" t="s">
        <v>1561</v>
      </c>
      <c r="N1021" s="2">
        <v>0</v>
      </c>
      <c r="O1021" s="1">
        <v>848000000</v>
      </c>
      <c r="P1021" s="8">
        <f t="shared" si="15"/>
        <v>848000000</v>
      </c>
      <c r="Q1021" s="1">
        <v>0</v>
      </c>
      <c r="R1021" s="2">
        <v>0</v>
      </c>
      <c r="S1021" s="2" t="s">
        <v>1332</v>
      </c>
      <c r="T1021" s="2" t="s">
        <v>1333</v>
      </c>
      <c r="U1021" s="2" t="s">
        <v>1334</v>
      </c>
      <c r="V1021" s="2" t="s">
        <v>1335</v>
      </c>
      <c r="W1021" s="2" t="s">
        <v>1336</v>
      </c>
      <c r="X1021" s="2">
        <v>3241000</v>
      </c>
      <c r="Y1021" s="3" t="s">
        <v>1337</v>
      </c>
    </row>
    <row r="1022" spans="1:25" ht="150" x14ac:dyDescent="0.25">
      <c r="A1022" s="2" t="s">
        <v>1558</v>
      </c>
      <c r="B1022" s="2" t="str">
        <f>IFERROR(VLOOKUP(VALUE(MID(A1022,1,IF(VALUE(MID(A1022,1,3))=898,3,4))),[23]Hoja1!$A$3:$K$222,2,0),"")</f>
        <v>1049 Cobertura con equidad</v>
      </c>
      <c r="C1022" s="2" t="s">
        <v>1328</v>
      </c>
      <c r="D1022" s="2" t="s">
        <v>1564</v>
      </c>
      <c r="E1022" s="2">
        <v>8011616</v>
      </c>
      <c r="F1022" s="2" t="s">
        <v>1563</v>
      </c>
      <c r="G1022" s="4">
        <v>6</v>
      </c>
      <c r="H1022" s="4">
        <v>6</v>
      </c>
      <c r="I1022" s="2">
        <v>6</v>
      </c>
      <c r="J1022" s="2">
        <v>1</v>
      </c>
      <c r="K1022" s="2" t="s">
        <v>29</v>
      </c>
      <c r="L1022" s="2" t="str">
        <f>IF(K1022=[23]Hoja3!$B$2,[23]Hoja3!$A$2,IF(K1022=[23]Hoja3!$B$3,[23]Hoja3!$A$3,IF(K1022=[23]Hoja3!$B$4,[23]Hoja3!$A$4,IF(K1022=[23]Hoja3!$B$5,[23]Hoja3!$A$5,IF(K1022=[23]Hoja3!$B$6,[23]Hoja3!$A$6,IF(K1022=[23]Hoja3!$B$7,[23]Hoja3!$A$7,IF(K1022=[23]Hoja3!$B$8,[23]Hoja3!$A$8,IF(K1022=[23]Hoja3!$B$9,[23]Hoja3!$A$9,IF(K1022=[23]Hoja3!$B$10,[23]Hoja3!$A$10,IF(K1022=[23]Hoja3!$B$11,[23]Hoja3!$A$11,IF(K1022=[23]Hoja3!$B$12,[23]Hoja3!$A$12,IF(K1022=[23]Hoja3!$B$13,[23]Hoja3!$A$13,IF(K1022=[23]Hoja3!$B$14,[23]Hoja3!$A$14,"")))))))))))))</f>
        <v>CCE-05</v>
      </c>
      <c r="M1022" s="2" t="s">
        <v>1561</v>
      </c>
      <c r="N1022" s="2">
        <v>0</v>
      </c>
      <c r="O1022" s="1">
        <v>1592000000</v>
      </c>
      <c r="P1022" s="8">
        <f t="shared" si="15"/>
        <v>1592000000</v>
      </c>
      <c r="Q1022" s="1">
        <v>0</v>
      </c>
      <c r="R1022" s="2">
        <v>0</v>
      </c>
      <c r="S1022" s="2" t="s">
        <v>1332</v>
      </c>
      <c r="T1022" s="2" t="s">
        <v>1333</v>
      </c>
      <c r="U1022" s="2" t="s">
        <v>1334</v>
      </c>
      <c r="V1022" s="2" t="s">
        <v>1335</v>
      </c>
      <c r="W1022" s="2" t="s">
        <v>1336</v>
      </c>
      <c r="X1022" s="2">
        <v>3241000</v>
      </c>
      <c r="Y1022" s="3" t="s">
        <v>1337</v>
      </c>
    </row>
    <row r="1023" spans="1:25" ht="165" x14ac:dyDescent="0.25">
      <c r="A1023" s="2" t="s">
        <v>1565</v>
      </c>
      <c r="B1023" s="2" t="str">
        <f>IFERROR(VLOOKUP(VALUE(MID(A1023,1,IF(VALUE(MID(A1023,1,3))=898,3,4))),[23]Hoja1!$A$3:$K$222,2,0),"")</f>
        <v>1049 Cobertura con equidad</v>
      </c>
      <c r="C1023" s="2" t="s">
        <v>1403</v>
      </c>
      <c r="D1023" s="2" t="s">
        <v>1566</v>
      </c>
      <c r="E1023" s="2">
        <v>80101604</v>
      </c>
      <c r="F1023" s="2" t="s">
        <v>1567</v>
      </c>
      <c r="G1023" s="4">
        <v>6</v>
      </c>
      <c r="H1023" s="4">
        <v>6</v>
      </c>
      <c r="I1023" s="2">
        <v>6</v>
      </c>
      <c r="J1023" s="2">
        <v>1</v>
      </c>
      <c r="K1023" s="2" t="s">
        <v>29</v>
      </c>
      <c r="L1023" s="2" t="str">
        <f>IF(K1023=[23]Hoja3!$B$2,[23]Hoja3!$A$2,IF(K1023=[23]Hoja3!$B$3,[23]Hoja3!$A$3,IF(K1023=[23]Hoja3!$B$4,[23]Hoja3!$A$4,IF(K1023=[23]Hoja3!$B$5,[23]Hoja3!$A$5,IF(K1023=[23]Hoja3!$B$6,[23]Hoja3!$A$6,IF(K1023=[23]Hoja3!$B$7,[23]Hoja3!$A$7,IF(K1023=[23]Hoja3!$B$8,[23]Hoja3!$A$8,IF(K1023=[23]Hoja3!$B$9,[23]Hoja3!$A$9,IF(K1023=[23]Hoja3!$B$10,[23]Hoja3!$A$10,IF(K1023=[23]Hoja3!$B$11,[23]Hoja3!$A$11,IF(K1023=[23]Hoja3!$B$12,[23]Hoja3!$A$12,IF(K1023=[23]Hoja3!$B$13,[23]Hoja3!$A$13,IF(K1023=[23]Hoja3!$B$14,[23]Hoja3!$A$14,"")))))))))))))</f>
        <v>CCE-05</v>
      </c>
      <c r="M1023" s="2" t="s">
        <v>1568</v>
      </c>
      <c r="N1023" s="2">
        <v>0</v>
      </c>
      <c r="O1023" s="1">
        <v>1780000000</v>
      </c>
      <c r="P1023" s="8">
        <f t="shared" si="15"/>
        <v>1780000000</v>
      </c>
      <c r="Q1023" s="1">
        <v>0</v>
      </c>
      <c r="R1023" s="2">
        <v>0</v>
      </c>
      <c r="S1023" s="2" t="s">
        <v>1332</v>
      </c>
      <c r="T1023" s="2" t="s">
        <v>1333</v>
      </c>
      <c r="U1023" s="2" t="s">
        <v>1334</v>
      </c>
      <c r="V1023" s="2" t="s">
        <v>1335</v>
      </c>
      <c r="W1023" s="2" t="s">
        <v>1336</v>
      </c>
      <c r="X1023" s="2">
        <v>3241000</v>
      </c>
      <c r="Y1023" s="3" t="s">
        <v>1337</v>
      </c>
    </row>
    <row r="1024" spans="1:25" ht="165" x14ac:dyDescent="0.25">
      <c r="A1024" s="2" t="s">
        <v>1569</v>
      </c>
      <c r="B1024" s="2" t="str">
        <f>IFERROR(VLOOKUP(VALUE(MID(A1024,1,IF(VALUE(MID(A1024,1,3))=898,3,4))),[23]Hoja1!$A$3:$K$222,2,0),"")</f>
        <v>1049 Cobertura con equidad</v>
      </c>
      <c r="C1024" s="2" t="s">
        <v>1389</v>
      </c>
      <c r="D1024" s="2" t="s">
        <v>1570</v>
      </c>
      <c r="E1024" s="2">
        <v>93151505</v>
      </c>
      <c r="F1024" s="2" t="s">
        <v>1571</v>
      </c>
      <c r="G1024" s="4">
        <v>6</v>
      </c>
      <c r="H1024" s="4">
        <v>6</v>
      </c>
      <c r="I1024" s="2">
        <v>6</v>
      </c>
      <c r="J1024" s="2">
        <v>1</v>
      </c>
      <c r="K1024" s="2" t="s">
        <v>29</v>
      </c>
      <c r="L1024" s="2" t="str">
        <f>IF(K1024=[23]Hoja3!$B$2,[23]Hoja3!$A$2,IF(K1024=[23]Hoja3!$B$3,[23]Hoja3!$A$3,IF(K1024=[23]Hoja3!$B$4,[23]Hoja3!$A$4,IF(K1024=[23]Hoja3!$B$5,[23]Hoja3!$A$5,IF(K1024=[23]Hoja3!$B$6,[23]Hoja3!$A$6,IF(K1024=[23]Hoja3!$B$7,[23]Hoja3!$A$7,IF(K1024=[23]Hoja3!$B$8,[23]Hoja3!$A$8,IF(K1024=[23]Hoja3!$B$9,[23]Hoja3!$A$9,IF(K1024=[23]Hoja3!$B$10,[23]Hoja3!$A$10,IF(K1024=[23]Hoja3!$B$11,[23]Hoja3!$A$11,IF(K1024=[23]Hoja3!$B$12,[23]Hoja3!$A$12,IF(K1024=[23]Hoja3!$B$13,[23]Hoja3!$A$13,IF(K1024=[23]Hoja3!$B$14,[23]Hoja3!$A$14,"")))))))))))))</f>
        <v>CCE-05</v>
      </c>
      <c r="M1024" s="2" t="s">
        <v>1561</v>
      </c>
      <c r="N1024" s="2">
        <v>0</v>
      </c>
      <c r="O1024" s="1">
        <v>267000000</v>
      </c>
      <c r="P1024" s="8">
        <f t="shared" si="15"/>
        <v>267000000</v>
      </c>
      <c r="Q1024" s="1">
        <v>0</v>
      </c>
      <c r="R1024" s="2">
        <v>0</v>
      </c>
      <c r="S1024" s="2" t="s">
        <v>1332</v>
      </c>
      <c r="T1024" s="2" t="s">
        <v>1333</v>
      </c>
      <c r="U1024" s="2" t="s">
        <v>1334</v>
      </c>
      <c r="V1024" s="2" t="s">
        <v>1335</v>
      </c>
      <c r="W1024" s="2" t="s">
        <v>1336</v>
      </c>
      <c r="X1024" s="2">
        <v>3241000</v>
      </c>
      <c r="Y1024" s="3" t="s">
        <v>1337</v>
      </c>
    </row>
    <row r="1025" spans="1:25" ht="165" x14ac:dyDescent="0.25">
      <c r="A1025" s="2" t="s">
        <v>1569</v>
      </c>
      <c r="B1025" s="2" t="str">
        <f>IFERROR(VLOOKUP(VALUE(MID(A1025,1,IF(VALUE(MID(A1025,1,3))=898,3,4))),[23]Hoja1!$A$3:$K$222,2,0),"")</f>
        <v>1049 Cobertura con equidad</v>
      </c>
      <c r="C1025" s="2" t="s">
        <v>1389</v>
      </c>
      <c r="D1025" s="2" t="s">
        <v>1572</v>
      </c>
      <c r="E1025" s="2">
        <v>93151505</v>
      </c>
      <c r="F1025" s="2" t="s">
        <v>1571</v>
      </c>
      <c r="G1025" s="4">
        <v>6</v>
      </c>
      <c r="H1025" s="4">
        <v>6</v>
      </c>
      <c r="I1025" s="2">
        <v>6</v>
      </c>
      <c r="J1025" s="2">
        <v>1</v>
      </c>
      <c r="K1025" s="2" t="s">
        <v>29</v>
      </c>
      <c r="L1025" s="2" t="str">
        <f>IF(K1025=[23]Hoja3!$B$2,[23]Hoja3!$A$2,IF(K1025=[23]Hoja3!$B$3,[23]Hoja3!$A$3,IF(K1025=[23]Hoja3!$B$4,[23]Hoja3!$A$4,IF(K1025=[23]Hoja3!$B$5,[23]Hoja3!$A$5,IF(K1025=[23]Hoja3!$B$6,[23]Hoja3!$A$6,IF(K1025=[23]Hoja3!$B$7,[23]Hoja3!$A$7,IF(K1025=[23]Hoja3!$B$8,[23]Hoja3!$A$8,IF(K1025=[23]Hoja3!$B$9,[23]Hoja3!$A$9,IF(K1025=[23]Hoja3!$B$10,[23]Hoja3!$A$10,IF(K1025=[23]Hoja3!$B$11,[23]Hoja3!$A$11,IF(K1025=[23]Hoja3!$B$12,[23]Hoja3!$A$12,IF(K1025=[23]Hoja3!$B$13,[23]Hoja3!$A$13,IF(K1025=[23]Hoja3!$B$14,[23]Hoja3!$A$14,"")))))))))))))</f>
        <v>CCE-05</v>
      </c>
      <c r="M1025" s="2" t="s">
        <v>1561</v>
      </c>
      <c r="N1025" s="2">
        <v>0</v>
      </c>
      <c r="O1025" s="1">
        <v>416000000</v>
      </c>
      <c r="P1025" s="8">
        <f t="shared" si="15"/>
        <v>416000000</v>
      </c>
      <c r="Q1025" s="1">
        <v>0</v>
      </c>
      <c r="R1025" s="2">
        <v>0</v>
      </c>
      <c r="S1025" s="2" t="s">
        <v>1332</v>
      </c>
      <c r="T1025" s="2" t="s">
        <v>1333</v>
      </c>
      <c r="U1025" s="2" t="s">
        <v>1334</v>
      </c>
      <c r="V1025" s="2" t="s">
        <v>1335</v>
      </c>
      <c r="W1025" s="2" t="s">
        <v>1336</v>
      </c>
      <c r="X1025" s="2">
        <v>3241000</v>
      </c>
      <c r="Y1025" s="3" t="s">
        <v>1337</v>
      </c>
    </row>
    <row r="1026" spans="1:25" ht="165" x14ac:dyDescent="0.25">
      <c r="A1026" s="2" t="s">
        <v>1569</v>
      </c>
      <c r="B1026" s="2" t="str">
        <f>IFERROR(VLOOKUP(VALUE(MID(A1026,1,IF(VALUE(MID(A1026,1,3))=898,3,4))),[23]Hoja1!$A$3:$K$222,2,0),"")</f>
        <v>1049 Cobertura con equidad</v>
      </c>
      <c r="C1026" s="2" t="s">
        <v>1496</v>
      </c>
      <c r="D1026" s="2" t="s">
        <v>1573</v>
      </c>
      <c r="E1026" s="2">
        <v>93151505</v>
      </c>
      <c r="F1026" s="2" t="s">
        <v>1571</v>
      </c>
      <c r="G1026" s="4">
        <v>6</v>
      </c>
      <c r="H1026" s="4">
        <v>6</v>
      </c>
      <c r="I1026" s="2">
        <v>6</v>
      </c>
      <c r="J1026" s="2">
        <v>1</v>
      </c>
      <c r="K1026" s="2" t="s">
        <v>29</v>
      </c>
      <c r="L1026" s="2" t="str">
        <f>IF(K1026=[23]Hoja3!$B$2,[23]Hoja3!$A$2,IF(K1026=[23]Hoja3!$B$3,[23]Hoja3!$A$3,IF(K1026=[23]Hoja3!$B$4,[23]Hoja3!$A$4,IF(K1026=[23]Hoja3!$B$5,[23]Hoja3!$A$5,IF(K1026=[23]Hoja3!$B$6,[23]Hoja3!$A$6,IF(K1026=[23]Hoja3!$B$7,[23]Hoja3!$A$7,IF(K1026=[23]Hoja3!$B$8,[23]Hoja3!$A$8,IF(K1026=[23]Hoja3!$B$9,[23]Hoja3!$A$9,IF(K1026=[23]Hoja3!$B$10,[23]Hoja3!$A$10,IF(K1026=[23]Hoja3!$B$11,[23]Hoja3!$A$11,IF(K1026=[23]Hoja3!$B$12,[23]Hoja3!$A$12,IF(K1026=[23]Hoja3!$B$13,[23]Hoja3!$A$13,IF(K1026=[23]Hoja3!$B$14,[23]Hoja3!$A$14,"")))))))))))))</f>
        <v>CCE-05</v>
      </c>
      <c r="M1026" s="2" t="s">
        <v>1561</v>
      </c>
      <c r="N1026" s="2">
        <v>0</v>
      </c>
      <c r="O1026" s="1">
        <v>728000000</v>
      </c>
      <c r="P1026" s="8">
        <f t="shared" si="15"/>
        <v>728000000</v>
      </c>
      <c r="Q1026" s="1">
        <v>0</v>
      </c>
      <c r="R1026" s="2">
        <v>0</v>
      </c>
      <c r="S1026" s="2" t="s">
        <v>1332</v>
      </c>
      <c r="T1026" s="2" t="s">
        <v>1333</v>
      </c>
      <c r="U1026" s="2" t="s">
        <v>1334</v>
      </c>
      <c r="V1026" s="2" t="s">
        <v>1335</v>
      </c>
      <c r="W1026" s="2" t="s">
        <v>1336</v>
      </c>
      <c r="X1026" s="2">
        <v>3241000</v>
      </c>
      <c r="Y1026" s="3" t="s">
        <v>1337</v>
      </c>
    </row>
    <row r="1027" spans="1:25" ht="180" x14ac:dyDescent="0.25">
      <c r="A1027" s="2" t="s">
        <v>1569</v>
      </c>
      <c r="B1027" s="2" t="str">
        <f>IFERROR(VLOOKUP(VALUE(MID(A1027,1,IF(VALUE(MID(A1027,1,3))=898,3,4))),[23]Hoja1!$A$3:$K$222,2,0),"")</f>
        <v>1049 Cobertura con equidad</v>
      </c>
      <c r="C1027" s="2" t="s">
        <v>1435</v>
      </c>
      <c r="D1027" s="2" t="s">
        <v>1574</v>
      </c>
      <c r="E1027" s="2">
        <v>93151505</v>
      </c>
      <c r="F1027" s="2" t="s">
        <v>1571</v>
      </c>
      <c r="G1027" s="4">
        <v>6</v>
      </c>
      <c r="H1027" s="4">
        <v>6</v>
      </c>
      <c r="I1027" s="2">
        <v>6</v>
      </c>
      <c r="J1027" s="2">
        <v>1</v>
      </c>
      <c r="K1027" s="2" t="s">
        <v>29</v>
      </c>
      <c r="L1027" s="2" t="str">
        <f>IF(K1027=[23]Hoja3!$B$2,[23]Hoja3!$A$2,IF(K1027=[23]Hoja3!$B$3,[23]Hoja3!$A$3,IF(K1027=[23]Hoja3!$B$4,[23]Hoja3!$A$4,IF(K1027=[23]Hoja3!$B$5,[23]Hoja3!$A$5,IF(K1027=[23]Hoja3!$B$6,[23]Hoja3!$A$6,IF(K1027=[23]Hoja3!$B$7,[23]Hoja3!$A$7,IF(K1027=[23]Hoja3!$B$8,[23]Hoja3!$A$8,IF(K1027=[23]Hoja3!$B$9,[23]Hoja3!$A$9,IF(K1027=[23]Hoja3!$B$10,[23]Hoja3!$A$10,IF(K1027=[23]Hoja3!$B$11,[23]Hoja3!$A$11,IF(K1027=[23]Hoja3!$B$12,[23]Hoja3!$A$12,IF(K1027=[23]Hoja3!$B$13,[23]Hoja3!$A$13,IF(K1027=[23]Hoja3!$B$14,[23]Hoja3!$A$14,"")))))))))))))</f>
        <v>CCE-05</v>
      </c>
      <c r="M1027" s="2" t="s">
        <v>1561</v>
      </c>
      <c r="N1027" s="2">
        <v>0</v>
      </c>
      <c r="O1027" s="1">
        <v>312000000</v>
      </c>
      <c r="P1027" s="8">
        <f t="shared" si="15"/>
        <v>312000000</v>
      </c>
      <c r="Q1027" s="1">
        <v>0</v>
      </c>
      <c r="R1027" s="2">
        <v>0</v>
      </c>
      <c r="S1027" s="2" t="s">
        <v>1332</v>
      </c>
      <c r="T1027" s="2" t="s">
        <v>1333</v>
      </c>
      <c r="U1027" s="2" t="s">
        <v>1334</v>
      </c>
      <c r="V1027" s="2" t="s">
        <v>1335</v>
      </c>
      <c r="W1027" s="2" t="s">
        <v>1336</v>
      </c>
      <c r="X1027" s="2">
        <v>3241000</v>
      </c>
      <c r="Y1027" s="3" t="s">
        <v>1337</v>
      </c>
    </row>
    <row r="1028" spans="1:25" ht="105" x14ac:dyDescent="0.25">
      <c r="A1028" s="2" t="s">
        <v>1575</v>
      </c>
      <c r="B1028" s="2" t="str">
        <f>IFERROR(VLOOKUP(VALUE(MID(A1028,1,IF(VALUE(MID(A1028,1,3))=898,3,4))),[23]Hoja1!$A$3:$K$222,2,0),"")</f>
        <v>1049 Cobertura con equidad</v>
      </c>
      <c r="C1028" s="2" t="s">
        <v>1496</v>
      </c>
      <c r="D1028" s="2" t="s">
        <v>1576</v>
      </c>
      <c r="E1028" s="2">
        <v>86111602</v>
      </c>
      <c r="F1028" s="2" t="s">
        <v>1577</v>
      </c>
      <c r="G1028" s="4">
        <v>1</v>
      </c>
      <c r="H1028" s="4">
        <v>1</v>
      </c>
      <c r="I1028" s="2">
        <v>10</v>
      </c>
      <c r="J1028" s="2">
        <v>1</v>
      </c>
      <c r="K1028" s="2" t="s">
        <v>889</v>
      </c>
      <c r="L1028" s="2" t="str">
        <f>IF(K1028=[23]Hoja3!$B$2,[23]Hoja3!$A$2,IF(K1028=[23]Hoja3!$B$3,[23]Hoja3!$A$3,IF(K1028=[23]Hoja3!$B$4,[23]Hoja3!$A$4,IF(K1028=[23]Hoja3!$B$5,[23]Hoja3!$A$5,IF(K1028=[23]Hoja3!$B$6,[23]Hoja3!$A$6,IF(K1028=[23]Hoja3!$B$7,[23]Hoja3!$A$7,IF(K1028=[23]Hoja3!$B$8,[23]Hoja3!$A$8,IF(K1028=[23]Hoja3!$B$9,[23]Hoja3!$A$9,IF(K1028=[23]Hoja3!$B$10,[23]Hoja3!$A$10,IF(K1028=[23]Hoja3!$B$11,[23]Hoja3!$A$11,IF(K1028=[23]Hoja3!$B$12,[23]Hoja3!$A$12,IF(K1028=[23]Hoja3!$B$13,[23]Hoja3!$A$13,IF(K1028=[23]Hoja3!$B$14,[23]Hoja3!$A$14,"")))))))))))))</f>
        <v>CCE-04</v>
      </c>
      <c r="M1028" s="2" t="s">
        <v>893</v>
      </c>
      <c r="N1028" s="2">
        <v>0</v>
      </c>
      <c r="O1028" s="1">
        <v>3926142000</v>
      </c>
      <c r="P1028" s="8">
        <f t="shared" si="15"/>
        <v>3926142000</v>
      </c>
      <c r="Q1028" s="1">
        <v>0</v>
      </c>
      <c r="R1028" s="2">
        <v>0</v>
      </c>
      <c r="S1028" s="2" t="s">
        <v>1332</v>
      </c>
      <c r="T1028" s="2" t="s">
        <v>1333</v>
      </c>
      <c r="U1028" s="2" t="s">
        <v>1334</v>
      </c>
      <c r="V1028" s="2" t="s">
        <v>1335</v>
      </c>
      <c r="W1028" s="2" t="s">
        <v>1336</v>
      </c>
      <c r="X1028" s="2">
        <v>3241000</v>
      </c>
      <c r="Y1028" s="3" t="s">
        <v>1337</v>
      </c>
    </row>
    <row r="1029" spans="1:25" ht="135" x14ac:dyDescent="0.25">
      <c r="A1029" s="2" t="s">
        <v>1578</v>
      </c>
      <c r="B1029" s="2" t="str">
        <f>IFERROR(VLOOKUP(VALUE(MID(A1029,1,IF(VALUE(MID(A1029,1,3))=898,3,4))),[23]Hoja1!$A$3:$K$222,2,0),"")</f>
        <v>1049 Cobertura con equidad</v>
      </c>
      <c r="C1029" s="2" t="s">
        <v>1496</v>
      </c>
      <c r="D1029" s="2" t="s">
        <v>1573</v>
      </c>
      <c r="E1029" s="2">
        <v>86101710</v>
      </c>
      <c r="F1029" s="2" t="s">
        <v>1579</v>
      </c>
      <c r="G1029" s="4">
        <v>6</v>
      </c>
      <c r="H1029" s="4">
        <v>6</v>
      </c>
      <c r="I1029" s="2">
        <v>6</v>
      </c>
      <c r="J1029" s="2">
        <v>1</v>
      </c>
      <c r="K1029" s="2" t="s">
        <v>29</v>
      </c>
      <c r="L1029" s="2" t="str">
        <f>IF(K1029=[23]Hoja3!$B$2,[23]Hoja3!$A$2,IF(K1029=[23]Hoja3!$B$3,[23]Hoja3!$A$3,IF(K1029=[23]Hoja3!$B$4,[23]Hoja3!$A$4,IF(K1029=[23]Hoja3!$B$5,[23]Hoja3!$A$5,IF(K1029=[23]Hoja3!$B$6,[23]Hoja3!$A$6,IF(K1029=[23]Hoja3!$B$7,[23]Hoja3!$A$7,IF(K1029=[23]Hoja3!$B$8,[23]Hoja3!$A$8,IF(K1029=[23]Hoja3!$B$9,[23]Hoja3!$A$9,IF(K1029=[23]Hoja3!$B$10,[23]Hoja3!$A$10,IF(K1029=[23]Hoja3!$B$11,[23]Hoja3!$A$11,IF(K1029=[23]Hoja3!$B$12,[23]Hoja3!$A$12,IF(K1029=[23]Hoja3!$B$13,[23]Hoja3!$A$13,IF(K1029=[23]Hoja3!$B$14,[23]Hoja3!$A$14,"")))))))))))))</f>
        <v>CCE-05</v>
      </c>
      <c r="M1029" s="2" t="s">
        <v>1561</v>
      </c>
      <c r="N1029" s="2">
        <v>0</v>
      </c>
      <c r="O1029" s="1">
        <v>500000000</v>
      </c>
      <c r="P1029" s="8">
        <f t="shared" si="15"/>
        <v>500000000</v>
      </c>
      <c r="Q1029" s="1">
        <v>0</v>
      </c>
      <c r="R1029" s="2">
        <v>0</v>
      </c>
      <c r="S1029" s="2" t="s">
        <v>1332</v>
      </c>
      <c r="T1029" s="2" t="s">
        <v>1333</v>
      </c>
      <c r="U1029" s="2" t="s">
        <v>1334</v>
      </c>
      <c r="V1029" s="2" t="s">
        <v>1335</v>
      </c>
      <c r="W1029" s="2" t="s">
        <v>1336</v>
      </c>
      <c r="X1029" s="2">
        <v>3241000</v>
      </c>
      <c r="Y1029" s="3" t="s">
        <v>1337</v>
      </c>
    </row>
    <row r="1030" spans="1:25" ht="105" x14ac:dyDescent="0.25">
      <c r="A1030" s="2" t="s">
        <v>1580</v>
      </c>
      <c r="B1030" s="2" t="str">
        <f>IFERROR(VLOOKUP(VALUE(MID(A1030,1,IF(VALUE(MID(A1030,1,3))=898,3,4))),[23]Hoja1!$A$3:$K$222,2,0),"")</f>
        <v>1049 Cobertura con equidad</v>
      </c>
      <c r="C1030" s="2" t="s">
        <v>1496</v>
      </c>
      <c r="D1030" s="2" t="s">
        <v>1581</v>
      </c>
      <c r="E1030" s="2">
        <v>86111602</v>
      </c>
      <c r="F1030" s="2" t="s">
        <v>1582</v>
      </c>
      <c r="G1030" s="4">
        <v>6</v>
      </c>
      <c r="H1030" s="4">
        <v>6</v>
      </c>
      <c r="I1030" s="2">
        <v>6</v>
      </c>
      <c r="J1030" s="2">
        <v>1</v>
      </c>
      <c r="K1030" s="2" t="s">
        <v>29</v>
      </c>
      <c r="L1030" s="2" t="str">
        <f>IF(K1030=[23]Hoja3!$B$2,[23]Hoja3!$A$2,IF(K1030=[23]Hoja3!$B$3,[23]Hoja3!$A$3,IF(K1030=[23]Hoja3!$B$4,[23]Hoja3!$A$4,IF(K1030=[23]Hoja3!$B$5,[23]Hoja3!$A$5,IF(K1030=[23]Hoja3!$B$6,[23]Hoja3!$A$6,IF(K1030=[23]Hoja3!$B$7,[23]Hoja3!$A$7,IF(K1030=[23]Hoja3!$B$8,[23]Hoja3!$A$8,IF(K1030=[23]Hoja3!$B$9,[23]Hoja3!$A$9,IF(K1030=[23]Hoja3!$B$10,[23]Hoja3!$A$10,IF(K1030=[23]Hoja3!$B$11,[23]Hoja3!$A$11,IF(K1030=[23]Hoja3!$B$12,[23]Hoja3!$A$12,IF(K1030=[23]Hoja3!$B$13,[23]Hoja3!$A$13,IF(K1030=[23]Hoja3!$B$14,[23]Hoja3!$A$14,"")))))))))))))</f>
        <v>CCE-05</v>
      </c>
      <c r="M1030" s="2" t="s">
        <v>1331</v>
      </c>
      <c r="N1030" s="2">
        <v>0</v>
      </c>
      <c r="O1030" s="1">
        <v>321000000</v>
      </c>
      <c r="P1030" s="8">
        <f t="shared" si="15"/>
        <v>321000000</v>
      </c>
      <c r="Q1030" s="1">
        <v>0</v>
      </c>
      <c r="R1030" s="2">
        <v>0</v>
      </c>
      <c r="S1030" s="2" t="s">
        <v>1332</v>
      </c>
      <c r="T1030" s="2" t="s">
        <v>1333</v>
      </c>
      <c r="U1030" s="2" t="s">
        <v>1334</v>
      </c>
      <c r="V1030" s="2" t="s">
        <v>1335</v>
      </c>
      <c r="W1030" s="2" t="s">
        <v>1336</v>
      </c>
      <c r="X1030" s="2">
        <v>3241000</v>
      </c>
      <c r="Y1030" s="3" t="s">
        <v>1337</v>
      </c>
    </row>
    <row r="1031" spans="1:25" ht="105" x14ac:dyDescent="0.25">
      <c r="A1031" s="2" t="s">
        <v>1583</v>
      </c>
      <c r="B1031" s="2" t="str">
        <f>IFERROR(VLOOKUP(VALUE(MID(A1031,1,IF(VALUE(MID(A1031,1,3))=898,3,4))),[23]Hoja1!$A$3:$K$222,2,0),"")</f>
        <v>1049 Cobertura con equidad</v>
      </c>
      <c r="C1031" s="2" t="s">
        <v>1403</v>
      </c>
      <c r="D1031" s="2" t="s">
        <v>1584</v>
      </c>
      <c r="E1031" s="2">
        <v>86101710</v>
      </c>
      <c r="F1031" s="2" t="s">
        <v>1585</v>
      </c>
      <c r="G1031" s="4">
        <v>1</v>
      </c>
      <c r="H1031" s="4">
        <v>1</v>
      </c>
      <c r="I1031" s="2">
        <v>8</v>
      </c>
      <c r="J1031" s="2">
        <v>1</v>
      </c>
      <c r="K1031" s="2" t="s">
        <v>53</v>
      </c>
      <c r="L1031" s="2" t="str">
        <f>IF(K1031=[23]Hoja3!$B$2,[23]Hoja3!$A$2,IF(K1031=[23]Hoja3!$B$3,[23]Hoja3!$A$3,IF(K1031=[23]Hoja3!$B$4,[23]Hoja3!$A$4,IF(K1031=[23]Hoja3!$B$5,[23]Hoja3!$A$5,IF(K1031=[23]Hoja3!$B$6,[23]Hoja3!$A$6,IF(K1031=[23]Hoja3!$B$7,[23]Hoja3!$A$7,IF(K1031=[23]Hoja3!$B$8,[23]Hoja3!$A$8,IF(K1031=[23]Hoja3!$B$9,[23]Hoja3!$A$9,IF(K1031=[23]Hoja3!$B$10,[23]Hoja3!$A$10,IF(K1031=[23]Hoja3!$B$11,[23]Hoja3!$A$11,IF(K1031=[23]Hoja3!$B$12,[23]Hoja3!$A$12,IF(K1031=[23]Hoja3!$B$13,[23]Hoja3!$A$13,IF(K1031=[23]Hoja3!$B$14,[23]Hoja3!$A$14,"")))))))))))))</f>
        <v>CCE-02</v>
      </c>
      <c r="M1031" s="2" t="s">
        <v>935</v>
      </c>
      <c r="N1031" s="2">
        <v>0</v>
      </c>
      <c r="O1031" s="1">
        <v>500000000</v>
      </c>
      <c r="P1031" s="8">
        <f t="shared" si="15"/>
        <v>500000000</v>
      </c>
      <c r="Q1031" s="1">
        <v>0</v>
      </c>
      <c r="R1031" s="2">
        <v>0</v>
      </c>
      <c r="S1031" s="2" t="s">
        <v>1332</v>
      </c>
      <c r="T1031" s="2" t="s">
        <v>1333</v>
      </c>
      <c r="U1031" s="2" t="s">
        <v>1334</v>
      </c>
      <c r="V1031" s="2" t="s">
        <v>1335</v>
      </c>
      <c r="W1031" s="2" t="s">
        <v>1336</v>
      </c>
      <c r="X1031" s="2">
        <v>3241000</v>
      </c>
      <c r="Y1031" s="3" t="s">
        <v>1337</v>
      </c>
    </row>
    <row r="1032" spans="1:25" ht="135" x14ac:dyDescent="0.25">
      <c r="A1032" s="2" t="s">
        <v>1586</v>
      </c>
      <c r="B1032" s="2" t="str">
        <f>IFERROR(VLOOKUP(VALUE(MID(A1032,1,IF(VALUE(MID(A1032,1,3))=898,3,4))),[23]Hoja1!$A$3:$K$222,2,0),"")</f>
        <v>1049 Cobertura con equidad</v>
      </c>
      <c r="C1032" s="2" t="s">
        <v>1496</v>
      </c>
      <c r="D1032" s="2" t="s">
        <v>1581</v>
      </c>
      <c r="E1032" s="2">
        <v>86111602</v>
      </c>
      <c r="F1032" s="2" t="s">
        <v>1587</v>
      </c>
      <c r="G1032" s="4">
        <v>1</v>
      </c>
      <c r="H1032" s="4">
        <v>1</v>
      </c>
      <c r="I1032" s="2">
        <v>10</v>
      </c>
      <c r="J1032" s="2">
        <v>1</v>
      </c>
      <c r="K1032" s="2" t="s">
        <v>889</v>
      </c>
      <c r="L1032" s="2" t="str">
        <f>IF(K1032=[23]Hoja3!$B$2,[23]Hoja3!$A$2,IF(K1032=[23]Hoja3!$B$3,[23]Hoja3!$A$3,IF(K1032=[23]Hoja3!$B$4,[23]Hoja3!$A$4,IF(K1032=[23]Hoja3!$B$5,[23]Hoja3!$A$5,IF(K1032=[23]Hoja3!$B$6,[23]Hoja3!$A$6,IF(K1032=[23]Hoja3!$B$7,[23]Hoja3!$A$7,IF(K1032=[23]Hoja3!$B$8,[23]Hoja3!$A$8,IF(K1032=[23]Hoja3!$B$9,[23]Hoja3!$A$9,IF(K1032=[23]Hoja3!$B$10,[23]Hoja3!$A$10,IF(K1032=[23]Hoja3!$B$11,[23]Hoja3!$A$11,IF(K1032=[23]Hoja3!$B$12,[23]Hoja3!$A$12,IF(K1032=[23]Hoja3!$B$13,[23]Hoja3!$A$13,IF(K1032=[23]Hoja3!$B$14,[23]Hoja3!$A$14,"")))))))))))))</f>
        <v>CCE-04</v>
      </c>
      <c r="M1032" s="2" t="s">
        <v>893</v>
      </c>
      <c r="N1032" s="2">
        <v>0</v>
      </c>
      <c r="O1032" s="1">
        <v>400000000</v>
      </c>
      <c r="P1032" s="8">
        <f t="shared" si="15"/>
        <v>400000000</v>
      </c>
      <c r="Q1032" s="1">
        <v>0</v>
      </c>
      <c r="R1032" s="2">
        <v>0</v>
      </c>
      <c r="S1032" s="2" t="s">
        <v>1332</v>
      </c>
      <c r="T1032" s="2" t="s">
        <v>1333</v>
      </c>
      <c r="U1032" s="2" t="s">
        <v>1334</v>
      </c>
      <c r="V1032" s="2" t="s">
        <v>1335</v>
      </c>
      <c r="W1032" s="2" t="s">
        <v>1336</v>
      </c>
      <c r="X1032" s="2">
        <v>3241000</v>
      </c>
      <c r="Y1032" s="3" t="s">
        <v>1337</v>
      </c>
    </row>
    <row r="1033" spans="1:25" ht="105" x14ac:dyDescent="0.25">
      <c r="A1033" s="2" t="s">
        <v>1588</v>
      </c>
      <c r="B1033" s="2" t="str">
        <f>IFERROR(VLOOKUP(VALUE(MID(A1033,1,IF(VALUE(MID(A1033,1,3))=898,3,4))),[23]Hoja1!$A$3:$K$222,2,0),"")</f>
        <v>1049 Cobertura con equidad</v>
      </c>
      <c r="C1033" s="2" t="s">
        <v>1435</v>
      </c>
      <c r="D1033" s="2" t="s">
        <v>1562</v>
      </c>
      <c r="E1033" s="2">
        <v>86111602</v>
      </c>
      <c r="F1033" s="2" t="s">
        <v>1589</v>
      </c>
      <c r="G1033" s="4">
        <v>1</v>
      </c>
      <c r="H1033" s="4">
        <v>1</v>
      </c>
      <c r="I1033" s="2">
        <v>10</v>
      </c>
      <c r="J1033" s="2">
        <v>1</v>
      </c>
      <c r="K1033" s="2" t="s">
        <v>889</v>
      </c>
      <c r="L1033" s="2" t="str">
        <f>IF(K1033=[23]Hoja3!$B$2,[23]Hoja3!$A$2,IF(K1033=[23]Hoja3!$B$3,[23]Hoja3!$A$3,IF(K1033=[23]Hoja3!$B$4,[23]Hoja3!$A$4,IF(K1033=[23]Hoja3!$B$5,[23]Hoja3!$A$5,IF(K1033=[23]Hoja3!$B$6,[23]Hoja3!$A$6,IF(K1033=[23]Hoja3!$B$7,[23]Hoja3!$A$7,IF(K1033=[23]Hoja3!$B$8,[23]Hoja3!$A$8,IF(K1033=[23]Hoja3!$B$9,[23]Hoja3!$A$9,IF(K1033=[23]Hoja3!$B$10,[23]Hoja3!$A$10,IF(K1033=[23]Hoja3!$B$11,[23]Hoja3!$A$11,IF(K1033=[23]Hoja3!$B$12,[23]Hoja3!$A$12,IF(K1033=[23]Hoja3!$B$13,[23]Hoja3!$A$13,IF(K1033=[23]Hoja3!$B$14,[23]Hoja3!$A$14,"")))))))))))))</f>
        <v>CCE-04</v>
      </c>
      <c r="M1033" s="2" t="s">
        <v>893</v>
      </c>
      <c r="N1033" s="2">
        <v>0</v>
      </c>
      <c r="O1033" s="1">
        <v>400000000</v>
      </c>
      <c r="P1033" s="8">
        <f t="shared" si="15"/>
        <v>400000000</v>
      </c>
      <c r="Q1033" s="1">
        <v>0</v>
      </c>
      <c r="R1033" s="2">
        <v>0</v>
      </c>
      <c r="S1033" s="2" t="s">
        <v>1332</v>
      </c>
      <c r="T1033" s="2" t="s">
        <v>1333</v>
      </c>
      <c r="U1033" s="2" t="s">
        <v>1334</v>
      </c>
      <c r="V1033" s="2" t="s">
        <v>1335</v>
      </c>
      <c r="W1033" s="2" t="s">
        <v>1336</v>
      </c>
      <c r="X1033" s="2">
        <v>32410000</v>
      </c>
      <c r="Y1033" s="3" t="s">
        <v>1337</v>
      </c>
    </row>
    <row r="1034" spans="1:25" ht="135" x14ac:dyDescent="0.25">
      <c r="A1034" s="2" t="s">
        <v>1590</v>
      </c>
      <c r="B1034" s="2" t="str">
        <f>IFERROR(VLOOKUP(VALUE(MID(A1034,1,IF(VALUE(MID(A1034,1,3))=898,3,4))),[23]Hoja1!$A$3:$K$222,2,0),"")</f>
        <v>1049 Cobertura con equidad</v>
      </c>
      <c r="C1034" s="2" t="s">
        <v>1389</v>
      </c>
      <c r="D1034" s="2" t="s">
        <v>1591</v>
      </c>
      <c r="E1034" s="2" t="s">
        <v>1592</v>
      </c>
      <c r="F1034" s="2" t="s">
        <v>1593</v>
      </c>
      <c r="G1034" s="4">
        <v>4</v>
      </c>
      <c r="H1034" s="4">
        <v>4</v>
      </c>
      <c r="I1034" s="2">
        <v>8</v>
      </c>
      <c r="J1034" s="2">
        <v>1</v>
      </c>
      <c r="K1034" s="2" t="s">
        <v>53</v>
      </c>
      <c r="L1034" s="2" t="str">
        <f>IF(K1034=[23]Hoja3!$B$2,[23]Hoja3!$A$2,IF(K1034=[23]Hoja3!$B$3,[23]Hoja3!$A$3,IF(K1034=[23]Hoja3!$B$4,[23]Hoja3!$A$4,IF(K1034=[23]Hoja3!$B$5,[23]Hoja3!$A$5,IF(K1034=[23]Hoja3!$B$6,[23]Hoja3!$A$6,IF(K1034=[23]Hoja3!$B$7,[23]Hoja3!$A$7,IF(K1034=[23]Hoja3!$B$8,[23]Hoja3!$A$8,IF(K1034=[23]Hoja3!$B$9,[23]Hoja3!$A$9,IF(K1034=[23]Hoja3!$B$10,[23]Hoja3!$A$10,IF(K1034=[23]Hoja3!$B$11,[23]Hoja3!$A$11,IF(K1034=[23]Hoja3!$B$12,[23]Hoja3!$A$12,IF(K1034=[23]Hoja3!$B$13,[23]Hoja3!$A$13,IF(K1034=[23]Hoja3!$B$14,[23]Hoja3!$A$14,"")))))))))))))</f>
        <v>CCE-02</v>
      </c>
      <c r="M1034" s="2" t="s">
        <v>893</v>
      </c>
      <c r="N1034" s="2">
        <v>0</v>
      </c>
      <c r="O1034" s="1">
        <v>360000000</v>
      </c>
      <c r="P1034" s="8">
        <f t="shared" si="15"/>
        <v>360000000</v>
      </c>
      <c r="Q1034" s="1">
        <v>0</v>
      </c>
      <c r="R1034" s="2">
        <v>0</v>
      </c>
      <c r="S1034" s="2" t="s">
        <v>1332</v>
      </c>
      <c r="T1034" s="2" t="s">
        <v>1333</v>
      </c>
      <c r="U1034" s="2" t="s">
        <v>1334</v>
      </c>
      <c r="V1034" s="2" t="s">
        <v>1335</v>
      </c>
      <c r="W1034" s="2" t="s">
        <v>1336</v>
      </c>
      <c r="X1034" s="2">
        <v>32410000</v>
      </c>
      <c r="Y1034" s="3" t="s">
        <v>1337</v>
      </c>
    </row>
    <row r="1035" spans="1:25" ht="165" x14ac:dyDescent="0.25">
      <c r="A1035" s="2" t="s">
        <v>1594</v>
      </c>
      <c r="B1035" s="2" t="str">
        <f>IFERROR(VLOOKUP(VALUE(MID(A1035,1,IF(VALUE(MID(A1035,1,3))=898,3,4))),[23]Hoja1!$A$3:$K$222,2,0),"")</f>
        <v>1049 Cobertura con equidad</v>
      </c>
      <c r="C1035" s="2" t="s">
        <v>1389</v>
      </c>
      <c r="D1035" s="2" t="s">
        <v>1591</v>
      </c>
      <c r="E1035" s="2" t="s">
        <v>1595</v>
      </c>
      <c r="F1035" s="2" t="s">
        <v>1596</v>
      </c>
      <c r="G1035" s="4">
        <v>4</v>
      </c>
      <c r="H1035" s="4">
        <v>4</v>
      </c>
      <c r="I1035" s="2">
        <v>8</v>
      </c>
      <c r="J1035" s="2">
        <v>1</v>
      </c>
      <c r="K1035" s="2" t="s">
        <v>889</v>
      </c>
      <c r="L1035" s="2" t="str">
        <f>IF(K1035=[23]Hoja3!$B$2,[23]Hoja3!$A$2,IF(K1035=[23]Hoja3!$B$3,[23]Hoja3!$A$3,IF(K1035=[23]Hoja3!$B$4,[23]Hoja3!$A$4,IF(K1035=[23]Hoja3!$B$5,[23]Hoja3!$A$5,IF(K1035=[23]Hoja3!$B$6,[23]Hoja3!$A$6,IF(K1035=[23]Hoja3!$B$7,[23]Hoja3!$A$7,IF(K1035=[23]Hoja3!$B$8,[23]Hoja3!$A$8,IF(K1035=[23]Hoja3!$B$9,[23]Hoja3!$A$9,IF(K1035=[23]Hoja3!$B$10,[23]Hoja3!$A$10,IF(K1035=[23]Hoja3!$B$11,[23]Hoja3!$A$11,IF(K1035=[23]Hoja3!$B$12,[23]Hoja3!$A$12,IF(K1035=[23]Hoja3!$B$13,[23]Hoja3!$A$13,IF(K1035=[23]Hoja3!$B$14,[23]Hoja3!$A$14,"")))))))))))))</f>
        <v>CCE-04</v>
      </c>
      <c r="M1035" s="2" t="s">
        <v>890</v>
      </c>
      <c r="N1035" s="2">
        <v>0</v>
      </c>
      <c r="O1035" s="1">
        <v>40000000</v>
      </c>
      <c r="P1035" s="8">
        <f t="shared" si="15"/>
        <v>40000000</v>
      </c>
      <c r="Q1035" s="1">
        <v>0</v>
      </c>
      <c r="R1035" s="2">
        <v>0</v>
      </c>
      <c r="S1035" s="2" t="s">
        <v>1332</v>
      </c>
      <c r="T1035" s="2" t="s">
        <v>1333</v>
      </c>
      <c r="U1035" s="2" t="s">
        <v>1334</v>
      </c>
      <c r="V1035" s="2" t="s">
        <v>1335</v>
      </c>
      <c r="W1035" s="2" t="s">
        <v>1336</v>
      </c>
      <c r="X1035" s="2">
        <v>32410000</v>
      </c>
      <c r="Y1035" s="3" t="s">
        <v>1337</v>
      </c>
    </row>
    <row r="1036" spans="1:25" ht="165" x14ac:dyDescent="0.25">
      <c r="A1036" s="2" t="s">
        <v>1597</v>
      </c>
      <c r="B1036" s="2" t="str">
        <f>IFERROR(VLOOKUP(VALUE(MID(A1036,1,IF(VALUE(MID(A1036,1,3))=898,3,4))),[23]Hoja1!$A$3:$K$222,2,0),"")</f>
        <v>1049 Cobertura con equidad</v>
      </c>
      <c r="C1036" s="2" t="s">
        <v>1496</v>
      </c>
      <c r="D1036" s="2" t="s">
        <v>1598</v>
      </c>
      <c r="E1036" s="2">
        <v>60121500</v>
      </c>
      <c r="F1036" s="2" t="s">
        <v>1599</v>
      </c>
      <c r="G1036" s="4">
        <v>7</v>
      </c>
      <c r="H1036" s="4">
        <v>7</v>
      </c>
      <c r="I1036" s="2">
        <v>5</v>
      </c>
      <c r="J1036" s="2">
        <v>1</v>
      </c>
      <c r="K1036" s="2" t="s">
        <v>510</v>
      </c>
      <c r="L1036" s="2" t="str">
        <f>IF(K1036=[23]Hoja3!$B$2,[23]Hoja3!$A$2,IF(K1036=[23]Hoja3!$B$3,[23]Hoja3!$A$3,IF(K1036=[23]Hoja3!$B$4,[23]Hoja3!$A$4,IF(K1036=[23]Hoja3!$B$5,[23]Hoja3!$A$5,IF(K1036=[23]Hoja3!$B$6,[23]Hoja3!$A$6,IF(K1036=[23]Hoja3!$B$7,[23]Hoja3!$A$7,IF(K1036=[23]Hoja3!$B$8,[23]Hoja3!$A$8,IF(K1036=[23]Hoja3!$B$9,[23]Hoja3!$A$9,IF(K1036=[23]Hoja3!$B$10,[23]Hoja3!$A$10,IF(K1036=[23]Hoja3!$B$11,[23]Hoja3!$A$11,IF(K1036=[23]Hoja3!$B$12,[23]Hoja3!$A$12,IF(K1036=[23]Hoja3!$B$13,[23]Hoja3!$A$13,IF(K1036=[23]Hoja3!$B$14,[23]Hoja3!$A$14,"")))))))))))))</f>
        <v>CCE-07</v>
      </c>
      <c r="M1036" s="2" t="s">
        <v>44</v>
      </c>
      <c r="N1036" s="2">
        <v>0</v>
      </c>
      <c r="O1036" s="1">
        <v>1500000000</v>
      </c>
      <c r="P1036" s="8">
        <f t="shared" si="15"/>
        <v>1500000000</v>
      </c>
      <c r="Q1036" s="1">
        <v>0</v>
      </c>
      <c r="R1036" s="2">
        <v>0</v>
      </c>
      <c r="S1036" s="2" t="s">
        <v>1332</v>
      </c>
      <c r="T1036" s="2" t="s">
        <v>1333</v>
      </c>
      <c r="U1036" s="2" t="s">
        <v>1334</v>
      </c>
      <c r="V1036" s="2" t="s">
        <v>1335</v>
      </c>
      <c r="W1036" s="2" t="s">
        <v>1336</v>
      </c>
      <c r="X1036" s="2">
        <v>32410000</v>
      </c>
      <c r="Y1036" s="3" t="s">
        <v>1337</v>
      </c>
    </row>
    <row r="1037" spans="1:25" ht="135" x14ac:dyDescent="0.25">
      <c r="A1037" s="12" t="s">
        <v>1600</v>
      </c>
      <c r="B1037" s="13" t="str">
        <f>IFERROR(VLOOKUP(VALUE(MID(A1037,1,IF(VALUE(MID(A1037,1,3))=898,3,4))),[24]Hoja1!$A$3:$K$222,2,0),"")</f>
        <v>1050 Educación inicial de calidad en el marco de la ruta de atención integral a la primera infancia</v>
      </c>
      <c r="C1037" s="12" t="s">
        <v>1601</v>
      </c>
      <c r="D1037" s="18" t="s">
        <v>1602</v>
      </c>
      <c r="E1037" s="30">
        <v>80101604</v>
      </c>
      <c r="F1037" s="2" t="s">
        <v>1603</v>
      </c>
      <c r="G1037" s="14">
        <v>1</v>
      </c>
      <c r="H1037" s="14">
        <v>1</v>
      </c>
      <c r="I1037" s="12">
        <v>345</v>
      </c>
      <c r="J1037" s="12">
        <v>0</v>
      </c>
      <c r="K1037" s="12" t="s">
        <v>29</v>
      </c>
      <c r="L1037" s="12" t="str">
        <f>IF(K1037=[24]Hoja3!$B$2,[24]Hoja3!$A$2,IF(K1037=[24]Hoja3!$B$3,[24]Hoja3!$A$3,IF(K1037=[24]Hoja3!$B$4,[24]Hoja3!$A$4,IF(K1037=[24]Hoja3!$B$5,[24]Hoja3!$A$5,IF(K1037=[24]Hoja3!$B$6,[24]Hoja3!$A$6,IF(K1037=[24]Hoja3!$B$7,[24]Hoja3!$A$7,IF(K1037=[24]Hoja3!$B$8,[24]Hoja3!$A$8,IF(K1037=[24]Hoja3!$B$9,[24]Hoja3!$A$9,IF(K1037=[24]Hoja3!$B$10,[24]Hoja3!$A$10,IF(K1037=[24]Hoja3!$B$11,[24]Hoja3!$A$11,IF(K1037=[24]Hoja3!$B$12,[24]Hoja3!$A$12,IF(K1037=[24]Hoja3!$B$13,[24]Hoja3!$A$13,IF(K1037=[24]Hoja3!$B$14,[24]Hoja3!$A$14,"")))))))))))))</f>
        <v>CCE-05</v>
      </c>
      <c r="M1037" s="12" t="s">
        <v>58</v>
      </c>
      <c r="N1037" s="12">
        <v>0</v>
      </c>
      <c r="O1037" s="62">
        <v>135207800</v>
      </c>
      <c r="P1037" s="15">
        <f>+O1037</f>
        <v>135207800</v>
      </c>
      <c r="Q1037" s="16">
        <v>0</v>
      </c>
      <c r="R1037" s="12">
        <v>0</v>
      </c>
      <c r="S1037" s="17" t="s">
        <v>842</v>
      </c>
      <c r="T1037" s="17" t="s">
        <v>1604</v>
      </c>
      <c r="U1037" s="17" t="s">
        <v>844</v>
      </c>
      <c r="V1037" s="17" t="s">
        <v>1605</v>
      </c>
      <c r="W1037" s="18" t="s">
        <v>1606</v>
      </c>
      <c r="X1037" s="12" t="s">
        <v>884</v>
      </c>
      <c r="Y1037" s="3" t="s">
        <v>885</v>
      </c>
    </row>
    <row r="1038" spans="1:25" ht="150" x14ac:dyDescent="0.25">
      <c r="A1038" s="12" t="s">
        <v>1607</v>
      </c>
      <c r="B1038" s="13" t="str">
        <f>IFERROR(VLOOKUP(VALUE(MID(A1038,1,IF(VALUE(MID(A1038,1,3))=898,3,4))),[24]Hoja1!$A$3:$K$222,2,0),"")</f>
        <v>1050 Educación inicial de calidad en el marco de la ruta de atención integral a la primera infancia</v>
      </c>
      <c r="C1038" s="12" t="s">
        <v>1601</v>
      </c>
      <c r="D1038" s="18" t="s">
        <v>1602</v>
      </c>
      <c r="E1038" s="30">
        <v>80101604</v>
      </c>
      <c r="F1038" s="2" t="s">
        <v>1608</v>
      </c>
      <c r="G1038" s="14">
        <v>1</v>
      </c>
      <c r="H1038" s="14">
        <v>1</v>
      </c>
      <c r="I1038" s="12">
        <v>180</v>
      </c>
      <c r="J1038" s="12">
        <v>0</v>
      </c>
      <c r="K1038" s="12" t="s">
        <v>29</v>
      </c>
      <c r="L1038" s="12" t="str">
        <f>IF(K1038=[25]Hoja3!$B$2,[25]Hoja3!$A$2,IF(K1038=[25]Hoja3!$B$3,[25]Hoja3!$A$3,IF(K1038=[25]Hoja3!$B$4,[25]Hoja3!$A$4,IF(K1038=[25]Hoja3!$B$5,[25]Hoja3!$A$5,IF(K1038=[25]Hoja3!$B$6,[25]Hoja3!$A$6,IF(K1038=[25]Hoja3!$B$7,[25]Hoja3!$A$7,IF(K1038=[25]Hoja3!$B$8,[25]Hoja3!$A$8,IF(K1038=[25]Hoja3!$B$9,[25]Hoja3!$A$9,IF(K1038=[25]Hoja3!$B$10,[25]Hoja3!$A$10,IF(K1038=[25]Hoja3!$B$11,[25]Hoja3!$A$11,IF(K1038=[25]Hoja3!$B$12,[25]Hoja3!$A$12,IF(K1038=[25]Hoja3!$B$13,[25]Hoja3!$A$13,IF(K1038=[25]Hoja3!$B$14,[25]Hoja3!$A$14,"")))))))))))))</f>
        <v>CCE-05</v>
      </c>
      <c r="M1038" s="12" t="s">
        <v>58</v>
      </c>
      <c r="N1038" s="12">
        <v>0</v>
      </c>
      <c r="O1038" s="62">
        <v>35880000</v>
      </c>
      <c r="P1038" s="15">
        <f t="shared" ref="P1038:P1039" si="16">+O1038</f>
        <v>35880000</v>
      </c>
      <c r="Q1038" s="16">
        <v>0</v>
      </c>
      <c r="R1038" s="12">
        <v>0</v>
      </c>
      <c r="S1038" s="17" t="s">
        <v>842</v>
      </c>
      <c r="T1038" s="17" t="s">
        <v>1604</v>
      </c>
      <c r="U1038" s="17" t="s">
        <v>844</v>
      </c>
      <c r="V1038" s="17" t="s">
        <v>1605</v>
      </c>
      <c r="W1038" s="18" t="s">
        <v>1606</v>
      </c>
      <c r="X1038" s="12" t="s">
        <v>884</v>
      </c>
      <c r="Y1038" s="3" t="s">
        <v>885</v>
      </c>
    </row>
    <row r="1039" spans="1:25" ht="150" x14ac:dyDescent="0.25">
      <c r="A1039" s="12" t="s">
        <v>1609</v>
      </c>
      <c r="B1039" s="13" t="str">
        <f>IFERROR(VLOOKUP(VALUE(MID(A1039,1,IF(VALUE(MID(A1039,1,3))=898,3,4))),[24]Hoja1!$A$3:$K$222,2,0),"")</f>
        <v>1050 Educación inicial de calidad en el marco de la ruta de atención integral a la primera infancia</v>
      </c>
      <c r="C1039" s="12" t="s">
        <v>1601</v>
      </c>
      <c r="D1039" s="18" t="s">
        <v>1602</v>
      </c>
      <c r="E1039" s="30">
        <v>86141501</v>
      </c>
      <c r="F1039" s="2" t="s">
        <v>1610</v>
      </c>
      <c r="G1039" s="14">
        <v>1</v>
      </c>
      <c r="H1039" s="14">
        <v>1</v>
      </c>
      <c r="I1039" s="12">
        <v>180</v>
      </c>
      <c r="J1039" s="12">
        <v>0</v>
      </c>
      <c r="K1039" s="12" t="s">
        <v>29</v>
      </c>
      <c r="L1039" s="12" t="str">
        <f>IF(K1039=[25]Hoja3!$B$2,[25]Hoja3!$A$2,IF(K1039=[25]Hoja3!$B$3,[25]Hoja3!$A$3,IF(K1039=[25]Hoja3!$B$4,[25]Hoja3!$A$4,IF(K1039=[25]Hoja3!$B$5,[25]Hoja3!$A$5,IF(K1039=[25]Hoja3!$B$6,[25]Hoja3!$A$6,IF(K1039=[25]Hoja3!$B$7,[25]Hoja3!$A$7,IF(K1039=[25]Hoja3!$B$8,[25]Hoja3!$A$8,IF(K1039=[25]Hoja3!$B$9,[25]Hoja3!$A$9,IF(K1039=[25]Hoja3!$B$10,[25]Hoja3!$A$10,IF(K1039=[25]Hoja3!$B$11,[25]Hoja3!$A$11,IF(K1039=[25]Hoja3!$B$12,[25]Hoja3!$A$12,IF(K1039=[25]Hoja3!$B$13,[25]Hoja3!$A$13,IF(K1039=[25]Hoja3!$B$14,[25]Hoja3!$A$14,"")))))))))))))</f>
        <v>CCE-05</v>
      </c>
      <c r="M1039" s="12" t="s">
        <v>58</v>
      </c>
      <c r="N1039" s="12">
        <v>0</v>
      </c>
      <c r="O1039" s="62">
        <v>56160000</v>
      </c>
      <c r="P1039" s="15">
        <f t="shared" si="16"/>
        <v>56160000</v>
      </c>
      <c r="Q1039" s="16">
        <v>0</v>
      </c>
      <c r="R1039" s="12">
        <v>0</v>
      </c>
      <c r="S1039" s="17" t="s">
        <v>842</v>
      </c>
      <c r="T1039" s="17" t="s">
        <v>1604</v>
      </c>
      <c r="U1039" s="17" t="s">
        <v>844</v>
      </c>
      <c r="V1039" s="17" t="s">
        <v>1605</v>
      </c>
      <c r="W1039" s="18" t="s">
        <v>1606</v>
      </c>
      <c r="X1039" s="12" t="s">
        <v>884</v>
      </c>
      <c r="Y1039" s="3" t="s">
        <v>885</v>
      </c>
    </row>
    <row r="1040" spans="1:25" ht="114" x14ac:dyDescent="0.25">
      <c r="A1040" s="12" t="s">
        <v>1611</v>
      </c>
      <c r="B1040" s="13" t="str">
        <f>IFERROR(VLOOKUP(VALUE(MID(A1040,1,IF(VALUE(MID(A1040,1,3))=898,3,4))),[24]Hoja1!$A$3:$K$222,2,0),"")</f>
        <v>1050 Educación inicial de calidad en el marco de la ruta de atención integral a la primera infancia</v>
      </c>
      <c r="C1040" s="12" t="s">
        <v>1601</v>
      </c>
      <c r="D1040" s="18" t="s">
        <v>1602</v>
      </c>
      <c r="E1040" s="30">
        <v>80101604</v>
      </c>
      <c r="F1040" s="2" t="s">
        <v>1612</v>
      </c>
      <c r="G1040" s="14">
        <v>1</v>
      </c>
      <c r="H1040" s="14">
        <v>1</v>
      </c>
      <c r="I1040" s="12">
        <v>330</v>
      </c>
      <c r="J1040" s="12">
        <v>0</v>
      </c>
      <c r="K1040" s="12" t="s">
        <v>29</v>
      </c>
      <c r="L1040" s="12" t="str">
        <f>IF(K1040=[24]Hoja3!$B$2,[24]Hoja3!$A$2,IF(K1040=[24]Hoja3!$B$3,[24]Hoja3!$A$3,IF(K1040=[24]Hoja3!$B$4,[24]Hoja3!$A$4,IF(K1040=[24]Hoja3!$B$5,[24]Hoja3!$A$5,IF(K1040=[24]Hoja3!$B$6,[24]Hoja3!$A$6,IF(K1040=[24]Hoja3!$B$7,[24]Hoja3!$A$7,IF(K1040=[24]Hoja3!$B$8,[24]Hoja3!$A$8,IF(K1040=[24]Hoja3!$B$9,[24]Hoja3!$A$9,IF(K1040=[24]Hoja3!$B$10,[24]Hoja3!$A$10,IF(K1040=[24]Hoja3!$B$11,[24]Hoja3!$A$11,IF(K1040=[24]Hoja3!$B$12,[24]Hoja3!$A$12,IF(K1040=[24]Hoja3!$B$13,[24]Hoja3!$A$13,IF(K1040=[24]Hoja3!$B$14,[24]Hoja3!$A$14,"")))))))))))))</f>
        <v>CCE-05</v>
      </c>
      <c r="M1040" s="12" t="s">
        <v>58</v>
      </c>
      <c r="N1040" s="12">
        <v>0</v>
      </c>
      <c r="O1040" s="62">
        <v>91300000</v>
      </c>
      <c r="P1040" s="15">
        <f>+O1040</f>
        <v>91300000</v>
      </c>
      <c r="Q1040" s="16">
        <v>0</v>
      </c>
      <c r="R1040" s="12">
        <v>0</v>
      </c>
      <c r="S1040" s="17" t="s">
        <v>842</v>
      </c>
      <c r="T1040" s="17" t="s">
        <v>1604</v>
      </c>
      <c r="U1040" s="17" t="s">
        <v>844</v>
      </c>
      <c r="V1040" s="17" t="s">
        <v>1605</v>
      </c>
      <c r="W1040" s="18" t="s">
        <v>1606</v>
      </c>
      <c r="X1040" s="12" t="s">
        <v>884</v>
      </c>
      <c r="Y1040" s="3" t="s">
        <v>885</v>
      </c>
    </row>
    <row r="1041" spans="1:25" ht="135" x14ac:dyDescent="0.25">
      <c r="A1041" s="12" t="s">
        <v>1613</v>
      </c>
      <c r="B1041" s="13" t="str">
        <f>IFERROR(VLOOKUP(VALUE(MID(A1041,1,IF(VALUE(MID(A1041,1,3))=898,3,4))),[24]Hoja1!$A$3:$K$222,2,0),"")</f>
        <v>1050 Educación inicial de calidad en el marco de la ruta de atención integral a la primera infancia</v>
      </c>
      <c r="C1041" s="12" t="s">
        <v>1601</v>
      </c>
      <c r="D1041" s="18" t="s">
        <v>1602</v>
      </c>
      <c r="E1041" s="30">
        <v>93141501</v>
      </c>
      <c r="F1041" s="2" t="s">
        <v>1614</v>
      </c>
      <c r="G1041" s="14">
        <v>1</v>
      </c>
      <c r="H1041" s="14">
        <v>1</v>
      </c>
      <c r="I1041" s="12">
        <v>345</v>
      </c>
      <c r="J1041" s="12">
        <v>0</v>
      </c>
      <c r="K1041" s="12" t="s">
        <v>29</v>
      </c>
      <c r="L1041" s="12" t="str">
        <f>IF(K1041=[24]Hoja3!$B$2,[24]Hoja3!$A$2,IF(K1041=[24]Hoja3!$B$3,[24]Hoja3!$A$3,IF(K1041=[24]Hoja3!$B$4,[24]Hoja3!$A$4,IF(K1041=[24]Hoja3!$B$5,[24]Hoja3!$A$5,IF(K1041=[24]Hoja3!$B$6,[24]Hoja3!$A$6,IF(K1041=[24]Hoja3!$B$7,[24]Hoja3!$A$7,IF(K1041=[24]Hoja3!$B$8,[24]Hoja3!$A$8,IF(K1041=[24]Hoja3!$B$9,[24]Hoja3!$A$9,IF(K1041=[24]Hoja3!$B$10,[24]Hoja3!$A$10,IF(K1041=[24]Hoja3!$B$11,[24]Hoja3!$A$11,IF(K1041=[24]Hoja3!$B$12,[24]Hoja3!$A$12,IF(K1041=[24]Hoja3!$B$13,[24]Hoja3!$A$13,IF(K1041=[24]Hoja3!$B$14,[24]Hoja3!$A$14,"")))))))))))))</f>
        <v>CCE-05</v>
      </c>
      <c r="M1041" s="12" t="s">
        <v>58</v>
      </c>
      <c r="N1041" s="12">
        <v>0</v>
      </c>
      <c r="O1041" s="62">
        <v>50144417</v>
      </c>
      <c r="P1041" s="15">
        <f>+O1041</f>
        <v>50144417</v>
      </c>
      <c r="Q1041" s="16">
        <v>0</v>
      </c>
      <c r="R1041" s="12">
        <v>0</v>
      </c>
      <c r="S1041" s="17" t="s">
        <v>842</v>
      </c>
      <c r="T1041" s="17" t="s">
        <v>1604</v>
      </c>
      <c r="U1041" s="17" t="s">
        <v>844</v>
      </c>
      <c r="V1041" s="17" t="s">
        <v>1605</v>
      </c>
      <c r="W1041" s="18" t="s">
        <v>1606</v>
      </c>
      <c r="X1041" s="12" t="s">
        <v>884</v>
      </c>
      <c r="Y1041" s="3" t="s">
        <v>885</v>
      </c>
    </row>
    <row r="1042" spans="1:25" ht="120" x14ac:dyDescent="0.25">
      <c r="A1042" s="12" t="s">
        <v>1615</v>
      </c>
      <c r="B1042" s="13" t="str">
        <f>IFERROR(VLOOKUP(VALUE(MID(A1042,1,IF(VALUE(MID(A1042,1,3))=898,3,4))),[24]Hoja1!$A$3:$K$222,2,0),"")</f>
        <v>1050 Educación inicial de calidad en el marco de la ruta de atención integral a la primera infancia</v>
      </c>
      <c r="C1042" s="12" t="s">
        <v>1601</v>
      </c>
      <c r="D1042" s="18" t="s">
        <v>1602</v>
      </c>
      <c r="E1042" s="30">
        <v>80101604</v>
      </c>
      <c r="F1042" s="2" t="s">
        <v>1616</v>
      </c>
      <c r="G1042" s="14">
        <v>1</v>
      </c>
      <c r="H1042" s="14">
        <v>1</v>
      </c>
      <c r="I1042" s="12">
        <v>345</v>
      </c>
      <c r="J1042" s="12">
        <v>0</v>
      </c>
      <c r="K1042" s="12" t="s">
        <v>29</v>
      </c>
      <c r="L1042" s="12" t="str">
        <f>IF(K1042=[24]Hoja3!$B$2,[24]Hoja3!$A$2,IF(K1042=[24]Hoja3!$B$3,[24]Hoja3!$A$3,IF(K1042=[24]Hoja3!$B$4,[24]Hoja3!$A$4,IF(K1042=[24]Hoja3!$B$5,[24]Hoja3!$A$5,IF(K1042=[24]Hoja3!$B$6,[24]Hoja3!$A$6,IF(K1042=[24]Hoja3!$B$7,[24]Hoja3!$A$7,IF(K1042=[24]Hoja3!$B$8,[24]Hoja3!$A$8,IF(K1042=[24]Hoja3!$B$9,[24]Hoja3!$A$9,IF(K1042=[24]Hoja3!$B$10,[24]Hoja3!$A$10,IF(K1042=[24]Hoja3!$B$11,[24]Hoja3!$A$11,IF(K1042=[24]Hoja3!$B$12,[24]Hoja3!$A$12,IF(K1042=[24]Hoja3!$B$13,[24]Hoja3!$A$13,IF(K1042=[24]Hoja3!$B$14,[24]Hoja3!$A$14,"")))))))))))))</f>
        <v>CCE-05</v>
      </c>
      <c r="M1042" s="12" t="s">
        <v>58</v>
      </c>
      <c r="N1042" s="12">
        <v>0</v>
      </c>
      <c r="O1042" s="62">
        <v>54896005</v>
      </c>
      <c r="P1042" s="15">
        <f t="shared" ref="P1042:P1071" si="17">+O1042</f>
        <v>54896005</v>
      </c>
      <c r="Q1042" s="16">
        <v>0</v>
      </c>
      <c r="R1042" s="12">
        <v>0</v>
      </c>
      <c r="S1042" s="17" t="s">
        <v>842</v>
      </c>
      <c r="T1042" s="17" t="s">
        <v>1604</v>
      </c>
      <c r="U1042" s="17" t="s">
        <v>844</v>
      </c>
      <c r="V1042" s="17" t="s">
        <v>1605</v>
      </c>
      <c r="W1042" s="18" t="s">
        <v>1606</v>
      </c>
      <c r="X1042" s="12" t="s">
        <v>884</v>
      </c>
      <c r="Y1042" s="3" t="s">
        <v>885</v>
      </c>
    </row>
    <row r="1043" spans="1:25" ht="114" x14ac:dyDescent="0.25">
      <c r="A1043" s="12" t="s">
        <v>1617</v>
      </c>
      <c r="B1043" s="13" t="str">
        <f>IFERROR(VLOOKUP(VALUE(MID(A1043,1,IF(VALUE(MID(A1043,1,3))=898,3,4))),[24]Hoja1!$A$3:$K$222,2,0),"")</f>
        <v>1050 Educación inicial de calidad en el marco de la ruta de atención integral a la primera infancia</v>
      </c>
      <c r="C1043" s="12" t="s">
        <v>1601</v>
      </c>
      <c r="D1043" s="18" t="s">
        <v>1602</v>
      </c>
      <c r="E1043" s="30">
        <v>93141501</v>
      </c>
      <c r="F1043" s="2" t="s">
        <v>1618</v>
      </c>
      <c r="G1043" s="14">
        <v>1</v>
      </c>
      <c r="H1043" s="14">
        <v>1</v>
      </c>
      <c r="I1043" s="12">
        <v>345</v>
      </c>
      <c r="J1043" s="12">
        <v>0</v>
      </c>
      <c r="K1043" s="12" t="s">
        <v>29</v>
      </c>
      <c r="L1043" s="12" t="str">
        <f>IF(K1043=[24]Hoja3!$B$2,[24]Hoja3!$A$2,IF(K1043=[24]Hoja3!$B$3,[24]Hoja3!$A$3,IF(K1043=[24]Hoja3!$B$4,[24]Hoja3!$A$4,IF(K1043=[24]Hoja3!$B$5,[24]Hoja3!$A$5,IF(K1043=[24]Hoja3!$B$6,[24]Hoja3!$A$6,IF(K1043=[24]Hoja3!$B$7,[24]Hoja3!$A$7,IF(K1043=[24]Hoja3!$B$8,[24]Hoja3!$A$8,IF(K1043=[24]Hoja3!$B$9,[24]Hoja3!$A$9,IF(K1043=[24]Hoja3!$B$10,[24]Hoja3!$A$10,IF(K1043=[24]Hoja3!$B$11,[24]Hoja3!$A$11,IF(K1043=[24]Hoja3!$B$12,[24]Hoja3!$A$12,IF(K1043=[24]Hoja3!$B$13,[24]Hoja3!$A$13,IF(K1043=[24]Hoja3!$B$14,[24]Hoja3!$A$14,"")))))))))))))</f>
        <v>CCE-05</v>
      </c>
      <c r="M1043" s="12" t="s">
        <v>58</v>
      </c>
      <c r="N1043" s="12">
        <v>0</v>
      </c>
      <c r="O1043" s="62">
        <v>67246344</v>
      </c>
      <c r="P1043" s="15">
        <f t="shared" si="17"/>
        <v>67246344</v>
      </c>
      <c r="Q1043" s="16">
        <v>0</v>
      </c>
      <c r="R1043" s="12">
        <v>0</v>
      </c>
      <c r="S1043" s="17" t="s">
        <v>842</v>
      </c>
      <c r="T1043" s="17" t="s">
        <v>1604</v>
      </c>
      <c r="U1043" s="17" t="s">
        <v>844</v>
      </c>
      <c r="V1043" s="17" t="s">
        <v>1605</v>
      </c>
      <c r="W1043" s="18" t="s">
        <v>1606</v>
      </c>
      <c r="X1043" s="12" t="s">
        <v>884</v>
      </c>
      <c r="Y1043" s="3" t="s">
        <v>885</v>
      </c>
    </row>
    <row r="1044" spans="1:25" ht="135" x14ac:dyDescent="0.25">
      <c r="A1044" s="12" t="s">
        <v>1619</v>
      </c>
      <c r="B1044" s="13" t="str">
        <f>IFERROR(VLOOKUP(VALUE(MID(A1044,1,IF(VALUE(MID(A1044,1,3))=898,3,4))),[24]Hoja1!$A$3:$K$222,2,0),"")</f>
        <v>1050 Educación inicial de calidad en el marco de la ruta de atención integral a la primera infancia</v>
      </c>
      <c r="C1044" s="12" t="s">
        <v>1601</v>
      </c>
      <c r="D1044" s="18" t="s">
        <v>1602</v>
      </c>
      <c r="E1044" s="30">
        <v>93141501</v>
      </c>
      <c r="F1044" s="2" t="s">
        <v>1620</v>
      </c>
      <c r="G1044" s="14">
        <v>1</v>
      </c>
      <c r="H1044" s="14">
        <v>1</v>
      </c>
      <c r="I1044" s="12">
        <v>345</v>
      </c>
      <c r="J1044" s="12">
        <v>0</v>
      </c>
      <c r="K1044" s="12" t="s">
        <v>29</v>
      </c>
      <c r="L1044" s="12" t="str">
        <f>IF(K1044=[24]Hoja3!$B$2,[24]Hoja3!$A$2,IF(K1044=[24]Hoja3!$B$3,[24]Hoja3!$A$3,IF(K1044=[24]Hoja3!$B$4,[24]Hoja3!$A$4,IF(K1044=[24]Hoja3!$B$5,[24]Hoja3!$A$5,IF(K1044=[24]Hoja3!$B$6,[24]Hoja3!$A$6,IF(K1044=[24]Hoja3!$B$7,[24]Hoja3!$A$7,IF(K1044=[24]Hoja3!$B$8,[24]Hoja3!$A$8,IF(K1044=[24]Hoja3!$B$9,[24]Hoja3!$A$9,IF(K1044=[24]Hoja3!$B$10,[24]Hoja3!$A$10,IF(K1044=[24]Hoja3!$B$11,[24]Hoja3!$A$11,IF(K1044=[24]Hoja3!$B$12,[24]Hoja3!$A$12,IF(K1044=[24]Hoja3!$B$13,[24]Hoja3!$A$13,IF(K1044=[24]Hoja3!$B$14,[24]Hoja3!$A$14,"")))))))))))))</f>
        <v>CCE-05</v>
      </c>
      <c r="M1044" s="12" t="s">
        <v>58</v>
      </c>
      <c r="N1044" s="12">
        <v>0</v>
      </c>
      <c r="O1044" s="62">
        <v>50144417</v>
      </c>
      <c r="P1044" s="15">
        <f t="shared" si="17"/>
        <v>50144417</v>
      </c>
      <c r="Q1044" s="16">
        <v>0</v>
      </c>
      <c r="R1044" s="12">
        <v>0</v>
      </c>
      <c r="S1044" s="17" t="s">
        <v>842</v>
      </c>
      <c r="T1044" s="17" t="s">
        <v>1604</v>
      </c>
      <c r="U1044" s="17" t="s">
        <v>844</v>
      </c>
      <c r="V1044" s="17" t="s">
        <v>1605</v>
      </c>
      <c r="W1044" s="18" t="s">
        <v>1606</v>
      </c>
      <c r="X1044" s="12" t="s">
        <v>884</v>
      </c>
      <c r="Y1044" s="3" t="s">
        <v>885</v>
      </c>
    </row>
    <row r="1045" spans="1:25" ht="114" x14ac:dyDescent="0.25">
      <c r="A1045" s="12" t="s">
        <v>1621</v>
      </c>
      <c r="B1045" s="13" t="str">
        <f>IFERROR(VLOOKUP(VALUE(MID(A1045,1,IF(VALUE(MID(A1045,1,3))=898,3,4))),[24]Hoja1!$A$3:$K$222,2,0),"")</f>
        <v>1050 Educación inicial de calidad en el marco de la ruta de atención integral a la primera infancia</v>
      </c>
      <c r="C1045" s="12" t="s">
        <v>1601</v>
      </c>
      <c r="D1045" s="18" t="s">
        <v>1602</v>
      </c>
      <c r="E1045" s="30">
        <v>80101604</v>
      </c>
      <c r="F1045" s="2" t="s">
        <v>1622</v>
      </c>
      <c r="G1045" s="14">
        <v>1</v>
      </c>
      <c r="H1045" s="14">
        <v>1</v>
      </c>
      <c r="I1045" s="12">
        <v>345</v>
      </c>
      <c r="J1045" s="12">
        <v>0</v>
      </c>
      <c r="K1045" s="12" t="s">
        <v>29</v>
      </c>
      <c r="L1045" s="12" t="str">
        <f>IF(K1045=[24]Hoja3!$B$2,[24]Hoja3!$A$2,IF(K1045=[24]Hoja3!$B$3,[24]Hoja3!$A$3,IF(K1045=[24]Hoja3!$B$4,[24]Hoja3!$A$4,IF(K1045=[24]Hoja3!$B$5,[24]Hoja3!$A$5,IF(K1045=[24]Hoja3!$B$6,[24]Hoja3!$A$6,IF(K1045=[24]Hoja3!$B$7,[24]Hoja3!$A$7,IF(K1045=[24]Hoja3!$B$8,[24]Hoja3!$A$8,IF(K1045=[24]Hoja3!$B$9,[24]Hoja3!$A$9,IF(K1045=[24]Hoja3!$B$10,[24]Hoja3!$A$10,IF(K1045=[24]Hoja3!$B$11,[24]Hoja3!$A$11,IF(K1045=[24]Hoja3!$B$12,[24]Hoja3!$A$12,IF(K1045=[24]Hoja3!$B$13,[24]Hoja3!$A$13,IF(K1045=[24]Hoja3!$B$14,[24]Hoja3!$A$14,"")))))))))))))</f>
        <v>CCE-05</v>
      </c>
      <c r="M1045" s="12" t="s">
        <v>58</v>
      </c>
      <c r="N1045" s="12">
        <v>0</v>
      </c>
      <c r="O1045" s="62">
        <v>67246344</v>
      </c>
      <c r="P1045" s="15">
        <f t="shared" si="17"/>
        <v>67246344</v>
      </c>
      <c r="Q1045" s="16">
        <v>0</v>
      </c>
      <c r="R1045" s="12">
        <v>0</v>
      </c>
      <c r="S1045" s="17" t="s">
        <v>842</v>
      </c>
      <c r="T1045" s="17" t="s">
        <v>1604</v>
      </c>
      <c r="U1045" s="17" t="s">
        <v>844</v>
      </c>
      <c r="V1045" s="17" t="s">
        <v>1605</v>
      </c>
      <c r="W1045" s="18" t="s">
        <v>1606</v>
      </c>
      <c r="X1045" s="12" t="s">
        <v>884</v>
      </c>
      <c r="Y1045" s="3" t="s">
        <v>885</v>
      </c>
    </row>
    <row r="1046" spans="1:25" ht="120" x14ac:dyDescent="0.25">
      <c r="A1046" s="12" t="s">
        <v>1623</v>
      </c>
      <c r="B1046" s="13" t="str">
        <f>IFERROR(VLOOKUP(VALUE(MID(A1046,1,IF(VALUE(MID(A1046,1,3))=898,3,4))),[24]Hoja1!$A$3:$K$222,2,0),"")</f>
        <v>1050 Educación inicial de calidad en el marco de la ruta de atención integral a la primera infancia</v>
      </c>
      <c r="C1046" s="12" t="s">
        <v>1601</v>
      </c>
      <c r="D1046" s="18" t="s">
        <v>1602</v>
      </c>
      <c r="E1046" s="30">
        <v>80101604</v>
      </c>
      <c r="F1046" s="2" t="s">
        <v>1624</v>
      </c>
      <c r="G1046" s="14">
        <v>1</v>
      </c>
      <c r="H1046" s="14">
        <v>1</v>
      </c>
      <c r="I1046" s="12">
        <v>345</v>
      </c>
      <c r="J1046" s="12">
        <v>0</v>
      </c>
      <c r="K1046" s="12" t="s">
        <v>29</v>
      </c>
      <c r="L1046" s="12" t="str">
        <f>IF(K1046=[24]Hoja3!$B$2,[24]Hoja3!$A$2,IF(K1046=[24]Hoja3!$B$3,[24]Hoja3!$A$3,IF(K1046=[24]Hoja3!$B$4,[24]Hoja3!$A$4,IF(K1046=[24]Hoja3!$B$5,[24]Hoja3!$A$5,IF(K1046=[24]Hoja3!$B$6,[24]Hoja3!$A$6,IF(K1046=[24]Hoja3!$B$7,[24]Hoja3!$A$7,IF(K1046=[24]Hoja3!$B$8,[24]Hoja3!$A$8,IF(K1046=[24]Hoja3!$B$9,[24]Hoja3!$A$9,IF(K1046=[24]Hoja3!$B$10,[24]Hoja3!$A$10,IF(K1046=[24]Hoja3!$B$11,[24]Hoja3!$A$11,IF(K1046=[24]Hoja3!$B$12,[24]Hoja3!$A$12,IF(K1046=[24]Hoja3!$B$13,[24]Hoja3!$A$13,IF(K1046=[24]Hoja3!$B$14,[24]Hoja3!$A$14,"")))))))))))))</f>
        <v>CCE-05</v>
      </c>
      <c r="M1046" s="12" t="s">
        <v>58</v>
      </c>
      <c r="N1046" s="12">
        <v>0</v>
      </c>
      <c r="O1046" s="62">
        <v>67246344</v>
      </c>
      <c r="P1046" s="15">
        <f t="shared" si="17"/>
        <v>67246344</v>
      </c>
      <c r="Q1046" s="16">
        <v>0</v>
      </c>
      <c r="R1046" s="12">
        <v>0</v>
      </c>
      <c r="S1046" s="17" t="s">
        <v>842</v>
      </c>
      <c r="T1046" s="17" t="s">
        <v>1604</v>
      </c>
      <c r="U1046" s="17" t="s">
        <v>844</v>
      </c>
      <c r="V1046" s="17" t="s">
        <v>1605</v>
      </c>
      <c r="W1046" s="18" t="s">
        <v>1606</v>
      </c>
      <c r="X1046" s="12" t="s">
        <v>884</v>
      </c>
      <c r="Y1046" s="3" t="s">
        <v>885</v>
      </c>
    </row>
    <row r="1047" spans="1:25" ht="135" x14ac:dyDescent="0.25">
      <c r="A1047" s="12" t="s">
        <v>1625</v>
      </c>
      <c r="B1047" s="13" t="str">
        <f>IFERROR(VLOOKUP(VALUE(MID(A1047,1,IF(VALUE(MID(A1047,1,3))=898,3,4))),[24]Hoja1!$A$3:$K$222,2,0),"")</f>
        <v>1050 Educación inicial de calidad en el marco de la ruta de atención integral a la primera infancia</v>
      </c>
      <c r="C1047" s="12" t="s">
        <v>1601</v>
      </c>
      <c r="D1047" s="18" t="s">
        <v>1602</v>
      </c>
      <c r="E1047" s="30">
        <v>93141501</v>
      </c>
      <c r="F1047" s="2" t="s">
        <v>1626</v>
      </c>
      <c r="G1047" s="14">
        <v>1</v>
      </c>
      <c r="H1047" s="14">
        <v>1</v>
      </c>
      <c r="I1047" s="12">
        <v>345</v>
      </c>
      <c r="J1047" s="12">
        <v>0</v>
      </c>
      <c r="K1047" s="12" t="s">
        <v>29</v>
      </c>
      <c r="L1047" s="12" t="str">
        <f>IF(K1047=[24]Hoja3!$B$2,[24]Hoja3!$A$2,IF(K1047=[24]Hoja3!$B$3,[24]Hoja3!$A$3,IF(K1047=[24]Hoja3!$B$4,[24]Hoja3!$A$4,IF(K1047=[24]Hoja3!$B$5,[24]Hoja3!$A$5,IF(K1047=[24]Hoja3!$B$6,[24]Hoja3!$A$6,IF(K1047=[24]Hoja3!$B$7,[24]Hoja3!$A$7,IF(K1047=[24]Hoja3!$B$8,[24]Hoja3!$A$8,IF(K1047=[24]Hoja3!$B$9,[24]Hoja3!$A$9,IF(K1047=[24]Hoja3!$B$10,[24]Hoja3!$A$10,IF(K1047=[24]Hoja3!$B$11,[24]Hoja3!$A$11,IF(K1047=[24]Hoja3!$B$12,[24]Hoja3!$A$12,IF(K1047=[24]Hoja3!$B$13,[24]Hoja3!$A$13,IF(K1047=[24]Hoja3!$B$14,[24]Hoja3!$A$14,"")))))))))))))</f>
        <v>CCE-05</v>
      </c>
      <c r="M1047" s="12" t="s">
        <v>58</v>
      </c>
      <c r="N1047" s="12">
        <v>0</v>
      </c>
      <c r="O1047" s="62">
        <v>50144417</v>
      </c>
      <c r="P1047" s="15">
        <f t="shared" si="17"/>
        <v>50144417</v>
      </c>
      <c r="Q1047" s="16">
        <v>0</v>
      </c>
      <c r="R1047" s="12">
        <v>0</v>
      </c>
      <c r="S1047" s="17" t="s">
        <v>842</v>
      </c>
      <c r="T1047" s="17" t="s">
        <v>1604</v>
      </c>
      <c r="U1047" s="17" t="s">
        <v>844</v>
      </c>
      <c r="V1047" s="17" t="s">
        <v>1605</v>
      </c>
      <c r="W1047" s="18" t="s">
        <v>1606</v>
      </c>
      <c r="X1047" s="12" t="s">
        <v>884</v>
      </c>
      <c r="Y1047" s="3" t="s">
        <v>885</v>
      </c>
    </row>
    <row r="1048" spans="1:25" ht="135" x14ac:dyDescent="0.25">
      <c r="A1048" s="12" t="s">
        <v>1627</v>
      </c>
      <c r="B1048" s="13" t="str">
        <f>IFERROR(VLOOKUP(VALUE(MID(A1048,1,IF(VALUE(MID(A1048,1,3))=898,3,4))),[24]Hoja1!$A$3:$K$222,2,0),"")</f>
        <v>1050 Educación inicial de calidad en el marco de la ruta de atención integral a la primera infancia</v>
      </c>
      <c r="C1048" s="12" t="s">
        <v>1601</v>
      </c>
      <c r="D1048" s="18" t="s">
        <v>1602</v>
      </c>
      <c r="E1048" s="30">
        <v>93141501</v>
      </c>
      <c r="F1048" s="2" t="s">
        <v>1628</v>
      </c>
      <c r="G1048" s="14">
        <v>1</v>
      </c>
      <c r="H1048" s="14">
        <v>1</v>
      </c>
      <c r="I1048" s="12">
        <v>345</v>
      </c>
      <c r="J1048" s="12">
        <v>0</v>
      </c>
      <c r="K1048" s="12" t="s">
        <v>29</v>
      </c>
      <c r="L1048" s="12" t="str">
        <f>IF(K1048=[24]Hoja3!$B$2,[24]Hoja3!$A$2,IF(K1048=[24]Hoja3!$B$3,[24]Hoja3!$A$3,IF(K1048=[24]Hoja3!$B$4,[24]Hoja3!$A$4,IF(K1048=[24]Hoja3!$B$5,[24]Hoja3!$A$5,IF(K1048=[24]Hoja3!$B$6,[24]Hoja3!$A$6,IF(K1048=[24]Hoja3!$B$7,[24]Hoja3!$A$7,IF(K1048=[24]Hoja3!$B$8,[24]Hoja3!$A$8,IF(K1048=[24]Hoja3!$B$9,[24]Hoja3!$A$9,IF(K1048=[24]Hoja3!$B$10,[24]Hoja3!$A$10,IF(K1048=[24]Hoja3!$B$11,[24]Hoja3!$A$11,IF(K1048=[24]Hoja3!$B$12,[24]Hoja3!$A$12,IF(K1048=[24]Hoja3!$B$13,[24]Hoja3!$A$13,IF(K1048=[24]Hoja3!$B$14,[24]Hoja3!$A$14,"")))))))))))))</f>
        <v>CCE-05</v>
      </c>
      <c r="M1048" s="12" t="s">
        <v>58</v>
      </c>
      <c r="N1048" s="12">
        <v>0</v>
      </c>
      <c r="O1048" s="62">
        <v>50144417</v>
      </c>
      <c r="P1048" s="15">
        <f t="shared" si="17"/>
        <v>50144417</v>
      </c>
      <c r="Q1048" s="16">
        <v>0</v>
      </c>
      <c r="R1048" s="12">
        <v>0</v>
      </c>
      <c r="S1048" s="17" t="s">
        <v>842</v>
      </c>
      <c r="T1048" s="17" t="s">
        <v>1604</v>
      </c>
      <c r="U1048" s="17" t="s">
        <v>844</v>
      </c>
      <c r="V1048" s="17" t="s">
        <v>1605</v>
      </c>
      <c r="W1048" s="18" t="s">
        <v>1606</v>
      </c>
      <c r="X1048" s="12" t="s">
        <v>884</v>
      </c>
      <c r="Y1048" s="3" t="s">
        <v>885</v>
      </c>
    </row>
    <row r="1049" spans="1:25" ht="114" x14ac:dyDescent="0.25">
      <c r="A1049" s="12" t="s">
        <v>1629</v>
      </c>
      <c r="B1049" s="13" t="str">
        <f>IFERROR(VLOOKUP(VALUE(MID(A1049,1,IF(VALUE(MID(A1049,1,3))=898,3,4))),[24]Hoja1!$A$3:$K$222,2,0),"")</f>
        <v>1050 Educación inicial de calidad en el marco de la ruta de atención integral a la primera infancia</v>
      </c>
      <c r="C1049" s="12" t="s">
        <v>1601</v>
      </c>
      <c r="D1049" s="18" t="s">
        <v>1602</v>
      </c>
      <c r="E1049" s="30">
        <v>80101604</v>
      </c>
      <c r="F1049" s="2" t="s">
        <v>1630</v>
      </c>
      <c r="G1049" s="14">
        <v>1</v>
      </c>
      <c r="H1049" s="14">
        <v>1</v>
      </c>
      <c r="I1049" s="12">
        <v>345</v>
      </c>
      <c r="J1049" s="12">
        <v>0</v>
      </c>
      <c r="K1049" s="12" t="s">
        <v>29</v>
      </c>
      <c r="L1049" s="12" t="str">
        <f>IF(K1049=[24]Hoja3!$B$2,[24]Hoja3!$A$2,IF(K1049=[24]Hoja3!$B$3,[24]Hoja3!$A$3,IF(K1049=[24]Hoja3!$B$4,[24]Hoja3!$A$4,IF(K1049=[24]Hoja3!$B$5,[24]Hoja3!$A$5,IF(K1049=[24]Hoja3!$B$6,[24]Hoja3!$A$6,IF(K1049=[24]Hoja3!$B$7,[24]Hoja3!$A$7,IF(K1049=[24]Hoja3!$B$8,[24]Hoja3!$A$8,IF(K1049=[24]Hoja3!$B$9,[24]Hoja3!$A$9,IF(K1049=[24]Hoja3!$B$10,[24]Hoja3!$A$10,IF(K1049=[24]Hoja3!$B$11,[24]Hoja3!$A$11,IF(K1049=[24]Hoja3!$B$12,[24]Hoja3!$A$12,IF(K1049=[24]Hoja3!$B$13,[24]Hoja3!$A$13,IF(K1049=[24]Hoja3!$B$14,[24]Hoja3!$A$14,"")))))))))))))</f>
        <v>CCE-05</v>
      </c>
      <c r="M1049" s="12" t="s">
        <v>58</v>
      </c>
      <c r="N1049" s="12">
        <v>0</v>
      </c>
      <c r="O1049" s="62">
        <v>118164800</v>
      </c>
      <c r="P1049" s="15">
        <f t="shared" si="17"/>
        <v>118164800</v>
      </c>
      <c r="Q1049" s="16">
        <v>0</v>
      </c>
      <c r="R1049" s="12">
        <v>0</v>
      </c>
      <c r="S1049" s="17" t="s">
        <v>842</v>
      </c>
      <c r="T1049" s="17" t="s">
        <v>1604</v>
      </c>
      <c r="U1049" s="17" t="s">
        <v>844</v>
      </c>
      <c r="V1049" s="17" t="s">
        <v>1605</v>
      </c>
      <c r="W1049" s="18" t="s">
        <v>1606</v>
      </c>
      <c r="X1049" s="12" t="s">
        <v>884</v>
      </c>
      <c r="Y1049" s="3" t="s">
        <v>885</v>
      </c>
    </row>
    <row r="1050" spans="1:25" ht="135" x14ac:dyDescent="0.25">
      <c r="A1050" s="12" t="s">
        <v>1631</v>
      </c>
      <c r="B1050" s="13" t="str">
        <f>IFERROR(VLOOKUP(VALUE(MID(A1050,1,IF(VALUE(MID(A1050,1,3))=898,3,4))),[24]Hoja1!$A$3:$K$222,2,0),"")</f>
        <v>1050 Educación inicial de calidad en el marco de la ruta de atención integral a la primera infancia</v>
      </c>
      <c r="C1050" s="12" t="s">
        <v>1601</v>
      </c>
      <c r="D1050" s="18" t="s">
        <v>1602</v>
      </c>
      <c r="E1050" s="30">
        <v>93141501</v>
      </c>
      <c r="F1050" s="2" t="s">
        <v>1632</v>
      </c>
      <c r="G1050" s="14">
        <v>1</v>
      </c>
      <c r="H1050" s="14">
        <v>1</v>
      </c>
      <c r="I1050" s="12">
        <v>345</v>
      </c>
      <c r="J1050" s="12">
        <v>0</v>
      </c>
      <c r="K1050" s="12" t="s">
        <v>29</v>
      </c>
      <c r="L1050" s="12" t="str">
        <f>IF(K1050=[24]Hoja3!$B$2,[24]Hoja3!$A$2,IF(K1050=[24]Hoja3!$B$3,[24]Hoja3!$A$3,IF(K1050=[24]Hoja3!$B$4,[24]Hoja3!$A$4,IF(K1050=[24]Hoja3!$B$5,[24]Hoja3!$A$5,IF(K1050=[24]Hoja3!$B$6,[24]Hoja3!$A$6,IF(K1050=[24]Hoja3!$B$7,[24]Hoja3!$A$7,IF(K1050=[24]Hoja3!$B$8,[24]Hoja3!$A$8,IF(K1050=[24]Hoja3!$B$9,[24]Hoja3!$A$9,IF(K1050=[24]Hoja3!$B$10,[24]Hoja3!$A$10,IF(K1050=[24]Hoja3!$B$11,[24]Hoja3!$A$11,IF(K1050=[24]Hoja3!$B$12,[24]Hoja3!$A$12,IF(K1050=[24]Hoja3!$B$13,[24]Hoja3!$A$13,IF(K1050=[24]Hoja3!$B$14,[24]Hoja3!$A$14,"")))))))))))))</f>
        <v>CCE-05</v>
      </c>
      <c r="M1050" s="12" t="s">
        <v>58</v>
      </c>
      <c r="N1050" s="12">
        <v>0</v>
      </c>
      <c r="O1050" s="62">
        <v>54896005</v>
      </c>
      <c r="P1050" s="15">
        <f t="shared" si="17"/>
        <v>54896005</v>
      </c>
      <c r="Q1050" s="16">
        <v>0</v>
      </c>
      <c r="R1050" s="12">
        <v>0</v>
      </c>
      <c r="S1050" s="17" t="s">
        <v>842</v>
      </c>
      <c r="T1050" s="17" t="s">
        <v>1604</v>
      </c>
      <c r="U1050" s="17" t="s">
        <v>844</v>
      </c>
      <c r="V1050" s="17" t="s">
        <v>1605</v>
      </c>
      <c r="W1050" s="18" t="s">
        <v>1606</v>
      </c>
      <c r="X1050" s="12" t="s">
        <v>884</v>
      </c>
      <c r="Y1050" s="3" t="s">
        <v>885</v>
      </c>
    </row>
    <row r="1051" spans="1:25" ht="114" x14ac:dyDescent="0.25">
      <c r="A1051" s="12" t="s">
        <v>1633</v>
      </c>
      <c r="B1051" s="13" t="str">
        <f>IFERROR(VLOOKUP(VALUE(MID(A1051,1,IF(VALUE(MID(A1051,1,3))=898,3,4))),[24]Hoja1!$A$3:$K$222,2,0),"")</f>
        <v>1050 Educación inicial de calidad en el marco de la ruta de atención integral a la primera infancia</v>
      </c>
      <c r="C1051" s="12" t="s">
        <v>1601</v>
      </c>
      <c r="D1051" s="18" t="s">
        <v>1602</v>
      </c>
      <c r="E1051" s="30">
        <v>80101604</v>
      </c>
      <c r="F1051" s="2" t="s">
        <v>1634</v>
      </c>
      <c r="G1051" s="14">
        <v>1</v>
      </c>
      <c r="H1051" s="14">
        <v>1</v>
      </c>
      <c r="I1051" s="12">
        <v>345</v>
      </c>
      <c r="J1051" s="12">
        <v>0</v>
      </c>
      <c r="K1051" s="12" t="s">
        <v>29</v>
      </c>
      <c r="L1051" s="12" t="str">
        <f>IF(K1051=[24]Hoja3!$B$2,[24]Hoja3!$A$2,IF(K1051=[24]Hoja3!$B$3,[24]Hoja3!$A$3,IF(K1051=[24]Hoja3!$B$4,[24]Hoja3!$A$4,IF(K1051=[24]Hoja3!$B$5,[24]Hoja3!$A$5,IF(K1051=[24]Hoja3!$B$6,[24]Hoja3!$A$6,IF(K1051=[24]Hoja3!$B$7,[24]Hoja3!$A$7,IF(K1051=[24]Hoja3!$B$8,[24]Hoja3!$A$8,IF(K1051=[24]Hoja3!$B$9,[24]Hoja3!$A$9,IF(K1051=[24]Hoja3!$B$10,[24]Hoja3!$A$10,IF(K1051=[24]Hoja3!$B$11,[24]Hoja3!$A$11,IF(K1051=[24]Hoja3!$B$12,[24]Hoja3!$A$12,IF(K1051=[24]Hoja3!$B$13,[24]Hoja3!$A$13,IF(K1051=[24]Hoja3!$B$14,[24]Hoja3!$A$14,"")))))))))))))</f>
        <v>CCE-05</v>
      </c>
      <c r="M1051" s="12" t="s">
        <v>58</v>
      </c>
      <c r="N1051" s="12">
        <v>0</v>
      </c>
      <c r="O1051" s="62">
        <v>60214294</v>
      </c>
      <c r="P1051" s="15">
        <f t="shared" si="17"/>
        <v>60214294</v>
      </c>
      <c r="Q1051" s="16">
        <v>0</v>
      </c>
      <c r="R1051" s="12">
        <v>0</v>
      </c>
      <c r="S1051" s="17" t="s">
        <v>842</v>
      </c>
      <c r="T1051" s="17" t="s">
        <v>1604</v>
      </c>
      <c r="U1051" s="17" t="s">
        <v>844</v>
      </c>
      <c r="V1051" s="17" t="s">
        <v>1605</v>
      </c>
      <c r="W1051" s="18" t="s">
        <v>1606</v>
      </c>
      <c r="X1051" s="12" t="s">
        <v>884</v>
      </c>
      <c r="Y1051" s="3" t="s">
        <v>885</v>
      </c>
    </row>
    <row r="1052" spans="1:25" ht="135" x14ac:dyDescent="0.25">
      <c r="A1052" s="12" t="s">
        <v>1635</v>
      </c>
      <c r="B1052" s="13" t="str">
        <f>IFERROR(VLOOKUP(VALUE(MID(A1052,1,IF(VALUE(MID(A1052,1,3))=898,3,4))),[24]Hoja1!$A$3:$K$222,2,0),"")</f>
        <v>1050 Educación inicial de calidad en el marco de la ruta de atención integral a la primera infancia</v>
      </c>
      <c r="C1052" s="12" t="s">
        <v>1601</v>
      </c>
      <c r="D1052" s="18" t="s">
        <v>1602</v>
      </c>
      <c r="E1052" s="30">
        <v>93141501</v>
      </c>
      <c r="F1052" s="2" t="s">
        <v>1632</v>
      </c>
      <c r="G1052" s="14">
        <v>1</v>
      </c>
      <c r="H1052" s="14">
        <v>1</v>
      </c>
      <c r="I1052" s="12">
        <v>345</v>
      </c>
      <c r="J1052" s="12">
        <v>0</v>
      </c>
      <c r="K1052" s="12" t="s">
        <v>29</v>
      </c>
      <c r="L1052" s="12" t="str">
        <f>IF(K1052=[24]Hoja3!$B$2,[24]Hoja3!$A$2,IF(K1052=[24]Hoja3!$B$3,[24]Hoja3!$A$3,IF(K1052=[24]Hoja3!$B$4,[24]Hoja3!$A$4,IF(K1052=[24]Hoja3!$B$5,[24]Hoja3!$A$5,IF(K1052=[24]Hoja3!$B$6,[24]Hoja3!$A$6,IF(K1052=[24]Hoja3!$B$7,[24]Hoja3!$A$7,IF(K1052=[24]Hoja3!$B$8,[24]Hoja3!$A$8,IF(K1052=[24]Hoja3!$B$9,[24]Hoja3!$A$9,IF(K1052=[24]Hoja3!$B$10,[24]Hoja3!$A$10,IF(K1052=[24]Hoja3!$B$11,[24]Hoja3!$A$11,IF(K1052=[24]Hoja3!$B$12,[24]Hoja3!$A$12,IF(K1052=[24]Hoja3!$B$13,[24]Hoja3!$A$13,IF(K1052=[24]Hoja3!$B$14,[24]Hoja3!$A$14,"")))))))))))))</f>
        <v>CCE-05</v>
      </c>
      <c r="M1052" s="12" t="s">
        <v>58</v>
      </c>
      <c r="N1052" s="12">
        <v>0</v>
      </c>
      <c r="O1052" s="62">
        <v>54896005</v>
      </c>
      <c r="P1052" s="15">
        <f t="shared" si="17"/>
        <v>54896005</v>
      </c>
      <c r="Q1052" s="16">
        <v>0</v>
      </c>
      <c r="R1052" s="12">
        <v>0</v>
      </c>
      <c r="S1052" s="17" t="s">
        <v>842</v>
      </c>
      <c r="T1052" s="17" t="s">
        <v>1604</v>
      </c>
      <c r="U1052" s="17" t="s">
        <v>844</v>
      </c>
      <c r="V1052" s="17" t="s">
        <v>1605</v>
      </c>
      <c r="W1052" s="18" t="s">
        <v>1606</v>
      </c>
      <c r="X1052" s="12" t="s">
        <v>884</v>
      </c>
      <c r="Y1052" s="3" t="s">
        <v>885</v>
      </c>
    </row>
    <row r="1053" spans="1:25" ht="135" x14ac:dyDescent="0.25">
      <c r="A1053" s="12" t="s">
        <v>1636</v>
      </c>
      <c r="B1053" s="13" t="str">
        <f>IFERROR(VLOOKUP(VALUE(MID(A1053,1,IF(VALUE(MID(A1053,1,3))=898,3,4))),[24]Hoja1!$A$3:$K$222,2,0),"")</f>
        <v>1050 Educación inicial de calidad en el marco de la ruta de atención integral a la primera infancia</v>
      </c>
      <c r="C1053" s="12" t="s">
        <v>1601</v>
      </c>
      <c r="D1053" s="18" t="s">
        <v>1602</v>
      </c>
      <c r="E1053" s="30">
        <v>93141501</v>
      </c>
      <c r="F1053" s="2" t="s">
        <v>1632</v>
      </c>
      <c r="G1053" s="14">
        <v>1</v>
      </c>
      <c r="H1053" s="14">
        <v>1</v>
      </c>
      <c r="I1053" s="12">
        <v>345</v>
      </c>
      <c r="J1053" s="12">
        <v>0</v>
      </c>
      <c r="K1053" s="12" t="s">
        <v>29</v>
      </c>
      <c r="L1053" s="12" t="str">
        <f>IF(K1053=[24]Hoja3!$B$2,[24]Hoja3!$A$2,IF(K1053=[24]Hoja3!$B$3,[24]Hoja3!$A$3,IF(K1053=[24]Hoja3!$B$4,[24]Hoja3!$A$4,IF(K1053=[24]Hoja3!$B$5,[24]Hoja3!$A$5,IF(K1053=[24]Hoja3!$B$6,[24]Hoja3!$A$6,IF(K1053=[24]Hoja3!$B$7,[24]Hoja3!$A$7,IF(K1053=[24]Hoja3!$B$8,[24]Hoja3!$A$8,IF(K1053=[24]Hoja3!$B$9,[24]Hoja3!$A$9,IF(K1053=[24]Hoja3!$B$10,[24]Hoja3!$A$10,IF(K1053=[24]Hoja3!$B$11,[24]Hoja3!$A$11,IF(K1053=[24]Hoja3!$B$12,[24]Hoja3!$A$12,IF(K1053=[24]Hoja3!$B$13,[24]Hoja3!$A$13,IF(K1053=[24]Hoja3!$B$14,[24]Hoja3!$A$14,"")))))))))))))</f>
        <v>CCE-05</v>
      </c>
      <c r="M1053" s="12" t="s">
        <v>58</v>
      </c>
      <c r="N1053" s="12">
        <v>0</v>
      </c>
      <c r="O1053" s="62">
        <v>54896005</v>
      </c>
      <c r="P1053" s="15">
        <f t="shared" si="17"/>
        <v>54896005</v>
      </c>
      <c r="Q1053" s="16">
        <v>0</v>
      </c>
      <c r="R1053" s="12">
        <v>0</v>
      </c>
      <c r="S1053" s="17" t="s">
        <v>842</v>
      </c>
      <c r="T1053" s="17" t="s">
        <v>1604</v>
      </c>
      <c r="U1053" s="17" t="s">
        <v>844</v>
      </c>
      <c r="V1053" s="17" t="s">
        <v>1605</v>
      </c>
      <c r="W1053" s="18" t="s">
        <v>1606</v>
      </c>
      <c r="X1053" s="12" t="s">
        <v>884</v>
      </c>
      <c r="Y1053" s="3" t="s">
        <v>885</v>
      </c>
    </row>
    <row r="1054" spans="1:25" ht="150" x14ac:dyDescent="0.25">
      <c r="A1054" s="12" t="s">
        <v>1637</v>
      </c>
      <c r="B1054" s="13" t="str">
        <f>IFERROR(VLOOKUP(VALUE(MID(A1054,1,IF(VALUE(MID(A1054,1,3))=898,3,4))),[24]Hoja1!$A$3:$K$222,2,0),"")</f>
        <v>1050 Educación inicial de calidad en el marco de la ruta de atención integral a la primera infancia</v>
      </c>
      <c r="C1054" s="12" t="s">
        <v>1601</v>
      </c>
      <c r="D1054" s="18" t="s">
        <v>1602</v>
      </c>
      <c r="E1054" s="30">
        <v>93141501</v>
      </c>
      <c r="F1054" s="2" t="s">
        <v>1638</v>
      </c>
      <c r="G1054" s="14">
        <v>1</v>
      </c>
      <c r="H1054" s="14">
        <v>1</v>
      </c>
      <c r="I1054" s="12">
        <v>345</v>
      </c>
      <c r="J1054" s="12">
        <v>0</v>
      </c>
      <c r="K1054" s="12" t="s">
        <v>29</v>
      </c>
      <c r="L1054" s="12" t="str">
        <f>IF(K1054=[24]Hoja3!$B$2,[24]Hoja3!$A$2,IF(K1054=[24]Hoja3!$B$3,[24]Hoja3!$A$3,IF(K1054=[24]Hoja3!$B$4,[24]Hoja3!$A$4,IF(K1054=[24]Hoja3!$B$5,[24]Hoja3!$A$5,IF(K1054=[24]Hoja3!$B$6,[24]Hoja3!$A$6,IF(K1054=[24]Hoja3!$B$7,[24]Hoja3!$A$7,IF(K1054=[24]Hoja3!$B$8,[24]Hoja3!$A$8,IF(K1054=[24]Hoja3!$B$9,[24]Hoja3!$A$9,IF(K1054=[24]Hoja3!$B$10,[24]Hoja3!$A$10,IF(K1054=[24]Hoja3!$B$11,[24]Hoja3!$A$11,IF(K1054=[24]Hoja3!$B$12,[24]Hoja3!$A$12,IF(K1054=[24]Hoja3!$B$13,[24]Hoja3!$A$13,IF(K1054=[24]Hoja3!$B$14,[24]Hoja3!$A$14,"")))))))))))))</f>
        <v>CCE-05</v>
      </c>
      <c r="M1054" s="12" t="s">
        <v>58</v>
      </c>
      <c r="N1054" s="12">
        <v>0</v>
      </c>
      <c r="O1054" s="62">
        <v>50144417</v>
      </c>
      <c r="P1054" s="15">
        <f t="shared" si="17"/>
        <v>50144417</v>
      </c>
      <c r="Q1054" s="16">
        <v>0</v>
      </c>
      <c r="R1054" s="12">
        <v>0</v>
      </c>
      <c r="S1054" s="17" t="s">
        <v>842</v>
      </c>
      <c r="T1054" s="17" t="s">
        <v>1604</v>
      </c>
      <c r="U1054" s="17" t="s">
        <v>844</v>
      </c>
      <c r="V1054" s="17" t="s">
        <v>1605</v>
      </c>
      <c r="W1054" s="18" t="s">
        <v>1606</v>
      </c>
      <c r="X1054" s="12" t="s">
        <v>884</v>
      </c>
      <c r="Y1054" s="3" t="s">
        <v>885</v>
      </c>
    </row>
    <row r="1055" spans="1:25" ht="114" x14ac:dyDescent="0.25">
      <c r="A1055" s="12" t="s">
        <v>1639</v>
      </c>
      <c r="B1055" s="13" t="str">
        <f>IFERROR(VLOOKUP(VALUE(MID(A1055,1,IF(VALUE(MID(A1055,1,3))=898,3,4))),[24]Hoja1!$A$3:$K$222,2,0),"")</f>
        <v>1050 Educación inicial de calidad en el marco de la ruta de atención integral a la primera infancia</v>
      </c>
      <c r="C1055" s="12" t="s">
        <v>1601</v>
      </c>
      <c r="D1055" s="18" t="s">
        <v>1602</v>
      </c>
      <c r="E1055" s="30">
        <v>80101604</v>
      </c>
      <c r="F1055" s="2" t="s">
        <v>1640</v>
      </c>
      <c r="G1055" s="14">
        <v>1</v>
      </c>
      <c r="H1055" s="14">
        <v>1</v>
      </c>
      <c r="I1055" s="12">
        <v>345</v>
      </c>
      <c r="J1055" s="12">
        <v>0</v>
      </c>
      <c r="K1055" s="12" t="s">
        <v>29</v>
      </c>
      <c r="L1055" s="12" t="str">
        <f>IF(K1055=[24]Hoja3!$B$2,[24]Hoja3!$A$2,IF(K1055=[24]Hoja3!$B$3,[24]Hoja3!$A$3,IF(K1055=[24]Hoja3!$B$4,[24]Hoja3!$A$4,IF(K1055=[24]Hoja3!$B$5,[24]Hoja3!$A$5,IF(K1055=[24]Hoja3!$B$6,[24]Hoja3!$A$6,IF(K1055=[24]Hoja3!$B$7,[24]Hoja3!$A$7,IF(K1055=[24]Hoja3!$B$8,[24]Hoja3!$A$8,IF(K1055=[24]Hoja3!$B$9,[24]Hoja3!$A$9,IF(K1055=[24]Hoja3!$B$10,[24]Hoja3!$A$10,IF(K1055=[24]Hoja3!$B$11,[24]Hoja3!$A$11,IF(K1055=[24]Hoja3!$B$12,[24]Hoja3!$A$12,IF(K1055=[24]Hoja3!$B$13,[24]Hoja3!$A$13,IF(K1055=[24]Hoja3!$B$14,[24]Hoja3!$A$14,"")))))))))))))</f>
        <v>CCE-05</v>
      </c>
      <c r="M1055" s="12" t="s">
        <v>58</v>
      </c>
      <c r="N1055" s="12">
        <v>0</v>
      </c>
      <c r="O1055" s="62">
        <v>60214294</v>
      </c>
      <c r="P1055" s="15">
        <f t="shared" si="17"/>
        <v>60214294</v>
      </c>
      <c r="Q1055" s="16">
        <v>0</v>
      </c>
      <c r="R1055" s="12">
        <v>0</v>
      </c>
      <c r="S1055" s="17" t="s">
        <v>842</v>
      </c>
      <c r="T1055" s="17" t="s">
        <v>1604</v>
      </c>
      <c r="U1055" s="17" t="s">
        <v>844</v>
      </c>
      <c r="V1055" s="17" t="s">
        <v>1605</v>
      </c>
      <c r="W1055" s="18" t="s">
        <v>1606</v>
      </c>
      <c r="X1055" s="12" t="s">
        <v>884</v>
      </c>
      <c r="Y1055" s="3" t="s">
        <v>885</v>
      </c>
    </row>
    <row r="1056" spans="1:25" ht="114" x14ac:dyDescent="0.25">
      <c r="A1056" s="12" t="s">
        <v>1641</v>
      </c>
      <c r="B1056" s="13" t="str">
        <f>IFERROR(VLOOKUP(VALUE(MID(A1056,1,IF(VALUE(MID(A1056,1,3))=898,3,4))),[24]Hoja1!$A$3:$K$222,2,0),"")</f>
        <v>1050 Educación inicial de calidad en el marco de la ruta de atención integral a la primera infancia</v>
      </c>
      <c r="C1056" s="12" t="s">
        <v>1601</v>
      </c>
      <c r="D1056" s="18" t="s">
        <v>1602</v>
      </c>
      <c r="E1056" s="30">
        <v>80101604</v>
      </c>
      <c r="F1056" s="2" t="s">
        <v>1642</v>
      </c>
      <c r="G1056" s="14">
        <v>1</v>
      </c>
      <c r="H1056" s="14">
        <v>1</v>
      </c>
      <c r="I1056" s="12">
        <v>345</v>
      </c>
      <c r="J1056" s="12">
        <v>0</v>
      </c>
      <c r="K1056" s="12" t="s">
        <v>29</v>
      </c>
      <c r="L1056" s="12" t="str">
        <f>IF(K1056=[24]Hoja3!$B$2,[24]Hoja3!$A$2,IF(K1056=[24]Hoja3!$B$3,[24]Hoja3!$A$3,IF(K1056=[24]Hoja3!$B$4,[24]Hoja3!$A$4,IF(K1056=[24]Hoja3!$B$5,[24]Hoja3!$A$5,IF(K1056=[24]Hoja3!$B$6,[24]Hoja3!$A$6,IF(K1056=[24]Hoja3!$B$7,[24]Hoja3!$A$7,IF(K1056=[24]Hoja3!$B$8,[24]Hoja3!$A$8,IF(K1056=[24]Hoja3!$B$9,[24]Hoja3!$A$9,IF(K1056=[24]Hoja3!$B$10,[24]Hoja3!$A$10,IF(K1056=[24]Hoja3!$B$11,[24]Hoja3!$A$11,IF(K1056=[24]Hoja3!$B$12,[24]Hoja3!$A$12,IF(K1056=[24]Hoja3!$B$13,[24]Hoja3!$A$13,IF(K1056=[24]Hoja3!$B$14,[24]Hoja3!$A$14,"")))))))))))))</f>
        <v>CCE-05</v>
      </c>
      <c r="M1056" s="12" t="s">
        <v>58</v>
      </c>
      <c r="N1056" s="12">
        <v>0</v>
      </c>
      <c r="O1056" s="62">
        <v>95680000</v>
      </c>
      <c r="P1056" s="15">
        <f t="shared" si="17"/>
        <v>95680000</v>
      </c>
      <c r="Q1056" s="16">
        <v>0</v>
      </c>
      <c r="R1056" s="12">
        <v>0</v>
      </c>
      <c r="S1056" s="17" t="s">
        <v>842</v>
      </c>
      <c r="T1056" s="17" t="s">
        <v>1604</v>
      </c>
      <c r="U1056" s="17" t="s">
        <v>844</v>
      </c>
      <c r="V1056" s="17" t="s">
        <v>1605</v>
      </c>
      <c r="W1056" s="18" t="s">
        <v>1606</v>
      </c>
      <c r="X1056" s="12" t="s">
        <v>884</v>
      </c>
      <c r="Y1056" s="3" t="s">
        <v>885</v>
      </c>
    </row>
    <row r="1057" spans="1:25" ht="135" x14ac:dyDescent="0.25">
      <c r="A1057" s="12" t="s">
        <v>1643</v>
      </c>
      <c r="B1057" s="13" t="str">
        <f>IFERROR(VLOOKUP(VALUE(MID(A1057,1,IF(VALUE(MID(A1057,1,3))=898,3,4))),[24]Hoja1!$A$3:$K$222,2,0),"")</f>
        <v>1050 Educación inicial de calidad en el marco de la ruta de atención integral a la primera infancia</v>
      </c>
      <c r="C1057" s="12" t="s">
        <v>1601</v>
      </c>
      <c r="D1057" s="18" t="s">
        <v>1602</v>
      </c>
      <c r="E1057" s="30">
        <v>93141501</v>
      </c>
      <c r="F1057" s="2" t="s">
        <v>1632</v>
      </c>
      <c r="G1057" s="14">
        <v>1</v>
      </c>
      <c r="H1057" s="14">
        <v>1</v>
      </c>
      <c r="I1057" s="12">
        <v>345</v>
      </c>
      <c r="J1057" s="12">
        <v>0</v>
      </c>
      <c r="K1057" s="12" t="s">
        <v>29</v>
      </c>
      <c r="L1057" s="12" t="str">
        <f>IF(K1057=[24]Hoja3!$B$2,[24]Hoja3!$A$2,IF(K1057=[24]Hoja3!$B$3,[24]Hoja3!$A$3,IF(K1057=[24]Hoja3!$B$4,[24]Hoja3!$A$4,IF(K1057=[24]Hoja3!$B$5,[24]Hoja3!$A$5,IF(K1057=[24]Hoja3!$B$6,[24]Hoja3!$A$6,IF(K1057=[24]Hoja3!$B$7,[24]Hoja3!$A$7,IF(K1057=[24]Hoja3!$B$8,[24]Hoja3!$A$8,IF(K1057=[24]Hoja3!$B$9,[24]Hoja3!$A$9,IF(K1057=[24]Hoja3!$B$10,[24]Hoja3!$A$10,IF(K1057=[24]Hoja3!$B$11,[24]Hoja3!$A$11,IF(K1057=[24]Hoja3!$B$12,[24]Hoja3!$A$12,IF(K1057=[24]Hoja3!$B$13,[24]Hoja3!$A$13,IF(K1057=[24]Hoja3!$B$14,[24]Hoja3!$A$14,"")))))))))))))</f>
        <v>CCE-05</v>
      </c>
      <c r="M1057" s="12" t="s">
        <v>58</v>
      </c>
      <c r="N1057" s="12">
        <v>0</v>
      </c>
      <c r="O1057" s="62">
        <v>54896005</v>
      </c>
      <c r="P1057" s="15">
        <f t="shared" si="17"/>
        <v>54896005</v>
      </c>
      <c r="Q1057" s="16">
        <v>0</v>
      </c>
      <c r="R1057" s="12">
        <v>0</v>
      </c>
      <c r="S1057" s="17" t="s">
        <v>842</v>
      </c>
      <c r="T1057" s="17" t="s">
        <v>1604</v>
      </c>
      <c r="U1057" s="17" t="s">
        <v>844</v>
      </c>
      <c r="V1057" s="17" t="s">
        <v>1605</v>
      </c>
      <c r="W1057" s="18" t="s">
        <v>1606</v>
      </c>
      <c r="X1057" s="12" t="s">
        <v>884</v>
      </c>
      <c r="Y1057" s="3" t="s">
        <v>885</v>
      </c>
    </row>
    <row r="1058" spans="1:25" ht="135" x14ac:dyDescent="0.25">
      <c r="A1058" s="12" t="s">
        <v>1644</v>
      </c>
      <c r="B1058" s="13" t="str">
        <f>IFERROR(VLOOKUP(VALUE(MID(A1058,1,IF(VALUE(MID(A1058,1,3))=898,3,4))),[24]Hoja1!$A$3:$K$222,2,0),"")</f>
        <v>1050 Educación inicial de calidad en el marco de la ruta de atención integral a la primera infancia</v>
      </c>
      <c r="C1058" s="12" t="s">
        <v>1601</v>
      </c>
      <c r="D1058" s="18" t="s">
        <v>1602</v>
      </c>
      <c r="E1058" s="30">
        <v>93141501</v>
      </c>
      <c r="F1058" s="2" t="s">
        <v>1632</v>
      </c>
      <c r="G1058" s="14">
        <v>1</v>
      </c>
      <c r="H1058" s="14">
        <v>1</v>
      </c>
      <c r="I1058" s="12">
        <v>345</v>
      </c>
      <c r="J1058" s="12">
        <v>0</v>
      </c>
      <c r="K1058" s="12" t="s">
        <v>29</v>
      </c>
      <c r="L1058" s="12" t="str">
        <f>IF(K1058=[24]Hoja3!$B$2,[24]Hoja3!$A$2,IF(K1058=[24]Hoja3!$B$3,[24]Hoja3!$A$3,IF(K1058=[24]Hoja3!$B$4,[24]Hoja3!$A$4,IF(K1058=[24]Hoja3!$B$5,[24]Hoja3!$A$5,IF(K1058=[24]Hoja3!$B$6,[24]Hoja3!$A$6,IF(K1058=[24]Hoja3!$B$7,[24]Hoja3!$A$7,IF(K1058=[24]Hoja3!$B$8,[24]Hoja3!$A$8,IF(K1058=[24]Hoja3!$B$9,[24]Hoja3!$A$9,IF(K1058=[24]Hoja3!$B$10,[24]Hoja3!$A$10,IF(K1058=[24]Hoja3!$B$11,[24]Hoja3!$A$11,IF(K1058=[24]Hoja3!$B$12,[24]Hoja3!$A$12,IF(K1058=[24]Hoja3!$B$13,[24]Hoja3!$A$13,IF(K1058=[24]Hoja3!$B$14,[24]Hoja3!$A$14,"")))))))))))))</f>
        <v>CCE-05</v>
      </c>
      <c r="M1058" s="12" t="s">
        <v>58</v>
      </c>
      <c r="N1058" s="12">
        <v>0</v>
      </c>
      <c r="O1058" s="62">
        <v>54896005</v>
      </c>
      <c r="P1058" s="15">
        <f t="shared" si="17"/>
        <v>54896005</v>
      </c>
      <c r="Q1058" s="16">
        <v>0</v>
      </c>
      <c r="R1058" s="12">
        <v>0</v>
      </c>
      <c r="S1058" s="17" t="s">
        <v>842</v>
      </c>
      <c r="T1058" s="17" t="s">
        <v>1604</v>
      </c>
      <c r="U1058" s="17" t="s">
        <v>844</v>
      </c>
      <c r="V1058" s="17" t="s">
        <v>1605</v>
      </c>
      <c r="W1058" s="18" t="s">
        <v>1606</v>
      </c>
      <c r="X1058" s="12" t="s">
        <v>884</v>
      </c>
      <c r="Y1058" s="3" t="s">
        <v>885</v>
      </c>
    </row>
    <row r="1059" spans="1:25" ht="135" x14ac:dyDescent="0.25">
      <c r="A1059" s="12" t="s">
        <v>1645</v>
      </c>
      <c r="B1059" s="13" t="str">
        <f>IFERROR(VLOOKUP(VALUE(MID(A1059,1,IF(VALUE(MID(A1059,1,3))=898,3,4))),[24]Hoja1!$A$3:$K$222,2,0),"")</f>
        <v>1050 Educación inicial de calidad en el marco de la ruta de atención integral a la primera infancia</v>
      </c>
      <c r="C1059" s="12" t="s">
        <v>1601</v>
      </c>
      <c r="D1059" s="18" t="s">
        <v>1602</v>
      </c>
      <c r="E1059" s="30">
        <v>93141501</v>
      </c>
      <c r="F1059" s="2" t="s">
        <v>1628</v>
      </c>
      <c r="G1059" s="14">
        <v>1</v>
      </c>
      <c r="H1059" s="14">
        <v>1</v>
      </c>
      <c r="I1059" s="12">
        <v>345</v>
      </c>
      <c r="J1059" s="12">
        <v>0</v>
      </c>
      <c r="K1059" s="12" t="s">
        <v>29</v>
      </c>
      <c r="L1059" s="12" t="str">
        <f>IF(K1059=[24]Hoja3!$B$2,[24]Hoja3!$A$2,IF(K1059=[24]Hoja3!$B$3,[24]Hoja3!$A$3,IF(K1059=[24]Hoja3!$B$4,[24]Hoja3!$A$4,IF(K1059=[24]Hoja3!$B$5,[24]Hoja3!$A$5,IF(K1059=[24]Hoja3!$B$6,[24]Hoja3!$A$6,IF(K1059=[24]Hoja3!$B$7,[24]Hoja3!$A$7,IF(K1059=[24]Hoja3!$B$8,[24]Hoja3!$A$8,IF(K1059=[24]Hoja3!$B$9,[24]Hoja3!$A$9,IF(K1059=[24]Hoja3!$B$10,[24]Hoja3!$A$10,IF(K1059=[24]Hoja3!$B$11,[24]Hoja3!$A$11,IF(K1059=[24]Hoja3!$B$12,[24]Hoja3!$A$12,IF(K1059=[24]Hoja3!$B$13,[24]Hoja3!$A$13,IF(K1059=[24]Hoja3!$B$14,[24]Hoja3!$A$14,"")))))))))))))</f>
        <v>CCE-05</v>
      </c>
      <c r="M1059" s="12" t="s">
        <v>58</v>
      </c>
      <c r="N1059" s="12">
        <v>0</v>
      </c>
      <c r="O1059" s="62">
        <v>50144417</v>
      </c>
      <c r="P1059" s="15">
        <f t="shared" si="17"/>
        <v>50144417</v>
      </c>
      <c r="Q1059" s="16">
        <v>0</v>
      </c>
      <c r="R1059" s="12">
        <v>0</v>
      </c>
      <c r="S1059" s="17" t="s">
        <v>842</v>
      </c>
      <c r="T1059" s="17" t="s">
        <v>1604</v>
      </c>
      <c r="U1059" s="17" t="s">
        <v>844</v>
      </c>
      <c r="V1059" s="17" t="s">
        <v>1605</v>
      </c>
      <c r="W1059" s="18" t="s">
        <v>1606</v>
      </c>
      <c r="X1059" s="12" t="s">
        <v>884</v>
      </c>
      <c r="Y1059" s="3" t="s">
        <v>885</v>
      </c>
    </row>
    <row r="1060" spans="1:25" ht="120" x14ac:dyDescent="0.25">
      <c r="A1060" s="12" t="s">
        <v>1646</v>
      </c>
      <c r="B1060" s="13" t="str">
        <f>IFERROR(VLOOKUP(VALUE(MID(A1060,1,IF(VALUE(MID(A1060,1,3))=898,3,4))),[24]Hoja1!$A$3:$K$222,2,0),"")</f>
        <v>1050 Educación inicial de calidad en el marco de la ruta de atención integral a la primera infancia</v>
      </c>
      <c r="C1060" s="12" t="s">
        <v>1601</v>
      </c>
      <c r="D1060" s="18" t="s">
        <v>1602</v>
      </c>
      <c r="E1060" s="30">
        <v>80101604</v>
      </c>
      <c r="F1060" s="2" t="s">
        <v>1647</v>
      </c>
      <c r="G1060" s="14">
        <v>1</v>
      </c>
      <c r="H1060" s="14">
        <v>1</v>
      </c>
      <c r="I1060" s="12">
        <v>345</v>
      </c>
      <c r="J1060" s="12">
        <v>0</v>
      </c>
      <c r="K1060" s="12" t="s">
        <v>29</v>
      </c>
      <c r="L1060" s="12" t="str">
        <f>IF(K1060=[24]Hoja3!$B$2,[24]Hoja3!$A$2,IF(K1060=[24]Hoja3!$B$3,[24]Hoja3!$A$3,IF(K1060=[24]Hoja3!$B$4,[24]Hoja3!$A$4,IF(K1060=[24]Hoja3!$B$5,[24]Hoja3!$A$5,IF(K1060=[24]Hoja3!$B$6,[24]Hoja3!$A$6,IF(K1060=[24]Hoja3!$B$7,[24]Hoja3!$A$7,IF(K1060=[24]Hoja3!$B$8,[24]Hoja3!$A$8,IF(K1060=[24]Hoja3!$B$9,[24]Hoja3!$A$9,IF(K1060=[24]Hoja3!$B$10,[24]Hoja3!$A$10,IF(K1060=[24]Hoja3!$B$11,[24]Hoja3!$A$11,IF(K1060=[24]Hoja3!$B$12,[24]Hoja3!$A$12,IF(K1060=[24]Hoja3!$B$13,[24]Hoja3!$A$13,IF(K1060=[24]Hoja3!$B$14,[24]Hoja3!$A$14,"")))))))))))))</f>
        <v>CCE-05</v>
      </c>
      <c r="M1060" s="12" t="s">
        <v>58</v>
      </c>
      <c r="N1060" s="12">
        <v>0</v>
      </c>
      <c r="O1060" s="62">
        <v>54895013</v>
      </c>
      <c r="P1060" s="15">
        <f t="shared" si="17"/>
        <v>54895013</v>
      </c>
      <c r="Q1060" s="16">
        <v>0</v>
      </c>
      <c r="R1060" s="12">
        <v>0</v>
      </c>
      <c r="S1060" s="17" t="s">
        <v>842</v>
      </c>
      <c r="T1060" s="17" t="s">
        <v>1604</v>
      </c>
      <c r="U1060" s="17" t="s">
        <v>844</v>
      </c>
      <c r="V1060" s="17" t="s">
        <v>1605</v>
      </c>
      <c r="W1060" s="18" t="s">
        <v>1606</v>
      </c>
      <c r="X1060" s="12" t="s">
        <v>884</v>
      </c>
      <c r="Y1060" s="3" t="s">
        <v>885</v>
      </c>
    </row>
    <row r="1061" spans="1:25" ht="120" x14ac:dyDescent="0.25">
      <c r="A1061" s="12" t="s">
        <v>1648</v>
      </c>
      <c r="B1061" s="13" t="str">
        <f>IFERROR(VLOOKUP(VALUE(MID(A1061,1,IF(VALUE(MID(A1061,1,3))=898,3,4))),[24]Hoja1!$A$3:$K$222,2,0),"")</f>
        <v>1050 Educación inicial de calidad en el marco de la ruta de atención integral a la primera infancia</v>
      </c>
      <c r="C1061" s="12" t="s">
        <v>1601</v>
      </c>
      <c r="D1061" s="18" t="s">
        <v>1602</v>
      </c>
      <c r="E1061" s="30">
        <v>80101604</v>
      </c>
      <c r="F1061" s="2" t="s">
        <v>1649</v>
      </c>
      <c r="G1061" s="14">
        <v>1</v>
      </c>
      <c r="H1061" s="14">
        <v>1</v>
      </c>
      <c r="I1061" s="12">
        <v>345</v>
      </c>
      <c r="J1061" s="12">
        <v>0</v>
      </c>
      <c r="K1061" s="12" t="s">
        <v>29</v>
      </c>
      <c r="L1061" s="12" t="str">
        <f>IF(K1061=[24]Hoja3!$B$2,[24]Hoja3!$A$2,IF(K1061=[24]Hoja3!$B$3,[24]Hoja3!$A$3,IF(K1061=[24]Hoja3!$B$4,[24]Hoja3!$A$4,IF(K1061=[24]Hoja3!$B$5,[24]Hoja3!$A$5,IF(K1061=[24]Hoja3!$B$6,[24]Hoja3!$A$6,IF(K1061=[24]Hoja3!$B$7,[24]Hoja3!$A$7,IF(K1061=[24]Hoja3!$B$8,[24]Hoja3!$A$8,IF(K1061=[24]Hoja3!$B$9,[24]Hoja3!$A$9,IF(K1061=[24]Hoja3!$B$10,[24]Hoja3!$A$10,IF(K1061=[24]Hoja3!$B$11,[24]Hoja3!$A$11,IF(K1061=[24]Hoja3!$B$12,[24]Hoja3!$A$12,IF(K1061=[24]Hoja3!$B$13,[24]Hoja3!$A$13,IF(K1061=[24]Hoja3!$B$14,[24]Hoja3!$A$14,"")))))))))))))</f>
        <v>CCE-05</v>
      </c>
      <c r="M1061" s="12" t="s">
        <v>58</v>
      </c>
      <c r="N1061" s="12">
        <v>0</v>
      </c>
      <c r="O1061" s="62">
        <v>67246344</v>
      </c>
      <c r="P1061" s="15">
        <f t="shared" si="17"/>
        <v>67246344</v>
      </c>
      <c r="Q1061" s="16">
        <v>0</v>
      </c>
      <c r="R1061" s="12">
        <v>0</v>
      </c>
      <c r="S1061" s="17" t="s">
        <v>842</v>
      </c>
      <c r="T1061" s="17" t="s">
        <v>1604</v>
      </c>
      <c r="U1061" s="17" t="s">
        <v>844</v>
      </c>
      <c r="V1061" s="17" t="s">
        <v>1605</v>
      </c>
      <c r="W1061" s="18" t="s">
        <v>1606</v>
      </c>
      <c r="X1061" s="12" t="s">
        <v>884</v>
      </c>
      <c r="Y1061" s="3" t="s">
        <v>885</v>
      </c>
    </row>
    <row r="1062" spans="1:25" ht="114" x14ac:dyDescent="0.25">
      <c r="A1062" s="12" t="s">
        <v>1650</v>
      </c>
      <c r="B1062" s="13" t="str">
        <f>IFERROR(VLOOKUP(VALUE(MID(A1062,1,IF(VALUE(MID(A1062,1,3))=898,3,4))),[24]Hoja1!$A$3:$K$222,2,0),"")</f>
        <v>1050 Educación inicial de calidad en el marco de la ruta de atención integral a la primera infancia</v>
      </c>
      <c r="C1062" s="12" t="s">
        <v>1601</v>
      </c>
      <c r="D1062" s="18" t="s">
        <v>1602</v>
      </c>
      <c r="E1062" s="30">
        <v>93151502</v>
      </c>
      <c r="F1062" s="2" t="s">
        <v>1651</v>
      </c>
      <c r="G1062" s="14">
        <v>1</v>
      </c>
      <c r="H1062" s="14">
        <v>1</v>
      </c>
      <c r="I1062" s="12">
        <v>345</v>
      </c>
      <c r="J1062" s="12">
        <v>0</v>
      </c>
      <c r="K1062" s="12" t="s">
        <v>29</v>
      </c>
      <c r="L1062" s="12" t="str">
        <f>IF(K1062=[24]Hoja3!$B$2,[24]Hoja3!$A$2,IF(K1062=[24]Hoja3!$B$3,[24]Hoja3!$A$3,IF(K1062=[24]Hoja3!$B$4,[24]Hoja3!$A$4,IF(K1062=[24]Hoja3!$B$5,[24]Hoja3!$A$5,IF(K1062=[24]Hoja3!$B$6,[24]Hoja3!$A$6,IF(K1062=[24]Hoja3!$B$7,[24]Hoja3!$A$7,IF(K1062=[24]Hoja3!$B$8,[24]Hoja3!$A$8,IF(K1062=[24]Hoja3!$B$9,[24]Hoja3!$A$9,IF(K1062=[24]Hoja3!$B$10,[24]Hoja3!$A$10,IF(K1062=[24]Hoja3!$B$11,[24]Hoja3!$A$11,IF(K1062=[24]Hoja3!$B$12,[24]Hoja3!$A$12,IF(K1062=[24]Hoja3!$B$13,[24]Hoja3!$A$13,IF(K1062=[24]Hoja3!$B$14,[24]Hoja3!$A$14,"")))))))))))))</f>
        <v>CCE-05</v>
      </c>
      <c r="M1062" s="12" t="s">
        <v>58</v>
      </c>
      <c r="N1062" s="12">
        <v>0</v>
      </c>
      <c r="O1062" s="62">
        <v>51648841</v>
      </c>
      <c r="P1062" s="15">
        <f t="shared" si="17"/>
        <v>51648841</v>
      </c>
      <c r="Q1062" s="16">
        <v>0</v>
      </c>
      <c r="R1062" s="12">
        <v>0</v>
      </c>
      <c r="S1062" s="17" t="s">
        <v>842</v>
      </c>
      <c r="T1062" s="17" t="s">
        <v>1604</v>
      </c>
      <c r="U1062" s="17" t="s">
        <v>844</v>
      </c>
      <c r="V1062" s="17" t="s">
        <v>1605</v>
      </c>
      <c r="W1062" s="18" t="s">
        <v>1606</v>
      </c>
      <c r="X1062" s="12" t="s">
        <v>884</v>
      </c>
      <c r="Y1062" s="3" t="s">
        <v>885</v>
      </c>
    </row>
    <row r="1063" spans="1:25" ht="120" x14ac:dyDescent="0.25">
      <c r="A1063" s="12" t="s">
        <v>1652</v>
      </c>
      <c r="B1063" s="13" t="str">
        <f>IFERROR(VLOOKUP(VALUE(MID(A1063,1,IF(VALUE(MID(A1063,1,3))=898,3,4))),[24]Hoja1!$A$3:$K$222,2,0),"")</f>
        <v>1050 Educación inicial de calidad en el marco de la ruta de atención integral a la primera infancia</v>
      </c>
      <c r="C1063" s="12" t="s">
        <v>1601</v>
      </c>
      <c r="D1063" s="18" t="s">
        <v>1602</v>
      </c>
      <c r="E1063" s="30">
        <v>80101604</v>
      </c>
      <c r="F1063" s="2" t="s">
        <v>1624</v>
      </c>
      <c r="G1063" s="14">
        <v>1</v>
      </c>
      <c r="H1063" s="14">
        <v>1</v>
      </c>
      <c r="I1063" s="12">
        <v>345</v>
      </c>
      <c r="J1063" s="12">
        <v>0</v>
      </c>
      <c r="K1063" s="12" t="s">
        <v>29</v>
      </c>
      <c r="L1063" s="12" t="str">
        <f>IF(K1063=[24]Hoja3!$B$2,[24]Hoja3!$A$2,IF(K1063=[24]Hoja3!$B$3,[24]Hoja3!$A$3,IF(K1063=[24]Hoja3!$B$4,[24]Hoja3!$A$4,IF(K1063=[24]Hoja3!$B$5,[24]Hoja3!$A$5,IF(K1063=[24]Hoja3!$B$6,[24]Hoja3!$A$6,IF(K1063=[24]Hoja3!$B$7,[24]Hoja3!$A$7,IF(K1063=[24]Hoja3!$B$8,[24]Hoja3!$A$8,IF(K1063=[24]Hoja3!$B$9,[24]Hoja3!$A$9,IF(K1063=[24]Hoja3!$B$10,[24]Hoja3!$A$10,IF(K1063=[24]Hoja3!$B$11,[24]Hoja3!$A$11,IF(K1063=[24]Hoja3!$B$12,[24]Hoja3!$A$12,IF(K1063=[24]Hoja3!$B$13,[24]Hoja3!$A$13,IF(K1063=[24]Hoja3!$B$14,[24]Hoja3!$A$14,"")))))))))))))</f>
        <v>CCE-05</v>
      </c>
      <c r="M1063" s="12" t="s">
        <v>58</v>
      </c>
      <c r="N1063" s="12">
        <v>0</v>
      </c>
      <c r="O1063" s="62">
        <v>74750000</v>
      </c>
      <c r="P1063" s="15">
        <f t="shared" si="17"/>
        <v>74750000</v>
      </c>
      <c r="Q1063" s="16">
        <v>0</v>
      </c>
      <c r="R1063" s="12">
        <v>0</v>
      </c>
      <c r="S1063" s="17" t="s">
        <v>842</v>
      </c>
      <c r="T1063" s="17" t="s">
        <v>1604</v>
      </c>
      <c r="U1063" s="17" t="s">
        <v>844</v>
      </c>
      <c r="V1063" s="17" t="s">
        <v>1605</v>
      </c>
      <c r="W1063" s="18" t="s">
        <v>1606</v>
      </c>
      <c r="X1063" s="12" t="s">
        <v>884</v>
      </c>
      <c r="Y1063" s="3" t="s">
        <v>885</v>
      </c>
    </row>
    <row r="1064" spans="1:25" ht="150" x14ac:dyDescent="0.25">
      <c r="A1064" s="12" t="s">
        <v>1653</v>
      </c>
      <c r="B1064" s="13" t="str">
        <f>IFERROR(VLOOKUP(VALUE(MID(A1064,1,IF(VALUE(MID(A1064,1,3))=898,3,4))),[24]Hoja1!$A$3:$K$222,2,0),"")</f>
        <v>1050 Educación inicial de calidad en el marco de la ruta de atención integral a la primera infancia</v>
      </c>
      <c r="C1064" s="12" t="s">
        <v>1601</v>
      </c>
      <c r="D1064" s="18" t="s">
        <v>1602</v>
      </c>
      <c r="E1064" s="30">
        <v>93141501</v>
      </c>
      <c r="F1064" s="2" t="s">
        <v>1654</v>
      </c>
      <c r="G1064" s="14">
        <v>1</v>
      </c>
      <c r="H1064" s="14">
        <v>1</v>
      </c>
      <c r="I1064" s="12">
        <v>345</v>
      </c>
      <c r="J1064" s="12">
        <v>0</v>
      </c>
      <c r="K1064" s="12" t="s">
        <v>29</v>
      </c>
      <c r="L1064" s="12" t="str">
        <f>IF(K1064=[24]Hoja3!$B$2,[24]Hoja3!$A$2,IF(K1064=[24]Hoja3!$B$3,[24]Hoja3!$A$3,IF(K1064=[24]Hoja3!$B$4,[24]Hoja3!$A$4,IF(K1064=[24]Hoja3!$B$5,[24]Hoja3!$A$5,IF(K1064=[24]Hoja3!$B$6,[24]Hoja3!$A$6,IF(K1064=[24]Hoja3!$B$7,[24]Hoja3!$A$7,IF(K1064=[24]Hoja3!$B$8,[24]Hoja3!$A$8,IF(K1064=[24]Hoja3!$B$9,[24]Hoja3!$A$9,IF(K1064=[24]Hoja3!$B$10,[24]Hoja3!$A$10,IF(K1064=[24]Hoja3!$B$11,[24]Hoja3!$A$11,IF(K1064=[24]Hoja3!$B$12,[24]Hoja3!$A$12,IF(K1064=[24]Hoja3!$B$13,[24]Hoja3!$A$13,IF(K1064=[24]Hoja3!$B$14,[24]Hoja3!$A$14,"")))))))))))))</f>
        <v>CCE-05</v>
      </c>
      <c r="M1064" s="12" t="s">
        <v>58</v>
      </c>
      <c r="N1064" s="12">
        <v>0</v>
      </c>
      <c r="O1064" s="62">
        <v>54896005</v>
      </c>
      <c r="P1064" s="15">
        <f t="shared" si="17"/>
        <v>54896005</v>
      </c>
      <c r="Q1064" s="16">
        <v>0</v>
      </c>
      <c r="R1064" s="12">
        <v>0</v>
      </c>
      <c r="S1064" s="17" t="s">
        <v>842</v>
      </c>
      <c r="T1064" s="17" t="s">
        <v>1604</v>
      </c>
      <c r="U1064" s="17" t="s">
        <v>844</v>
      </c>
      <c r="V1064" s="17" t="s">
        <v>1605</v>
      </c>
      <c r="W1064" s="18" t="s">
        <v>1606</v>
      </c>
      <c r="X1064" s="12" t="s">
        <v>884</v>
      </c>
      <c r="Y1064" s="3" t="s">
        <v>885</v>
      </c>
    </row>
    <row r="1065" spans="1:25" ht="135" x14ac:dyDescent="0.25">
      <c r="A1065" s="12" t="s">
        <v>1655</v>
      </c>
      <c r="B1065" s="13" t="str">
        <f>IFERROR(VLOOKUP(VALUE(MID(A1065,1,IF(VALUE(MID(A1065,1,3))=898,3,4))),[24]Hoja1!$A$3:$K$222,2,0),"")</f>
        <v>1050 Educación inicial de calidad en el marco de la ruta de atención integral a la primera infancia</v>
      </c>
      <c r="C1065" s="12" t="s">
        <v>1601</v>
      </c>
      <c r="D1065" s="18" t="s">
        <v>1602</v>
      </c>
      <c r="E1065" s="30">
        <v>93141501</v>
      </c>
      <c r="F1065" s="2" t="s">
        <v>1628</v>
      </c>
      <c r="G1065" s="14">
        <v>1</v>
      </c>
      <c r="H1065" s="14">
        <v>1</v>
      </c>
      <c r="I1065" s="12">
        <v>345</v>
      </c>
      <c r="J1065" s="12">
        <v>0</v>
      </c>
      <c r="K1065" s="12" t="s">
        <v>29</v>
      </c>
      <c r="L1065" s="12" t="str">
        <f>IF(K1065=[24]Hoja3!$B$2,[24]Hoja3!$A$2,IF(K1065=[24]Hoja3!$B$3,[24]Hoja3!$A$3,IF(K1065=[24]Hoja3!$B$4,[24]Hoja3!$A$4,IF(K1065=[24]Hoja3!$B$5,[24]Hoja3!$A$5,IF(K1065=[24]Hoja3!$B$6,[24]Hoja3!$A$6,IF(K1065=[24]Hoja3!$B$7,[24]Hoja3!$A$7,IF(K1065=[24]Hoja3!$B$8,[24]Hoja3!$A$8,IF(K1065=[24]Hoja3!$B$9,[24]Hoja3!$A$9,IF(K1065=[24]Hoja3!$B$10,[24]Hoja3!$A$10,IF(K1065=[24]Hoja3!$B$11,[24]Hoja3!$A$11,IF(K1065=[24]Hoja3!$B$12,[24]Hoja3!$A$12,IF(K1065=[24]Hoja3!$B$13,[24]Hoja3!$A$13,IF(K1065=[24]Hoja3!$B$14,[24]Hoja3!$A$14,"")))))))))))))</f>
        <v>CCE-05</v>
      </c>
      <c r="M1065" s="12" t="s">
        <v>58</v>
      </c>
      <c r="N1065" s="12">
        <v>0</v>
      </c>
      <c r="O1065" s="62">
        <v>50144417</v>
      </c>
      <c r="P1065" s="15">
        <f t="shared" si="17"/>
        <v>50144417</v>
      </c>
      <c r="Q1065" s="16">
        <v>0</v>
      </c>
      <c r="R1065" s="12">
        <v>0</v>
      </c>
      <c r="S1065" s="17" t="s">
        <v>842</v>
      </c>
      <c r="T1065" s="17" t="s">
        <v>1604</v>
      </c>
      <c r="U1065" s="17" t="s">
        <v>844</v>
      </c>
      <c r="V1065" s="17" t="s">
        <v>1605</v>
      </c>
      <c r="W1065" s="18" t="s">
        <v>1606</v>
      </c>
      <c r="X1065" s="12" t="s">
        <v>884</v>
      </c>
      <c r="Y1065" s="3" t="s">
        <v>885</v>
      </c>
    </row>
    <row r="1066" spans="1:25" ht="135" x14ac:dyDescent="0.25">
      <c r="A1066" s="12" t="s">
        <v>1656</v>
      </c>
      <c r="B1066" s="13" t="str">
        <f>IFERROR(VLOOKUP(VALUE(MID(A1066,1,IF(VALUE(MID(A1066,1,3))=898,3,4))),[24]Hoja1!$A$3:$K$222,2,0),"")</f>
        <v>1050 Educación inicial de calidad en el marco de la ruta de atención integral a la primera infancia</v>
      </c>
      <c r="C1066" s="12" t="s">
        <v>1601</v>
      </c>
      <c r="D1066" s="18" t="s">
        <v>1602</v>
      </c>
      <c r="E1066" s="30">
        <v>93141501</v>
      </c>
      <c r="F1066" s="2" t="s">
        <v>1628</v>
      </c>
      <c r="G1066" s="14">
        <v>1</v>
      </c>
      <c r="H1066" s="14">
        <v>1</v>
      </c>
      <c r="I1066" s="12">
        <v>345</v>
      </c>
      <c r="J1066" s="12">
        <v>0</v>
      </c>
      <c r="K1066" s="12" t="s">
        <v>29</v>
      </c>
      <c r="L1066" s="12" t="str">
        <f>IF(K1066=[24]Hoja3!$B$2,[24]Hoja3!$A$2,IF(K1066=[24]Hoja3!$B$3,[24]Hoja3!$A$3,IF(K1066=[24]Hoja3!$B$4,[24]Hoja3!$A$4,IF(K1066=[24]Hoja3!$B$5,[24]Hoja3!$A$5,IF(K1066=[24]Hoja3!$B$6,[24]Hoja3!$A$6,IF(K1066=[24]Hoja3!$B$7,[24]Hoja3!$A$7,IF(K1066=[24]Hoja3!$B$8,[24]Hoja3!$A$8,IF(K1066=[24]Hoja3!$B$9,[24]Hoja3!$A$9,IF(K1066=[24]Hoja3!$B$10,[24]Hoja3!$A$10,IF(K1066=[24]Hoja3!$B$11,[24]Hoja3!$A$11,IF(K1066=[24]Hoja3!$B$12,[24]Hoja3!$A$12,IF(K1066=[24]Hoja3!$B$13,[24]Hoja3!$A$13,IF(K1066=[24]Hoja3!$B$14,[24]Hoja3!$A$14,"")))))))))))))</f>
        <v>CCE-05</v>
      </c>
      <c r="M1066" s="12" t="s">
        <v>58</v>
      </c>
      <c r="N1066" s="12">
        <v>0</v>
      </c>
      <c r="O1066" s="62">
        <v>50144417</v>
      </c>
      <c r="P1066" s="15">
        <f t="shared" si="17"/>
        <v>50144417</v>
      </c>
      <c r="Q1066" s="16">
        <v>0</v>
      </c>
      <c r="R1066" s="12">
        <v>0</v>
      </c>
      <c r="S1066" s="17" t="s">
        <v>842</v>
      </c>
      <c r="T1066" s="17" t="s">
        <v>1604</v>
      </c>
      <c r="U1066" s="17" t="s">
        <v>844</v>
      </c>
      <c r="V1066" s="17" t="s">
        <v>1605</v>
      </c>
      <c r="W1066" s="18" t="s">
        <v>1606</v>
      </c>
      <c r="X1066" s="12" t="s">
        <v>884</v>
      </c>
      <c r="Y1066" s="3" t="s">
        <v>885</v>
      </c>
    </row>
    <row r="1067" spans="1:25" ht="120" x14ac:dyDescent="0.25">
      <c r="A1067" s="12" t="s">
        <v>1657</v>
      </c>
      <c r="B1067" s="13" t="str">
        <f>IFERROR(VLOOKUP(VALUE(MID(A1067,1,IF(VALUE(MID(A1067,1,3))=898,3,4))),[24]Hoja1!$A$3:$K$222,2,0),"")</f>
        <v>1050 Educación inicial de calidad en el marco de la ruta de atención integral a la primera infancia</v>
      </c>
      <c r="C1067" s="12" t="s">
        <v>1601</v>
      </c>
      <c r="D1067" s="18" t="s">
        <v>1602</v>
      </c>
      <c r="E1067" s="30">
        <v>80101604</v>
      </c>
      <c r="F1067" s="2" t="s">
        <v>1658</v>
      </c>
      <c r="G1067" s="14">
        <v>1</v>
      </c>
      <c r="H1067" s="14">
        <v>1</v>
      </c>
      <c r="I1067" s="12">
        <v>345</v>
      </c>
      <c r="J1067" s="12">
        <v>0</v>
      </c>
      <c r="K1067" s="12" t="s">
        <v>29</v>
      </c>
      <c r="L1067" s="12" t="str">
        <f>IF(K1067=[24]Hoja3!$B$2,[24]Hoja3!$A$2,IF(K1067=[24]Hoja3!$B$3,[24]Hoja3!$A$3,IF(K1067=[24]Hoja3!$B$4,[24]Hoja3!$A$4,IF(K1067=[24]Hoja3!$B$5,[24]Hoja3!$A$5,IF(K1067=[24]Hoja3!$B$6,[24]Hoja3!$A$6,IF(K1067=[24]Hoja3!$B$7,[24]Hoja3!$A$7,IF(K1067=[24]Hoja3!$B$8,[24]Hoja3!$A$8,IF(K1067=[24]Hoja3!$B$9,[24]Hoja3!$A$9,IF(K1067=[24]Hoja3!$B$10,[24]Hoja3!$A$10,IF(K1067=[24]Hoja3!$B$11,[24]Hoja3!$A$11,IF(K1067=[24]Hoja3!$B$12,[24]Hoja3!$A$12,IF(K1067=[24]Hoja3!$B$13,[24]Hoja3!$A$13,IF(K1067=[24]Hoja3!$B$14,[24]Hoja3!$A$14,"")))))))))))))</f>
        <v>CCE-05</v>
      </c>
      <c r="M1067" s="12" t="s">
        <v>58</v>
      </c>
      <c r="N1067" s="12">
        <v>0</v>
      </c>
      <c r="O1067" s="62">
        <v>54895013</v>
      </c>
      <c r="P1067" s="15">
        <f t="shared" si="17"/>
        <v>54895013</v>
      </c>
      <c r="Q1067" s="16">
        <v>0</v>
      </c>
      <c r="R1067" s="12">
        <v>0</v>
      </c>
      <c r="S1067" s="17" t="s">
        <v>842</v>
      </c>
      <c r="T1067" s="17" t="s">
        <v>1604</v>
      </c>
      <c r="U1067" s="17" t="s">
        <v>844</v>
      </c>
      <c r="V1067" s="17" t="s">
        <v>1605</v>
      </c>
      <c r="W1067" s="18" t="s">
        <v>1606</v>
      </c>
      <c r="X1067" s="12" t="s">
        <v>884</v>
      </c>
      <c r="Y1067" s="3" t="s">
        <v>885</v>
      </c>
    </row>
    <row r="1068" spans="1:25" ht="150" x14ac:dyDescent="0.25">
      <c r="A1068" s="12" t="s">
        <v>1659</v>
      </c>
      <c r="B1068" s="13" t="str">
        <f>IFERROR(VLOOKUP(VALUE(MID(A1068,1,IF(VALUE(MID(A1068,1,3))=898,3,4))),[24]Hoja1!$A$3:$K$222,2,0),"")</f>
        <v>1050 Educación inicial de calidad en el marco de la ruta de atención integral a la primera infancia</v>
      </c>
      <c r="C1068" s="12" t="s">
        <v>1601</v>
      </c>
      <c r="D1068" s="18" t="s">
        <v>1602</v>
      </c>
      <c r="E1068" s="30">
        <v>80101604</v>
      </c>
      <c r="F1068" s="2" t="s">
        <v>1660</v>
      </c>
      <c r="G1068" s="14">
        <v>1</v>
      </c>
      <c r="H1068" s="14">
        <v>1</v>
      </c>
      <c r="I1068" s="12">
        <v>345</v>
      </c>
      <c r="J1068" s="12">
        <v>0</v>
      </c>
      <c r="K1068" s="12" t="s">
        <v>29</v>
      </c>
      <c r="L1068" s="12" t="str">
        <f>IF(K1068=[24]Hoja3!$B$2,[24]Hoja3!$A$2,IF(K1068=[24]Hoja3!$B$3,[24]Hoja3!$A$3,IF(K1068=[24]Hoja3!$B$4,[24]Hoja3!$A$4,IF(K1068=[24]Hoja3!$B$5,[24]Hoja3!$A$5,IF(K1068=[24]Hoja3!$B$6,[24]Hoja3!$A$6,IF(K1068=[24]Hoja3!$B$7,[24]Hoja3!$A$7,IF(K1068=[24]Hoja3!$B$8,[24]Hoja3!$A$8,IF(K1068=[24]Hoja3!$B$9,[24]Hoja3!$A$9,IF(K1068=[24]Hoja3!$B$10,[24]Hoja3!$A$10,IF(K1068=[24]Hoja3!$B$11,[24]Hoja3!$A$11,IF(K1068=[24]Hoja3!$B$12,[24]Hoja3!$A$12,IF(K1068=[24]Hoja3!$B$13,[24]Hoja3!$A$13,IF(K1068=[24]Hoja3!$B$14,[24]Hoja3!$A$14,"")))))))))))))</f>
        <v>CCE-05</v>
      </c>
      <c r="M1068" s="12" t="s">
        <v>58</v>
      </c>
      <c r="N1068" s="12">
        <v>0</v>
      </c>
      <c r="O1068" s="62">
        <v>55972800</v>
      </c>
      <c r="P1068" s="15">
        <f t="shared" si="17"/>
        <v>55972800</v>
      </c>
      <c r="Q1068" s="16">
        <v>0</v>
      </c>
      <c r="R1068" s="12">
        <v>0</v>
      </c>
      <c r="S1068" s="17" t="s">
        <v>842</v>
      </c>
      <c r="T1068" s="17" t="s">
        <v>1604</v>
      </c>
      <c r="U1068" s="17" t="s">
        <v>844</v>
      </c>
      <c r="V1068" s="17" t="s">
        <v>1605</v>
      </c>
      <c r="W1068" s="18" t="s">
        <v>1606</v>
      </c>
      <c r="X1068" s="12" t="s">
        <v>884</v>
      </c>
      <c r="Y1068" s="3" t="s">
        <v>885</v>
      </c>
    </row>
    <row r="1069" spans="1:25" ht="114" x14ac:dyDescent="0.25">
      <c r="A1069" s="12" t="s">
        <v>1661</v>
      </c>
      <c r="B1069" s="13" t="str">
        <f>IFERROR(VLOOKUP(VALUE(MID(A1069,1,IF(VALUE(MID(A1069,1,3))=898,3,4))),[24]Hoja1!$A$3:$K$222,2,0),"")</f>
        <v>1050 Educación inicial de calidad en el marco de la ruta de atención integral a la primera infancia</v>
      </c>
      <c r="C1069" s="12" t="s">
        <v>1601</v>
      </c>
      <c r="D1069" s="18" t="s">
        <v>1602</v>
      </c>
      <c r="E1069" s="30">
        <v>80101604</v>
      </c>
      <c r="F1069" s="2" t="s">
        <v>1662</v>
      </c>
      <c r="G1069" s="14">
        <v>1</v>
      </c>
      <c r="H1069" s="14">
        <v>1</v>
      </c>
      <c r="I1069" s="12">
        <v>345</v>
      </c>
      <c r="J1069" s="12">
        <v>0</v>
      </c>
      <c r="K1069" s="12" t="s">
        <v>29</v>
      </c>
      <c r="L1069" s="12" t="str">
        <f>IF(K1069=[24]Hoja3!$B$2,[24]Hoja3!$A$2,IF(K1069=[24]Hoja3!$B$3,[24]Hoja3!$A$3,IF(K1069=[24]Hoja3!$B$4,[24]Hoja3!$A$4,IF(K1069=[24]Hoja3!$B$5,[24]Hoja3!$A$5,IF(K1069=[24]Hoja3!$B$6,[24]Hoja3!$A$6,IF(K1069=[24]Hoja3!$B$7,[24]Hoja3!$A$7,IF(K1069=[24]Hoja3!$B$8,[24]Hoja3!$A$8,IF(K1069=[24]Hoja3!$B$9,[24]Hoja3!$A$9,IF(K1069=[24]Hoja3!$B$10,[24]Hoja3!$A$10,IF(K1069=[24]Hoja3!$B$11,[24]Hoja3!$A$11,IF(K1069=[24]Hoja3!$B$12,[24]Hoja3!$A$12,IF(K1069=[24]Hoja3!$B$13,[24]Hoja3!$A$13,IF(K1069=[24]Hoja3!$B$14,[24]Hoja3!$A$14,"")))))))))))))</f>
        <v>CCE-05</v>
      </c>
      <c r="M1069" s="12" t="s">
        <v>58</v>
      </c>
      <c r="N1069" s="12">
        <v>0</v>
      </c>
      <c r="O1069" s="62">
        <v>54895013</v>
      </c>
      <c r="P1069" s="15">
        <f t="shared" si="17"/>
        <v>54895013</v>
      </c>
      <c r="Q1069" s="16">
        <v>0</v>
      </c>
      <c r="R1069" s="12">
        <v>0</v>
      </c>
      <c r="S1069" s="17" t="s">
        <v>842</v>
      </c>
      <c r="T1069" s="17" t="s">
        <v>1604</v>
      </c>
      <c r="U1069" s="17" t="s">
        <v>844</v>
      </c>
      <c r="V1069" s="17" t="s">
        <v>1605</v>
      </c>
      <c r="W1069" s="18" t="s">
        <v>1606</v>
      </c>
      <c r="X1069" s="12" t="s">
        <v>884</v>
      </c>
      <c r="Y1069" s="3" t="s">
        <v>885</v>
      </c>
    </row>
    <row r="1070" spans="1:25" ht="114" x14ac:dyDescent="0.25">
      <c r="A1070" s="12" t="s">
        <v>1663</v>
      </c>
      <c r="B1070" s="13" t="str">
        <f>IFERROR(VLOOKUP(VALUE(MID(A1070,1,IF(VALUE(MID(A1070,1,3))=898,3,4))),[24]Hoja1!$A$3:$K$222,2,0),"")</f>
        <v>1050 Educación inicial de calidad en el marco de la ruta de atención integral a la primera infancia</v>
      </c>
      <c r="C1070" s="12" t="s">
        <v>1601</v>
      </c>
      <c r="D1070" s="18" t="s">
        <v>1602</v>
      </c>
      <c r="E1070" s="30">
        <v>93141501</v>
      </c>
      <c r="F1070" s="2" t="s">
        <v>1664</v>
      </c>
      <c r="G1070" s="14">
        <v>1</v>
      </c>
      <c r="H1070" s="14">
        <v>1</v>
      </c>
      <c r="I1070" s="12">
        <v>345</v>
      </c>
      <c r="J1070" s="12">
        <v>0</v>
      </c>
      <c r="K1070" s="12" t="s">
        <v>29</v>
      </c>
      <c r="L1070" s="12" t="str">
        <f>IF(K1070=[24]Hoja3!$B$2,[24]Hoja3!$A$2,IF(K1070=[24]Hoja3!$B$3,[24]Hoja3!$A$3,IF(K1070=[24]Hoja3!$B$4,[24]Hoja3!$A$4,IF(K1070=[24]Hoja3!$B$5,[24]Hoja3!$A$5,IF(K1070=[24]Hoja3!$B$6,[24]Hoja3!$A$6,IF(K1070=[24]Hoja3!$B$7,[24]Hoja3!$A$7,IF(K1070=[24]Hoja3!$B$8,[24]Hoja3!$A$8,IF(K1070=[24]Hoja3!$B$9,[24]Hoja3!$A$9,IF(K1070=[24]Hoja3!$B$10,[24]Hoja3!$A$10,IF(K1070=[24]Hoja3!$B$11,[24]Hoja3!$A$11,IF(K1070=[24]Hoja3!$B$12,[24]Hoja3!$A$12,IF(K1070=[24]Hoja3!$B$13,[24]Hoja3!$A$13,IF(K1070=[24]Hoja3!$B$14,[24]Hoja3!$A$14,"")))))))))))))</f>
        <v>CCE-05</v>
      </c>
      <c r="M1070" s="12" t="s">
        <v>58</v>
      </c>
      <c r="N1070" s="12">
        <v>0</v>
      </c>
      <c r="O1070" s="62">
        <v>50144417</v>
      </c>
      <c r="P1070" s="15">
        <f t="shared" si="17"/>
        <v>50144417</v>
      </c>
      <c r="Q1070" s="16">
        <v>0</v>
      </c>
      <c r="R1070" s="12">
        <v>0</v>
      </c>
      <c r="S1070" s="17" t="s">
        <v>842</v>
      </c>
      <c r="T1070" s="17" t="s">
        <v>1604</v>
      </c>
      <c r="U1070" s="17" t="s">
        <v>844</v>
      </c>
      <c r="V1070" s="17" t="s">
        <v>1605</v>
      </c>
      <c r="W1070" s="18" t="s">
        <v>1606</v>
      </c>
      <c r="X1070" s="12" t="s">
        <v>884</v>
      </c>
      <c r="Y1070" s="3" t="s">
        <v>885</v>
      </c>
    </row>
    <row r="1071" spans="1:25" ht="135" x14ac:dyDescent="0.25">
      <c r="A1071" s="12" t="s">
        <v>1665</v>
      </c>
      <c r="B1071" s="13" t="str">
        <f>IFERROR(VLOOKUP(VALUE(MID(A1071,1,IF(VALUE(MID(A1071,1,3))=898,3,4))),[24]Hoja1!$A$3:$K$222,2,0),"")</f>
        <v>1050 Educación inicial de calidad en el marco de la ruta de atención integral a la primera infancia</v>
      </c>
      <c r="C1071" s="12" t="s">
        <v>1601</v>
      </c>
      <c r="D1071" s="18" t="s">
        <v>1602</v>
      </c>
      <c r="E1071" s="30">
        <v>84111703</v>
      </c>
      <c r="F1071" s="2" t="s">
        <v>1666</v>
      </c>
      <c r="G1071" s="14">
        <v>1</v>
      </c>
      <c r="H1071" s="14">
        <v>1</v>
      </c>
      <c r="I1071" s="12">
        <v>345</v>
      </c>
      <c r="J1071" s="12">
        <v>0</v>
      </c>
      <c r="K1071" s="12" t="s">
        <v>29</v>
      </c>
      <c r="L1071" s="12" t="str">
        <f>IF(K1071=[25]Hoja3!$B$2,[25]Hoja3!$A$2,IF(K1071=[25]Hoja3!$B$3,[25]Hoja3!$A$3,IF(K1071=[25]Hoja3!$B$4,[25]Hoja3!$A$4,IF(K1071=[25]Hoja3!$B$5,[25]Hoja3!$A$5,IF(K1071=[25]Hoja3!$B$6,[25]Hoja3!$A$6,IF(K1071=[25]Hoja3!$B$7,[25]Hoja3!$A$7,IF(K1071=[25]Hoja3!$B$8,[25]Hoja3!$A$8,IF(K1071=[25]Hoja3!$B$9,[25]Hoja3!$A$9,IF(K1071=[25]Hoja3!$B$10,[25]Hoja3!$A$10,IF(K1071=[25]Hoja3!$B$11,[25]Hoja3!$A$11,IF(K1071=[25]Hoja3!$B$12,[25]Hoja3!$A$12,IF(K1071=[25]Hoja3!$B$13,[25]Hoja3!$A$13,IF(K1071=[25]Hoja3!$B$14,[25]Hoja3!$A$14,"")))))))))))))</f>
        <v>CCE-05</v>
      </c>
      <c r="M1071" s="12" t="s">
        <v>58</v>
      </c>
      <c r="N1071" s="12">
        <v>0</v>
      </c>
      <c r="O1071" s="62">
        <v>63250000</v>
      </c>
      <c r="P1071" s="15">
        <f t="shared" si="17"/>
        <v>63250000</v>
      </c>
      <c r="Q1071" s="16">
        <v>0</v>
      </c>
      <c r="R1071" s="12">
        <v>0</v>
      </c>
      <c r="S1071" s="17" t="s">
        <v>842</v>
      </c>
      <c r="T1071" s="17" t="s">
        <v>1604</v>
      </c>
      <c r="U1071" s="17" t="s">
        <v>844</v>
      </c>
      <c r="V1071" s="17" t="s">
        <v>1605</v>
      </c>
      <c r="W1071" s="18" t="s">
        <v>1606</v>
      </c>
      <c r="X1071" s="12" t="s">
        <v>884</v>
      </c>
      <c r="Y1071" s="3" t="s">
        <v>885</v>
      </c>
    </row>
    <row r="1072" spans="1:25" ht="165" x14ac:dyDescent="0.25">
      <c r="A1072" s="12" t="s">
        <v>1667</v>
      </c>
      <c r="B1072" s="13" t="str">
        <f>IFERROR(VLOOKUP(VALUE(MID(A1072,1,IF(VALUE(MID(A1072,1,3))=898,3,4))),[24]Hoja1!$A$3:$K$222,2,0),"")</f>
        <v>1050 Educación inicial de calidad en el marco de la ruta de atención integral a la primera infancia</v>
      </c>
      <c r="C1072" s="12" t="s">
        <v>1601</v>
      </c>
      <c r="D1072" s="18" t="s">
        <v>1668</v>
      </c>
      <c r="E1072" s="30">
        <v>93141506</v>
      </c>
      <c r="F1072" s="2" t="s">
        <v>1669</v>
      </c>
      <c r="G1072" s="14">
        <v>1</v>
      </c>
      <c r="H1072" s="14">
        <v>1</v>
      </c>
      <c r="I1072" s="12">
        <v>330</v>
      </c>
      <c r="J1072" s="12">
        <v>0</v>
      </c>
      <c r="K1072" s="12" t="s">
        <v>29</v>
      </c>
      <c r="L1072" s="12" t="str">
        <f>IF(K1072=[24]Hoja3!$B$2,[24]Hoja3!$A$2,IF(K1072=[24]Hoja3!$B$3,[24]Hoja3!$A$3,IF(K1072=[24]Hoja3!$B$4,[24]Hoja3!$A$4,IF(K1072=[24]Hoja3!$B$5,[24]Hoja3!$A$5,IF(K1072=[24]Hoja3!$B$6,[24]Hoja3!$A$6,IF(K1072=[24]Hoja3!$B$7,[24]Hoja3!$A$7,IF(K1072=[24]Hoja3!$B$8,[24]Hoja3!$A$8,IF(K1072=[24]Hoja3!$B$9,[24]Hoja3!$A$9,IF(K1072=[24]Hoja3!$B$10,[24]Hoja3!$A$10,IF(K1072=[24]Hoja3!$B$11,[24]Hoja3!$A$11,IF(K1072=[24]Hoja3!$B$12,[24]Hoja3!$A$12,IF(K1072=[24]Hoja3!$B$13,[24]Hoja3!$A$13,IF(K1072=[24]Hoja3!$B$14,[24]Hoja3!$A$14,"")))))))))))))</f>
        <v>CCE-05</v>
      </c>
      <c r="M1072" s="12" t="s">
        <v>1670</v>
      </c>
      <c r="N1072" s="12">
        <v>0</v>
      </c>
      <c r="O1072" s="62">
        <v>8704140000</v>
      </c>
      <c r="P1072" s="126">
        <f>+O1072+O1073</f>
        <v>9454140000</v>
      </c>
      <c r="Q1072" s="16">
        <v>0</v>
      </c>
      <c r="R1072" s="12">
        <v>0</v>
      </c>
      <c r="S1072" s="17" t="s">
        <v>842</v>
      </c>
      <c r="T1072" s="17" t="s">
        <v>1604</v>
      </c>
      <c r="U1072" s="17" t="s">
        <v>844</v>
      </c>
      <c r="V1072" s="17" t="s">
        <v>1605</v>
      </c>
      <c r="W1072" s="18" t="s">
        <v>1606</v>
      </c>
      <c r="X1072" s="12" t="s">
        <v>884</v>
      </c>
      <c r="Y1072" s="3" t="s">
        <v>885</v>
      </c>
    </row>
    <row r="1073" spans="1:25" ht="213.75" x14ac:dyDescent="0.25">
      <c r="A1073" s="12" t="s">
        <v>1667</v>
      </c>
      <c r="B1073" s="13" t="str">
        <f>IFERROR(VLOOKUP(VALUE(MID(A1073,1,IF(VALUE(MID(A1073,1,3))=898,3,4))),[24]Hoja1!$A$3:$K$222,2,0),"")</f>
        <v>1050 Educación inicial de calidad en el marco de la ruta de atención integral a la primera infancia</v>
      </c>
      <c r="C1073" s="12" t="s">
        <v>1671</v>
      </c>
      <c r="D1073" s="18" t="s">
        <v>1672</v>
      </c>
      <c r="E1073" s="30">
        <v>93141506</v>
      </c>
      <c r="F1073" s="2" t="s">
        <v>1669</v>
      </c>
      <c r="G1073" s="14">
        <v>1</v>
      </c>
      <c r="H1073" s="14">
        <v>1</v>
      </c>
      <c r="I1073" s="12">
        <v>330</v>
      </c>
      <c r="J1073" s="12">
        <v>0</v>
      </c>
      <c r="K1073" s="12" t="s">
        <v>29</v>
      </c>
      <c r="L1073" s="12" t="str">
        <f>IF(K1073=[24]Hoja3!$B$2,[24]Hoja3!$A$2,IF(K1073=[24]Hoja3!$B$3,[24]Hoja3!$A$3,IF(K1073=[24]Hoja3!$B$4,[24]Hoja3!$A$4,IF(K1073=[24]Hoja3!$B$5,[24]Hoja3!$A$5,IF(K1073=[24]Hoja3!$B$6,[24]Hoja3!$A$6,IF(K1073=[24]Hoja3!$B$7,[24]Hoja3!$A$7,IF(K1073=[24]Hoja3!$B$8,[24]Hoja3!$A$8,IF(K1073=[24]Hoja3!$B$9,[24]Hoja3!$A$9,IF(K1073=[24]Hoja3!$B$10,[24]Hoja3!$A$10,IF(K1073=[24]Hoja3!$B$11,[24]Hoja3!$A$11,IF(K1073=[24]Hoja3!$B$12,[24]Hoja3!$A$12,IF(K1073=[24]Hoja3!$B$13,[24]Hoja3!$A$13,IF(K1073=[24]Hoja3!$B$14,[24]Hoja3!$A$14,"")))))))))))))</f>
        <v>CCE-05</v>
      </c>
      <c r="M1073" s="12" t="s">
        <v>1670</v>
      </c>
      <c r="N1073" s="12">
        <v>0</v>
      </c>
      <c r="O1073" s="62">
        <v>750000000</v>
      </c>
      <c r="P1073" s="127"/>
      <c r="Q1073" s="16">
        <v>0</v>
      </c>
      <c r="R1073" s="12">
        <v>0</v>
      </c>
      <c r="S1073" s="17" t="s">
        <v>842</v>
      </c>
      <c r="T1073" s="17" t="s">
        <v>1604</v>
      </c>
      <c r="U1073" s="17" t="s">
        <v>844</v>
      </c>
      <c r="V1073" s="17" t="s">
        <v>1605</v>
      </c>
      <c r="W1073" s="18" t="s">
        <v>1606</v>
      </c>
      <c r="X1073" s="12" t="s">
        <v>884</v>
      </c>
      <c r="Y1073" s="3" t="s">
        <v>885</v>
      </c>
    </row>
    <row r="1074" spans="1:25" ht="165" x14ac:dyDescent="0.25">
      <c r="A1074" s="12" t="s">
        <v>1673</v>
      </c>
      <c r="B1074" s="13" t="str">
        <f>IFERROR(VLOOKUP(VALUE(MID(A1074,1,IF(VALUE(MID(A1074,1,3))=898,3,4))),[24]Hoja1!$A$3:$K$222,2,0),"")</f>
        <v>1050 Educación inicial de calidad en el marco de la ruta de atención integral a la primera infancia</v>
      </c>
      <c r="C1074" s="12" t="s">
        <v>1601</v>
      </c>
      <c r="D1074" s="18" t="s">
        <v>1668</v>
      </c>
      <c r="E1074" s="30">
        <v>93141506</v>
      </c>
      <c r="F1074" s="2" t="s">
        <v>1674</v>
      </c>
      <c r="G1074" s="14">
        <v>1</v>
      </c>
      <c r="H1074" s="14">
        <v>1</v>
      </c>
      <c r="I1074" s="12">
        <v>330</v>
      </c>
      <c r="J1074" s="12">
        <v>0</v>
      </c>
      <c r="K1074" s="12" t="s">
        <v>29</v>
      </c>
      <c r="L1074" s="12" t="str">
        <f>IF(K1074=[24]Hoja3!$B$2,[24]Hoja3!$A$2,IF(K1074=[24]Hoja3!$B$3,[24]Hoja3!$A$3,IF(K1074=[24]Hoja3!$B$4,[24]Hoja3!$A$4,IF(K1074=[24]Hoja3!$B$5,[24]Hoja3!$A$5,IF(K1074=[24]Hoja3!$B$6,[24]Hoja3!$A$6,IF(K1074=[24]Hoja3!$B$7,[24]Hoja3!$A$7,IF(K1074=[24]Hoja3!$B$8,[24]Hoja3!$A$8,IF(K1074=[24]Hoja3!$B$9,[24]Hoja3!$A$9,IF(K1074=[24]Hoja3!$B$10,[24]Hoja3!$A$10,IF(K1074=[24]Hoja3!$B$11,[24]Hoja3!$A$11,IF(K1074=[24]Hoja3!$B$12,[24]Hoja3!$A$12,IF(K1074=[24]Hoja3!$B$13,[24]Hoja3!$A$13,IF(K1074=[24]Hoja3!$B$14,[24]Hoja3!$A$14,"")))))))))))))</f>
        <v>CCE-05</v>
      </c>
      <c r="M1074" s="12" t="s">
        <v>1670</v>
      </c>
      <c r="N1074" s="12">
        <v>0</v>
      </c>
      <c r="O1074" s="62">
        <v>8704195000</v>
      </c>
      <c r="P1074" s="126">
        <f>+O1074+O1075</f>
        <v>9454195000</v>
      </c>
      <c r="Q1074" s="16">
        <v>0</v>
      </c>
      <c r="R1074" s="12">
        <v>0</v>
      </c>
      <c r="S1074" s="17" t="s">
        <v>842</v>
      </c>
      <c r="T1074" s="17" t="s">
        <v>1604</v>
      </c>
      <c r="U1074" s="17" t="s">
        <v>844</v>
      </c>
      <c r="V1074" s="17" t="s">
        <v>1605</v>
      </c>
      <c r="W1074" s="18" t="s">
        <v>1606</v>
      </c>
      <c r="X1074" s="12" t="s">
        <v>884</v>
      </c>
      <c r="Y1074" s="3" t="s">
        <v>885</v>
      </c>
    </row>
    <row r="1075" spans="1:25" ht="213.75" x14ac:dyDescent="0.25">
      <c r="A1075" s="12" t="s">
        <v>1673</v>
      </c>
      <c r="B1075" s="13" t="str">
        <f>IFERROR(VLOOKUP(VALUE(MID(A1075,1,IF(VALUE(MID(A1075,1,3))=898,3,4))),[24]Hoja1!$A$3:$K$222,2,0),"")</f>
        <v>1050 Educación inicial de calidad en el marco de la ruta de atención integral a la primera infancia</v>
      </c>
      <c r="C1075" s="12" t="s">
        <v>1671</v>
      </c>
      <c r="D1075" s="18" t="s">
        <v>1672</v>
      </c>
      <c r="E1075" s="30">
        <v>93141506</v>
      </c>
      <c r="F1075" s="2" t="s">
        <v>1674</v>
      </c>
      <c r="G1075" s="14">
        <v>1</v>
      </c>
      <c r="H1075" s="14">
        <v>1</v>
      </c>
      <c r="I1075" s="12">
        <v>330</v>
      </c>
      <c r="J1075" s="12">
        <v>0</v>
      </c>
      <c r="K1075" s="12" t="s">
        <v>29</v>
      </c>
      <c r="L1075" s="12" t="str">
        <f>IF(K1075=[24]Hoja3!$B$2,[24]Hoja3!$A$2,IF(K1075=[24]Hoja3!$B$3,[24]Hoja3!$A$3,IF(K1075=[24]Hoja3!$B$4,[24]Hoja3!$A$4,IF(K1075=[24]Hoja3!$B$5,[24]Hoja3!$A$5,IF(K1075=[24]Hoja3!$B$6,[24]Hoja3!$A$6,IF(K1075=[24]Hoja3!$B$7,[24]Hoja3!$A$7,IF(K1075=[24]Hoja3!$B$8,[24]Hoja3!$A$8,IF(K1075=[24]Hoja3!$B$9,[24]Hoja3!$A$9,IF(K1075=[24]Hoja3!$B$10,[24]Hoja3!$A$10,IF(K1075=[24]Hoja3!$B$11,[24]Hoja3!$A$11,IF(K1075=[24]Hoja3!$B$12,[24]Hoja3!$A$12,IF(K1075=[24]Hoja3!$B$13,[24]Hoja3!$A$13,IF(K1075=[24]Hoja3!$B$14,[24]Hoja3!$A$14,"")))))))))))))</f>
        <v>CCE-05</v>
      </c>
      <c r="M1075" s="12" t="s">
        <v>1670</v>
      </c>
      <c r="N1075" s="12">
        <v>0</v>
      </c>
      <c r="O1075" s="62">
        <v>750000000</v>
      </c>
      <c r="P1075" s="127"/>
      <c r="Q1075" s="16">
        <v>0</v>
      </c>
      <c r="R1075" s="12">
        <v>0</v>
      </c>
      <c r="S1075" s="17" t="s">
        <v>842</v>
      </c>
      <c r="T1075" s="17" t="s">
        <v>1604</v>
      </c>
      <c r="U1075" s="17" t="s">
        <v>844</v>
      </c>
      <c r="V1075" s="17" t="s">
        <v>1605</v>
      </c>
      <c r="W1075" s="18" t="s">
        <v>1606</v>
      </c>
      <c r="X1075" s="12" t="s">
        <v>884</v>
      </c>
      <c r="Y1075" s="3" t="s">
        <v>885</v>
      </c>
    </row>
    <row r="1076" spans="1:25" ht="210" x14ac:dyDescent="0.25">
      <c r="A1076" s="12" t="s">
        <v>1675</v>
      </c>
      <c r="B1076" s="13" t="str">
        <f>IFERROR(VLOOKUP(VALUE(MID(A1076,1,IF(VALUE(MID(A1076,1,3))=898,3,4))),[24]Hoja1!$A$3:$K$222,2,0),"")</f>
        <v>1050 Educación inicial de calidad en el marco de la ruta de atención integral a la primera infancia</v>
      </c>
      <c r="C1076" s="12" t="s">
        <v>1601</v>
      </c>
      <c r="D1076" s="18" t="s">
        <v>1668</v>
      </c>
      <c r="E1076" s="30">
        <v>93141506</v>
      </c>
      <c r="F1076" s="2" t="s">
        <v>1676</v>
      </c>
      <c r="G1076" s="14">
        <v>6</v>
      </c>
      <c r="H1076" s="14">
        <v>6</v>
      </c>
      <c r="I1076" s="12">
        <v>180</v>
      </c>
      <c r="J1076" s="12">
        <v>0</v>
      </c>
      <c r="K1076" s="12" t="s">
        <v>29</v>
      </c>
      <c r="L1076" s="12" t="str">
        <f>IF(K1076=[24]Hoja3!$B$2,[24]Hoja3!$A$2,IF(K1076=[24]Hoja3!$B$3,[24]Hoja3!$A$3,IF(K1076=[24]Hoja3!$B$4,[24]Hoja3!$A$4,IF(K1076=[24]Hoja3!$B$5,[24]Hoja3!$A$5,IF(K1076=[24]Hoja3!$B$6,[24]Hoja3!$A$6,IF(K1076=[24]Hoja3!$B$7,[24]Hoja3!$A$7,IF(K1076=[24]Hoja3!$B$8,[24]Hoja3!$A$8,IF(K1076=[24]Hoja3!$B$9,[24]Hoja3!$A$9,IF(K1076=[24]Hoja3!$B$10,[24]Hoja3!$A$10,IF(K1076=[24]Hoja3!$B$11,[24]Hoja3!$A$11,IF(K1076=[24]Hoja3!$B$12,[24]Hoja3!$A$12,IF(K1076=[24]Hoja3!$B$13,[24]Hoja3!$A$13,IF(K1076=[24]Hoja3!$B$14,[24]Hoja3!$A$14,"")))))))))))))</f>
        <v>CCE-05</v>
      </c>
      <c r="M1076" s="12" t="s">
        <v>1670</v>
      </c>
      <c r="N1076" s="12">
        <v>0</v>
      </c>
      <c r="O1076" s="62">
        <v>527021000</v>
      </c>
      <c r="P1076" s="15">
        <v>527021000</v>
      </c>
      <c r="Q1076" s="16">
        <v>0</v>
      </c>
      <c r="R1076" s="12">
        <v>0</v>
      </c>
      <c r="S1076" s="17" t="s">
        <v>842</v>
      </c>
      <c r="T1076" s="17" t="s">
        <v>1604</v>
      </c>
      <c r="U1076" s="17" t="s">
        <v>844</v>
      </c>
      <c r="V1076" s="17" t="s">
        <v>1605</v>
      </c>
      <c r="W1076" s="18" t="s">
        <v>1606</v>
      </c>
      <c r="X1076" s="12" t="s">
        <v>884</v>
      </c>
      <c r="Y1076" s="3" t="s">
        <v>885</v>
      </c>
    </row>
    <row r="1077" spans="1:25" ht="114" x14ac:dyDescent="0.25">
      <c r="A1077" s="12" t="s">
        <v>1677</v>
      </c>
      <c r="B1077" s="13" t="str">
        <f>IFERROR(VLOOKUP(VALUE(MID(A1077,1,IF(VALUE(MID(A1077,1,3))=898,3,4))),[24]Hoja1!$A$3:$K$222,2,0),"")</f>
        <v>1050 Educación inicial de calidad en el marco de la ruta de atención integral a la primera infancia</v>
      </c>
      <c r="C1077" s="12" t="s">
        <v>1678</v>
      </c>
      <c r="D1077" s="18" t="s">
        <v>1679</v>
      </c>
      <c r="E1077" s="30">
        <v>81112002</v>
      </c>
      <c r="F1077" s="2" t="s">
        <v>1680</v>
      </c>
      <c r="G1077" s="14">
        <v>4</v>
      </c>
      <c r="H1077" s="14">
        <v>8</v>
      </c>
      <c r="I1077" s="12">
        <v>240</v>
      </c>
      <c r="J1077" s="12">
        <v>0</v>
      </c>
      <c r="K1077" s="12" t="s">
        <v>29</v>
      </c>
      <c r="L1077" s="12" t="str">
        <f>IF(K1077=[24]Hoja3!$B$2,[24]Hoja3!$A$2,IF(K1077=[24]Hoja3!$B$3,[24]Hoja3!$A$3,IF(K1077=[24]Hoja3!$B$4,[24]Hoja3!$A$4,IF(K1077=[24]Hoja3!$B$5,[24]Hoja3!$A$5,IF(K1077=[24]Hoja3!$B$6,[24]Hoja3!$A$6,IF(K1077=[24]Hoja3!$B$7,[24]Hoja3!$A$7,IF(K1077=[24]Hoja3!$B$8,[24]Hoja3!$A$8,IF(K1077=[24]Hoja3!$B$9,[24]Hoja3!$A$9,IF(K1077=[24]Hoja3!$B$10,[24]Hoja3!$A$10,IF(K1077=[24]Hoja3!$B$11,[24]Hoja3!$A$11,IF(K1077=[24]Hoja3!$B$12,[24]Hoja3!$A$12,IF(K1077=[24]Hoja3!$B$13,[24]Hoja3!$A$13,IF(K1077=[24]Hoja3!$B$14,[24]Hoja3!$A$14,"")))))))))))))</f>
        <v>CCE-05</v>
      </c>
      <c r="M1077" s="12" t="s">
        <v>1670</v>
      </c>
      <c r="N1077" s="12">
        <v>0</v>
      </c>
      <c r="O1077" s="62">
        <v>1700000000</v>
      </c>
      <c r="P1077" s="15">
        <v>1700000000</v>
      </c>
      <c r="Q1077" s="16">
        <v>0</v>
      </c>
      <c r="R1077" s="16">
        <v>0</v>
      </c>
      <c r="S1077" s="17" t="s">
        <v>842</v>
      </c>
      <c r="T1077" s="17" t="s">
        <v>1604</v>
      </c>
      <c r="U1077" s="17" t="s">
        <v>844</v>
      </c>
      <c r="V1077" s="17" t="s">
        <v>1605</v>
      </c>
      <c r="W1077" s="18" t="s">
        <v>1606</v>
      </c>
      <c r="X1077" s="12" t="s">
        <v>884</v>
      </c>
      <c r="Y1077" s="3" t="s">
        <v>885</v>
      </c>
    </row>
    <row r="1078" spans="1:25" ht="150" x14ac:dyDescent="0.25">
      <c r="A1078" s="2" t="s">
        <v>1681</v>
      </c>
      <c r="B1078" s="2" t="str">
        <f>IFERROR(VLOOKUP(VALUE(MID(A1078,1,IF(VALUE(MID(A1078,1,3))=898,3,4))),[26]Hoja1!$A$3:$K$222,2,0),"")</f>
        <v>1052 Bienestar estudiantil para todos</v>
      </c>
      <c r="C1078" s="2" t="s">
        <v>1682</v>
      </c>
      <c r="D1078" s="2" t="s">
        <v>1683</v>
      </c>
      <c r="E1078" s="2">
        <v>90101603</v>
      </c>
      <c r="F1078" s="2" t="s">
        <v>1684</v>
      </c>
      <c r="G1078" s="4">
        <v>1</v>
      </c>
      <c r="H1078" s="4">
        <v>1</v>
      </c>
      <c r="I1078" s="2">
        <v>10</v>
      </c>
      <c r="J1078" s="2">
        <v>1</v>
      </c>
      <c r="K1078" s="63" t="s">
        <v>1685</v>
      </c>
      <c r="L1078" s="2" t="str">
        <f>IF(K1078=[27]Hoja3!$B$2,[27]Hoja3!$A$2,IF(K1078=[27]Hoja3!$B$3,[27]Hoja3!$A$3,IF(K1078=[27]Hoja3!$B$4,[27]Hoja3!$A$4,IF(K1078=[27]Hoja3!$B$5,[27]Hoja3!$A$5,IF(K1078=[27]Hoja3!$B$6,[27]Hoja3!$A$6,IF(K1078=[27]Hoja3!$B$7,[27]Hoja3!$A$7,IF(K1078=[27]Hoja3!$B$8,[27]Hoja3!$A$8,IF(K1078=[27]Hoja3!$B$9,[27]Hoja3!$A$9,IF(K1078=[27]Hoja3!$B$10,[27]Hoja3!$A$10,IF(K1078=[27]Hoja3!$B$11,[27]Hoja3!$A$11,IF(K1078=[27]Hoja3!$B$12,[27]Hoja3!$A$12,IF(K1078=[27]Hoja3!$B$13,[27]Hoja3!$A$13,IF(K1078=[27]Hoja3!$B$14,[27]Hoja3!$A$14,"")))))))))))))</f>
        <v>CCE-11||01</v>
      </c>
      <c r="M1078" s="2" t="s">
        <v>1686</v>
      </c>
      <c r="N1078" s="2">
        <v>0</v>
      </c>
      <c r="O1078" s="64">
        <v>110000000000</v>
      </c>
      <c r="P1078" s="64">
        <v>110000000000</v>
      </c>
      <c r="Q1078" s="1">
        <v>0</v>
      </c>
      <c r="R1078" s="2">
        <v>0</v>
      </c>
      <c r="S1078" s="2" t="s">
        <v>1332</v>
      </c>
      <c r="T1078" s="2" t="s">
        <v>1333</v>
      </c>
      <c r="U1078" s="2" t="s">
        <v>1687</v>
      </c>
      <c r="V1078" s="2" t="s">
        <v>1688</v>
      </c>
      <c r="W1078" s="2" t="s">
        <v>1689</v>
      </c>
      <c r="X1078" s="2"/>
      <c r="Y1078" s="3" t="s">
        <v>1690</v>
      </c>
    </row>
    <row r="1079" spans="1:25" ht="105" x14ac:dyDescent="0.25">
      <c r="A1079" s="2" t="s">
        <v>1691</v>
      </c>
      <c r="B1079" s="2" t="s">
        <v>1692</v>
      </c>
      <c r="C1079" s="2" t="s">
        <v>1682</v>
      </c>
      <c r="D1079" s="2" t="s">
        <v>1683</v>
      </c>
      <c r="E1079" s="2">
        <v>90101603</v>
      </c>
      <c r="F1079" s="2" t="s">
        <v>1693</v>
      </c>
      <c r="G1079" s="4">
        <v>2</v>
      </c>
      <c r="H1079" s="4">
        <v>4</v>
      </c>
      <c r="I1079" s="2">
        <v>6</v>
      </c>
      <c r="J1079" s="2">
        <v>1</v>
      </c>
      <c r="K1079" s="2" t="s">
        <v>53</v>
      </c>
      <c r="L1079" s="2" t="s">
        <v>1287</v>
      </c>
      <c r="M1079" s="2" t="s">
        <v>893</v>
      </c>
      <c r="N1079" s="2">
        <v>0</v>
      </c>
      <c r="O1079" s="64">
        <v>34480753000</v>
      </c>
      <c r="P1079" s="64">
        <v>34480753000</v>
      </c>
      <c r="Q1079" s="1">
        <v>0</v>
      </c>
      <c r="R1079" s="2">
        <v>0</v>
      </c>
      <c r="S1079" s="2" t="s">
        <v>1332</v>
      </c>
      <c r="T1079" s="2" t="s">
        <v>1333</v>
      </c>
      <c r="U1079" s="2" t="s">
        <v>1687</v>
      </c>
      <c r="V1079" s="2" t="s">
        <v>1688</v>
      </c>
      <c r="W1079" s="2" t="s">
        <v>1689</v>
      </c>
      <c r="X1079" s="2"/>
      <c r="Y1079" s="2" t="s">
        <v>1690</v>
      </c>
    </row>
    <row r="1080" spans="1:25" ht="105" x14ac:dyDescent="0.25">
      <c r="A1080" s="2" t="s">
        <v>1694</v>
      </c>
      <c r="B1080" s="2" t="str">
        <f>IFERROR(VLOOKUP(VALUE(MID(A1080,1,IF(VALUE(MID(A1080,1,3))=898,3,4))),[26]Hoja1!$A$3:$K$222,2,0),"")</f>
        <v>1052 Bienestar estudiantil para todos</v>
      </c>
      <c r="C1080" s="2" t="s">
        <v>1682</v>
      </c>
      <c r="D1080" s="2" t="s">
        <v>1695</v>
      </c>
      <c r="E1080" s="2" t="s">
        <v>1696</v>
      </c>
      <c r="F1080" s="2" t="s">
        <v>1697</v>
      </c>
      <c r="G1080" s="4">
        <v>1</v>
      </c>
      <c r="H1080" s="4">
        <v>1</v>
      </c>
      <c r="I1080" s="2">
        <v>4</v>
      </c>
      <c r="J1080" s="2">
        <v>1</v>
      </c>
      <c r="K1080" s="2" t="s">
        <v>29</v>
      </c>
      <c r="L1080" s="2" t="str">
        <f>IF(K1080=[27]Hoja3!$B$2,[27]Hoja3!$A$2,IF(K1080=[27]Hoja3!$B$3,[27]Hoja3!$A$3,IF(K1080=[27]Hoja3!$B$4,[27]Hoja3!$A$4,IF(K1080=[27]Hoja3!$B$5,[27]Hoja3!$A$5,IF(K1080=[27]Hoja3!$B$6,[27]Hoja3!$A$6,IF(K1080=[27]Hoja3!$B$7,[27]Hoja3!$A$7,IF(K1080=[27]Hoja3!$B$8,[27]Hoja3!$A$8,IF(K1080=[27]Hoja3!$B$9,[27]Hoja3!$A$9,IF(K1080=[27]Hoja3!$B$10,[27]Hoja3!$A$10,IF(K1080=[27]Hoja3!$B$11,[27]Hoja3!$A$11,IF(K1080=[27]Hoja3!$B$12,[27]Hoja3!$A$12,IF(K1080=[27]Hoja3!$B$13,[27]Hoja3!$A$13,IF(K1080=[27]Hoja3!$B$14,[27]Hoja3!$A$14,"")))))))))))))</f>
        <v>CCE-05</v>
      </c>
      <c r="M1080" s="2" t="s">
        <v>893</v>
      </c>
      <c r="N1080" s="2">
        <v>0</v>
      </c>
      <c r="O1080" s="64">
        <v>85000000000</v>
      </c>
      <c r="P1080" s="64">
        <v>85000000000</v>
      </c>
      <c r="Q1080" s="1">
        <v>0</v>
      </c>
      <c r="R1080" s="2">
        <v>0</v>
      </c>
      <c r="S1080" s="2" t="s">
        <v>1332</v>
      </c>
      <c r="T1080" s="2" t="s">
        <v>1333</v>
      </c>
      <c r="U1080" s="2" t="s">
        <v>1687</v>
      </c>
      <c r="V1080" s="2" t="s">
        <v>1688</v>
      </c>
      <c r="W1080" s="2" t="s">
        <v>1689</v>
      </c>
      <c r="X1080" s="2"/>
      <c r="Y1080" s="2" t="s">
        <v>1690</v>
      </c>
    </row>
    <row r="1081" spans="1:25" ht="165" x14ac:dyDescent="0.25">
      <c r="A1081" s="2" t="s">
        <v>1698</v>
      </c>
      <c r="B1081" s="2" t="str">
        <f>IFERROR(VLOOKUP(VALUE(MID(A1081,1,IF(VALUE(MID(A1081,1,3))=898,3,4))),[26]Hoja1!$A$3:$K$222,2,0),"")</f>
        <v>1052 Bienestar estudiantil para todos</v>
      </c>
      <c r="C1081" s="2" t="s">
        <v>1682</v>
      </c>
      <c r="D1081" s="2" t="s">
        <v>1695</v>
      </c>
      <c r="E1081" s="2" t="s">
        <v>1696</v>
      </c>
      <c r="F1081" s="2" t="s">
        <v>1699</v>
      </c>
      <c r="G1081" s="4">
        <v>1</v>
      </c>
      <c r="H1081" s="4">
        <v>1</v>
      </c>
      <c r="I1081" s="2">
        <v>4</v>
      </c>
      <c r="J1081" s="2">
        <v>1</v>
      </c>
      <c r="K1081" s="2" t="s">
        <v>29</v>
      </c>
      <c r="L1081" s="2" t="str">
        <f>IF(K1081=[26]Hoja3!$B$2,[26]Hoja3!$A$2,IF(K1081=[26]Hoja3!$B$3,[26]Hoja3!$A$3,IF(K1081=[26]Hoja3!$B$4,[26]Hoja3!$A$4,IF(K1081=[26]Hoja3!$B$5,[26]Hoja3!$A$5,IF(K1081=[26]Hoja3!$B$6,[26]Hoja3!$A$6,IF(K1081=[26]Hoja3!$B$7,[26]Hoja3!$A$7,IF(K1081=[26]Hoja3!$B$8,[26]Hoja3!$A$8,IF(K1081=[26]Hoja3!$B$9,[26]Hoja3!$A$9,IF(K1081=[26]Hoja3!$B$10,[26]Hoja3!$A$10,IF(K1081=[26]Hoja3!$B$11,[26]Hoja3!$A$11,IF(K1081=[26]Hoja3!$B$12,[26]Hoja3!$A$12,IF(K1081=[26]Hoja3!$B$13,[26]Hoja3!$A$13,IF(K1081=[26]Hoja3!$B$14,[26]Hoja3!$A$14,"")))))))))))))</f>
        <v>CCE-05</v>
      </c>
      <c r="M1081" s="2" t="s">
        <v>893</v>
      </c>
      <c r="N1081" s="2">
        <v>0</v>
      </c>
      <c r="O1081" s="64">
        <v>25000000000</v>
      </c>
      <c r="P1081" s="64">
        <v>25000000000</v>
      </c>
      <c r="Q1081" s="1">
        <v>0</v>
      </c>
      <c r="R1081" s="2">
        <v>0</v>
      </c>
      <c r="S1081" s="2" t="s">
        <v>1332</v>
      </c>
      <c r="T1081" s="2" t="s">
        <v>1333</v>
      </c>
      <c r="U1081" s="2" t="s">
        <v>1687</v>
      </c>
      <c r="V1081" s="2" t="s">
        <v>1688</v>
      </c>
      <c r="W1081" s="2" t="s">
        <v>1689</v>
      </c>
      <c r="X1081" s="2"/>
      <c r="Y1081" s="2" t="s">
        <v>1690</v>
      </c>
    </row>
    <row r="1082" spans="1:25" ht="195" x14ac:dyDescent="0.25">
      <c r="A1082" s="2" t="s">
        <v>1700</v>
      </c>
      <c r="B1082" s="2" t="str">
        <f>IFERROR(VLOOKUP(VALUE(MID(A1082,1,IF(VALUE(MID(A1082,1,3))=898,3,4))),[26]Hoja1!$A$3:$K$222,2,0),"")</f>
        <v>1052 Bienestar estudiantil para todos</v>
      </c>
      <c r="C1082" s="2" t="s">
        <v>1682</v>
      </c>
      <c r="D1082" s="2" t="s">
        <v>1695</v>
      </c>
      <c r="E1082" s="2" t="s">
        <v>1701</v>
      </c>
      <c r="F1082" s="2" t="s">
        <v>1703</v>
      </c>
      <c r="G1082" s="4">
        <v>1</v>
      </c>
      <c r="H1082" s="4">
        <v>1</v>
      </c>
      <c r="I1082" s="2">
        <v>4</v>
      </c>
      <c r="J1082" s="2">
        <v>1</v>
      </c>
      <c r="K1082" s="2" t="s">
        <v>29</v>
      </c>
      <c r="L1082" s="2" t="str">
        <f>IF(K1082=[26]Hoja3!$B$2,[26]Hoja3!$A$2,IF(K1082=[26]Hoja3!$B$3,[26]Hoja3!$A$3,IF(K1082=[26]Hoja3!$B$4,[26]Hoja3!$A$4,IF(K1082=[26]Hoja3!$B$5,[26]Hoja3!$A$5,IF(K1082=[26]Hoja3!$B$6,[26]Hoja3!$A$6,IF(K1082=[26]Hoja3!$B$7,[26]Hoja3!$A$7,IF(K1082=[26]Hoja3!$B$8,[26]Hoja3!$A$8,IF(K1082=[26]Hoja3!$B$9,[26]Hoja3!$A$9,IF(K1082=[26]Hoja3!$B$10,[26]Hoja3!$A$10,IF(K1082=[26]Hoja3!$B$11,[26]Hoja3!$A$11,IF(K1082=[26]Hoja3!$B$12,[26]Hoja3!$A$12,IF(K1082=[26]Hoja3!$B$13,[26]Hoja3!$A$13,IF(K1082=[26]Hoja3!$B$14,[26]Hoja3!$A$14,"")))))))))))))</f>
        <v>CCE-05</v>
      </c>
      <c r="M1082" s="2" t="s">
        <v>893</v>
      </c>
      <c r="N1082" s="2">
        <v>0</v>
      </c>
      <c r="O1082" s="64">
        <v>20000000000</v>
      </c>
      <c r="P1082" s="64">
        <v>20000000000</v>
      </c>
      <c r="Q1082" s="1">
        <v>0</v>
      </c>
      <c r="R1082" s="2">
        <v>0</v>
      </c>
      <c r="S1082" s="2" t="s">
        <v>1332</v>
      </c>
      <c r="T1082" s="2" t="s">
        <v>1333</v>
      </c>
      <c r="U1082" s="2" t="s">
        <v>1687</v>
      </c>
      <c r="V1082" s="2" t="s">
        <v>1688</v>
      </c>
      <c r="W1082" s="2" t="s">
        <v>1689</v>
      </c>
      <c r="X1082" s="2"/>
      <c r="Y1082" s="2" t="s">
        <v>1690</v>
      </c>
    </row>
    <row r="1083" spans="1:25" ht="195" x14ac:dyDescent="0.25">
      <c r="A1083" s="2" t="s">
        <v>1702</v>
      </c>
      <c r="B1083" s="2" t="str">
        <f>IFERROR(VLOOKUP(VALUE(MID(A1083,1,IF(VALUE(MID(A1083,1,3))=898,3,4))),[26]Hoja1!$A$3:$K$222,2,0),"")</f>
        <v>1052 Bienestar estudiantil para todos</v>
      </c>
      <c r="C1083" s="2" t="s">
        <v>1682</v>
      </c>
      <c r="D1083" s="2" t="s">
        <v>1695</v>
      </c>
      <c r="E1083" s="2" t="s">
        <v>1701</v>
      </c>
      <c r="F1083" s="2" t="s">
        <v>1703</v>
      </c>
      <c r="G1083" s="4">
        <v>6</v>
      </c>
      <c r="H1083" s="4">
        <v>6</v>
      </c>
      <c r="I1083" s="2">
        <v>5</v>
      </c>
      <c r="J1083" s="2">
        <v>1</v>
      </c>
      <c r="K1083" s="2" t="s">
        <v>29</v>
      </c>
      <c r="L1083" s="2" t="str">
        <f>IF(K1083=[26]Hoja3!$B$2,[26]Hoja3!$A$2,IF(K1083=[26]Hoja3!$B$3,[26]Hoja3!$A$3,IF(K1083=[26]Hoja3!$B$4,[26]Hoja3!$A$4,IF(K1083=[26]Hoja3!$B$5,[26]Hoja3!$A$5,IF(K1083=[26]Hoja3!$B$6,[26]Hoja3!$A$6,IF(K1083=[26]Hoja3!$B$7,[26]Hoja3!$A$7,IF(K1083=[26]Hoja3!$B$8,[26]Hoja3!$A$8,IF(K1083=[26]Hoja3!$B$9,[26]Hoja3!$A$9,IF(K1083=[26]Hoja3!$B$10,[26]Hoja3!$A$10,IF(K1083=[26]Hoja3!$B$11,[26]Hoja3!$A$11,IF(K1083=[26]Hoja3!$B$12,[26]Hoja3!$A$12,IF(K1083=[26]Hoja3!$B$13,[26]Hoja3!$A$13,IF(K1083=[26]Hoja3!$B$14,[26]Hoja3!$A$14,"")))))))))))))</f>
        <v>CCE-05</v>
      </c>
      <c r="M1083" s="2" t="s">
        <v>893</v>
      </c>
      <c r="N1083" s="2">
        <v>0</v>
      </c>
      <c r="O1083" s="64">
        <v>25000000000</v>
      </c>
      <c r="P1083" s="64">
        <v>25000000000</v>
      </c>
      <c r="Q1083" s="1">
        <v>0</v>
      </c>
      <c r="R1083" s="2">
        <v>0</v>
      </c>
      <c r="S1083" s="2" t="s">
        <v>1332</v>
      </c>
      <c r="T1083" s="2" t="s">
        <v>1333</v>
      </c>
      <c r="U1083" s="2" t="s">
        <v>1687</v>
      </c>
      <c r="V1083" s="2" t="s">
        <v>1688</v>
      </c>
      <c r="W1083" s="2" t="s">
        <v>1689</v>
      </c>
      <c r="X1083" s="2"/>
      <c r="Y1083" s="2" t="s">
        <v>1690</v>
      </c>
    </row>
    <row r="1084" spans="1:25" ht="105" x14ac:dyDescent="0.25">
      <c r="A1084" s="2" t="s">
        <v>1704</v>
      </c>
      <c r="B1084" s="2" t="str">
        <f>IFERROR(VLOOKUP(VALUE(MID(A1084,1,IF(VALUE(MID(A1084,1,3))=898,3,4))),[26]Hoja1!$A$3:$K$222,2,0),"")</f>
        <v>1052 Bienestar estudiantil para todos</v>
      </c>
      <c r="C1084" s="2" t="s">
        <v>1682</v>
      </c>
      <c r="D1084" s="2" t="s">
        <v>1695</v>
      </c>
      <c r="E1084" s="2" t="s">
        <v>1696</v>
      </c>
      <c r="F1084" s="2" t="s">
        <v>1697</v>
      </c>
      <c r="G1084" s="4">
        <v>6</v>
      </c>
      <c r="H1084" s="4">
        <v>6</v>
      </c>
      <c r="I1084" s="2">
        <v>5</v>
      </c>
      <c r="J1084" s="2">
        <v>1</v>
      </c>
      <c r="K1084" s="2" t="s">
        <v>29</v>
      </c>
      <c r="L1084" s="2" t="str">
        <f>IF(K1084=[26]Hoja3!$B$2,[26]Hoja3!$A$2,IF(K1084=[26]Hoja3!$B$3,[26]Hoja3!$A$3,IF(K1084=[26]Hoja3!$B$4,[26]Hoja3!$A$4,IF(K1084=[26]Hoja3!$B$5,[26]Hoja3!$A$5,IF(K1084=[26]Hoja3!$B$6,[26]Hoja3!$A$6,IF(K1084=[26]Hoja3!$B$7,[26]Hoja3!$A$7,IF(K1084=[26]Hoja3!$B$8,[26]Hoja3!$A$8,IF(K1084=[26]Hoja3!$B$9,[26]Hoja3!$A$9,IF(K1084=[26]Hoja3!$B$10,[26]Hoja3!$A$10,IF(K1084=[26]Hoja3!$B$11,[26]Hoja3!$A$11,IF(K1084=[26]Hoja3!$B$12,[26]Hoja3!$A$12,IF(K1084=[26]Hoja3!$B$13,[26]Hoja3!$A$13,IF(K1084=[26]Hoja3!$B$14,[26]Hoja3!$A$14,"")))))))))))))</f>
        <v>CCE-05</v>
      </c>
      <c r="M1084" s="2" t="s">
        <v>893</v>
      </c>
      <c r="N1084" s="2">
        <v>0</v>
      </c>
      <c r="O1084" s="64">
        <v>55229689000</v>
      </c>
      <c r="P1084" s="64">
        <v>55229689000</v>
      </c>
      <c r="Q1084" s="1">
        <v>0</v>
      </c>
      <c r="R1084" s="2">
        <v>0</v>
      </c>
      <c r="S1084" s="2" t="s">
        <v>1332</v>
      </c>
      <c r="T1084" s="2" t="s">
        <v>1333</v>
      </c>
      <c r="U1084" s="2" t="s">
        <v>1687</v>
      </c>
      <c r="V1084" s="2" t="s">
        <v>1688</v>
      </c>
      <c r="W1084" s="2" t="s">
        <v>1689</v>
      </c>
      <c r="X1084" s="2"/>
      <c r="Y1084" s="2" t="s">
        <v>1690</v>
      </c>
    </row>
    <row r="1085" spans="1:25" ht="135" x14ac:dyDescent="0.25">
      <c r="A1085" s="2" t="s">
        <v>1705</v>
      </c>
      <c r="B1085" s="2" t="str">
        <f>IFERROR(VLOOKUP(VALUE(MID(A1085,1,IF(VALUE(MID(A1085,1,3))=898,3,4))),[26]Hoja1!$A$3:$K$222,2,0),"")</f>
        <v>1052 Bienestar estudiantil para todos</v>
      </c>
      <c r="C1085" s="2" t="s">
        <v>1682</v>
      </c>
      <c r="D1085" s="2" t="s">
        <v>1706</v>
      </c>
      <c r="E1085" s="2">
        <v>85151507</v>
      </c>
      <c r="F1085" s="2" t="s">
        <v>1707</v>
      </c>
      <c r="G1085" s="4">
        <v>3</v>
      </c>
      <c r="H1085" s="4">
        <v>5</v>
      </c>
      <c r="I1085" s="2">
        <v>7</v>
      </c>
      <c r="J1085" s="2">
        <v>1</v>
      </c>
      <c r="K1085" s="63" t="s">
        <v>889</v>
      </c>
      <c r="L1085" s="2" t="str">
        <f>IF(K1085=[27]Hoja3!$B$2,[27]Hoja3!$A$2,IF(K1085=[27]Hoja3!$B$3,[27]Hoja3!$A$3,IF(K1085=[27]Hoja3!$B$4,[27]Hoja3!$A$4,IF(K1085=[27]Hoja3!$B$5,[27]Hoja3!$A$5,IF(K1085=[27]Hoja3!$B$6,[27]Hoja3!$A$6,IF(K1085=[27]Hoja3!$B$7,[27]Hoja3!$A$7,IF(K1085=[27]Hoja3!$B$8,[27]Hoja3!$A$8,IF(K1085=[27]Hoja3!$B$9,[27]Hoja3!$A$9,IF(K1085=[27]Hoja3!$B$10,[27]Hoja3!$A$10,IF(K1085=[27]Hoja3!$B$11,[27]Hoja3!$A$11,IF(K1085=[27]Hoja3!$B$12,[27]Hoja3!$A$12,IF(K1085=[27]Hoja3!$B$13,[27]Hoja3!$A$13,IF(K1085=[27]Hoja3!$B$14,[27]Hoja3!$A$14,"")))))))))))))</f>
        <v>CCE-04</v>
      </c>
      <c r="M1085" s="2" t="s">
        <v>890</v>
      </c>
      <c r="N1085" s="2">
        <v>0</v>
      </c>
      <c r="O1085" s="64">
        <v>12984864707</v>
      </c>
      <c r="P1085" s="64">
        <v>12984864707</v>
      </c>
      <c r="Q1085" s="1">
        <v>0</v>
      </c>
      <c r="R1085" s="2">
        <v>0</v>
      </c>
      <c r="S1085" s="2" t="s">
        <v>1332</v>
      </c>
      <c r="T1085" s="2" t="s">
        <v>1333</v>
      </c>
      <c r="U1085" s="2" t="s">
        <v>1687</v>
      </c>
      <c r="V1085" s="2" t="s">
        <v>1688</v>
      </c>
      <c r="W1085" s="2" t="s">
        <v>1689</v>
      </c>
      <c r="X1085" s="2"/>
      <c r="Y1085" s="2" t="s">
        <v>1690</v>
      </c>
    </row>
    <row r="1086" spans="1:25" ht="105" x14ac:dyDescent="0.25">
      <c r="A1086" s="2" t="s">
        <v>1708</v>
      </c>
      <c r="B1086" s="2" t="str">
        <f>IFERROR(VLOOKUP(VALUE(MID(A1086,1,IF(VALUE(MID(A1086,1,3))=898,3,4))),[26]Hoja1!$A$3:$K$222,2,0),"")</f>
        <v>1052 Bienestar estudiantil para todos</v>
      </c>
      <c r="C1086" s="2" t="s">
        <v>1682</v>
      </c>
      <c r="D1086" s="2" t="s">
        <v>1709</v>
      </c>
      <c r="E1086" s="2">
        <v>80101604</v>
      </c>
      <c r="F1086" s="2" t="s">
        <v>1710</v>
      </c>
      <c r="G1086" s="4">
        <v>1</v>
      </c>
      <c r="H1086" s="4">
        <v>1</v>
      </c>
      <c r="I1086" s="2">
        <v>6</v>
      </c>
      <c r="J1086" s="2">
        <v>1</v>
      </c>
      <c r="K1086" s="2" t="s">
        <v>29</v>
      </c>
      <c r="L1086" s="2" t="str">
        <f>IF(K1086=[26]Hoja3!$B$2,[26]Hoja3!$A$2,IF(K1086=[26]Hoja3!$B$3,[26]Hoja3!$A$3,IF(K1086=[26]Hoja3!$B$4,[26]Hoja3!$A$4,IF(K1086=[26]Hoja3!$B$5,[26]Hoja3!$A$5,IF(K1086=[26]Hoja3!$B$6,[26]Hoja3!$A$6,IF(K1086=[26]Hoja3!$B$7,[26]Hoja3!$A$7,IF(K1086=[26]Hoja3!$B$8,[26]Hoja3!$A$8,IF(K1086=[26]Hoja3!$B$9,[26]Hoja3!$A$9,IF(K1086=[26]Hoja3!$B$10,[26]Hoja3!$A$10,IF(K1086=[26]Hoja3!$B$11,[26]Hoja3!$A$11,IF(K1086=[26]Hoja3!$B$12,[26]Hoja3!$A$12,IF(K1086=[26]Hoja3!$B$13,[26]Hoja3!$A$13,IF(K1086=[26]Hoja3!$B$14,[26]Hoja3!$A$14,"")))))))))))))</f>
        <v>CCE-05</v>
      </c>
      <c r="M1086" s="2" t="s">
        <v>58</v>
      </c>
      <c r="N1086" s="2">
        <v>0</v>
      </c>
      <c r="O1086" s="64">
        <f t="shared" ref="O1086:O1149" si="18">+AF1086</f>
        <v>0</v>
      </c>
      <c r="P1086" s="64">
        <f t="shared" ref="P1086:P1149" si="19">+O1086</f>
        <v>0</v>
      </c>
      <c r="Q1086" s="1">
        <v>0</v>
      </c>
      <c r="R1086" s="2">
        <v>0</v>
      </c>
      <c r="S1086" s="2" t="s">
        <v>1332</v>
      </c>
      <c r="T1086" s="2" t="s">
        <v>1333</v>
      </c>
      <c r="U1086" s="2" t="s">
        <v>1687</v>
      </c>
      <c r="V1086" s="2" t="s">
        <v>1688</v>
      </c>
      <c r="W1086" s="2" t="s">
        <v>1689</v>
      </c>
      <c r="X1086" s="2"/>
      <c r="Y1086" s="2" t="s">
        <v>1690</v>
      </c>
    </row>
    <row r="1087" spans="1:25" ht="120" x14ac:dyDescent="0.25">
      <c r="A1087" s="2" t="s">
        <v>1711</v>
      </c>
      <c r="B1087" s="2" t="str">
        <f>IFERROR(VLOOKUP(VALUE(MID(A1087,1,IF(VALUE(MID(A1087,1,3))=898,3,4))),[26]Hoja1!$A$3:$K$222,2,0),"")</f>
        <v>1052 Bienestar estudiantil para todos</v>
      </c>
      <c r="C1087" s="2" t="s">
        <v>1682</v>
      </c>
      <c r="D1087" s="2" t="s">
        <v>1709</v>
      </c>
      <c r="E1087" s="2">
        <v>80101604</v>
      </c>
      <c r="F1087" s="2" t="s">
        <v>1712</v>
      </c>
      <c r="G1087" s="4">
        <v>1</v>
      </c>
      <c r="H1087" s="4">
        <v>1</v>
      </c>
      <c r="I1087" s="2">
        <v>11.5</v>
      </c>
      <c r="J1087" s="2">
        <v>1</v>
      </c>
      <c r="K1087" s="2" t="s">
        <v>29</v>
      </c>
      <c r="L1087" s="2" t="str">
        <f>IF(K1087=[26]Hoja3!$B$2,[26]Hoja3!$A$2,IF(K1087=[26]Hoja3!$B$3,[26]Hoja3!$A$3,IF(K1087=[26]Hoja3!$B$4,[26]Hoja3!$A$4,IF(K1087=[26]Hoja3!$B$5,[26]Hoja3!$A$5,IF(K1087=[26]Hoja3!$B$6,[26]Hoja3!$A$6,IF(K1087=[26]Hoja3!$B$7,[26]Hoja3!$A$7,IF(K1087=[26]Hoja3!$B$8,[26]Hoja3!$A$8,IF(K1087=[26]Hoja3!$B$9,[26]Hoja3!$A$9,IF(K1087=[26]Hoja3!$B$10,[26]Hoja3!$A$10,IF(K1087=[26]Hoja3!$B$11,[26]Hoja3!$A$11,IF(K1087=[26]Hoja3!$B$12,[26]Hoja3!$A$12,IF(K1087=[26]Hoja3!$B$13,[26]Hoja3!$A$13,IF(K1087=[26]Hoja3!$B$14,[26]Hoja3!$A$14,"")))))))))))))</f>
        <v>CCE-05</v>
      </c>
      <c r="M1087" s="2" t="s">
        <v>58</v>
      </c>
      <c r="N1087" s="2">
        <v>0</v>
      </c>
      <c r="O1087" s="64">
        <f t="shared" si="18"/>
        <v>0</v>
      </c>
      <c r="P1087" s="64">
        <f t="shared" si="19"/>
        <v>0</v>
      </c>
      <c r="Q1087" s="1">
        <v>0</v>
      </c>
      <c r="R1087" s="2">
        <v>0</v>
      </c>
      <c r="S1087" s="2" t="s">
        <v>1332</v>
      </c>
      <c r="T1087" s="2" t="s">
        <v>1333</v>
      </c>
      <c r="U1087" s="2" t="s">
        <v>1687</v>
      </c>
      <c r="V1087" s="2" t="s">
        <v>1688</v>
      </c>
      <c r="W1087" s="2" t="s">
        <v>1689</v>
      </c>
      <c r="X1087" s="2"/>
      <c r="Y1087" s="2" t="s">
        <v>1690</v>
      </c>
    </row>
    <row r="1088" spans="1:25" ht="105" x14ac:dyDescent="0.25">
      <c r="A1088" s="2" t="s">
        <v>1713</v>
      </c>
      <c r="B1088" s="2" t="str">
        <f>IFERROR(VLOOKUP(VALUE(MID(A1088,1,IF(VALUE(MID(A1088,1,3))=898,3,4))),[26]Hoja1!$A$3:$K$222,2,0),"")</f>
        <v>1052 Bienestar estudiantil para todos</v>
      </c>
      <c r="C1088" s="2" t="s">
        <v>1682</v>
      </c>
      <c r="D1088" s="2" t="s">
        <v>1709</v>
      </c>
      <c r="E1088" s="2">
        <v>93151507</v>
      </c>
      <c r="F1088" s="2" t="s">
        <v>1714</v>
      </c>
      <c r="G1088" s="4">
        <v>1</v>
      </c>
      <c r="H1088" s="4">
        <v>1</v>
      </c>
      <c r="I1088" s="2">
        <v>11.5</v>
      </c>
      <c r="J1088" s="2">
        <v>1</v>
      </c>
      <c r="K1088" s="2" t="s">
        <v>29</v>
      </c>
      <c r="L1088" s="2" t="str">
        <f>IF(K1088=[26]Hoja3!$B$2,[26]Hoja3!$A$2,IF(K1088=[26]Hoja3!$B$3,[26]Hoja3!$A$3,IF(K1088=[26]Hoja3!$B$4,[26]Hoja3!$A$4,IF(K1088=[26]Hoja3!$B$5,[26]Hoja3!$A$5,IF(K1088=[26]Hoja3!$B$6,[26]Hoja3!$A$6,IF(K1088=[26]Hoja3!$B$7,[26]Hoja3!$A$7,IF(K1088=[26]Hoja3!$B$8,[26]Hoja3!$A$8,IF(K1088=[26]Hoja3!$B$9,[26]Hoja3!$A$9,IF(K1088=[26]Hoja3!$B$10,[26]Hoja3!$A$10,IF(K1088=[26]Hoja3!$B$11,[26]Hoja3!$A$11,IF(K1088=[26]Hoja3!$B$12,[26]Hoja3!$A$12,IF(K1088=[26]Hoja3!$B$13,[26]Hoja3!$A$13,IF(K1088=[26]Hoja3!$B$14,[26]Hoja3!$A$14,"")))))))))))))</f>
        <v>CCE-05</v>
      </c>
      <c r="M1088" s="2" t="s">
        <v>58</v>
      </c>
      <c r="N1088" s="2">
        <v>0</v>
      </c>
      <c r="O1088" s="64">
        <f t="shared" si="18"/>
        <v>0</v>
      </c>
      <c r="P1088" s="64">
        <f t="shared" si="19"/>
        <v>0</v>
      </c>
      <c r="Q1088" s="1">
        <v>0</v>
      </c>
      <c r="R1088" s="2">
        <v>0</v>
      </c>
      <c r="S1088" s="2" t="s">
        <v>1332</v>
      </c>
      <c r="T1088" s="2" t="s">
        <v>1333</v>
      </c>
      <c r="U1088" s="2" t="s">
        <v>1687</v>
      </c>
      <c r="V1088" s="2" t="s">
        <v>1688</v>
      </c>
      <c r="W1088" s="2" t="s">
        <v>1689</v>
      </c>
      <c r="X1088" s="2"/>
      <c r="Y1088" s="2" t="s">
        <v>1690</v>
      </c>
    </row>
    <row r="1089" spans="1:25" ht="105" x14ac:dyDescent="0.25">
      <c r="A1089" s="2" t="s">
        <v>1715</v>
      </c>
      <c r="B1089" s="2" t="str">
        <f>IFERROR(VLOOKUP(VALUE(MID(A1089,1,IF(VALUE(MID(A1089,1,3))=898,3,4))),[26]Hoja1!$A$3:$K$222,2,0),"")</f>
        <v>1052 Bienestar estudiantil para todos</v>
      </c>
      <c r="C1089" s="2" t="s">
        <v>1682</v>
      </c>
      <c r="D1089" s="2" t="s">
        <v>1709</v>
      </c>
      <c r="E1089" s="2">
        <v>94131603</v>
      </c>
      <c r="F1089" s="2" t="s">
        <v>1716</v>
      </c>
      <c r="G1089" s="4">
        <v>1</v>
      </c>
      <c r="H1089" s="4">
        <v>1</v>
      </c>
      <c r="I1089" s="2">
        <v>11.5</v>
      </c>
      <c r="J1089" s="2">
        <v>1</v>
      </c>
      <c r="K1089" s="2" t="s">
        <v>29</v>
      </c>
      <c r="L1089" s="2" t="str">
        <f>IF(K1089=[26]Hoja3!$B$2,[26]Hoja3!$A$2,IF(K1089=[26]Hoja3!$B$3,[26]Hoja3!$A$3,IF(K1089=[26]Hoja3!$B$4,[26]Hoja3!$A$4,IF(K1089=[26]Hoja3!$B$5,[26]Hoja3!$A$5,IF(K1089=[26]Hoja3!$B$6,[26]Hoja3!$A$6,IF(K1089=[26]Hoja3!$B$7,[26]Hoja3!$A$7,IF(K1089=[26]Hoja3!$B$8,[26]Hoja3!$A$8,IF(K1089=[26]Hoja3!$B$9,[26]Hoja3!$A$9,IF(K1089=[26]Hoja3!$B$10,[26]Hoja3!$A$10,IF(K1089=[26]Hoja3!$B$11,[26]Hoja3!$A$11,IF(K1089=[26]Hoja3!$B$12,[26]Hoja3!$A$12,IF(K1089=[26]Hoja3!$B$13,[26]Hoja3!$A$13,IF(K1089=[26]Hoja3!$B$14,[26]Hoja3!$A$14,"")))))))))))))</f>
        <v>CCE-05</v>
      </c>
      <c r="M1089" s="2" t="s">
        <v>58</v>
      </c>
      <c r="N1089" s="2">
        <v>0</v>
      </c>
      <c r="O1089" s="64">
        <f t="shared" si="18"/>
        <v>0</v>
      </c>
      <c r="P1089" s="64">
        <f t="shared" si="19"/>
        <v>0</v>
      </c>
      <c r="Q1089" s="1">
        <v>0</v>
      </c>
      <c r="R1089" s="2">
        <v>0</v>
      </c>
      <c r="S1089" s="2" t="s">
        <v>1332</v>
      </c>
      <c r="T1089" s="2" t="s">
        <v>1333</v>
      </c>
      <c r="U1089" s="2" t="s">
        <v>1687</v>
      </c>
      <c r="V1089" s="2" t="s">
        <v>1688</v>
      </c>
      <c r="W1089" s="2" t="s">
        <v>1689</v>
      </c>
      <c r="X1089" s="2"/>
      <c r="Y1089" s="2" t="s">
        <v>1690</v>
      </c>
    </row>
    <row r="1090" spans="1:25" ht="165" x14ac:dyDescent="0.25">
      <c r="A1090" s="2" t="s">
        <v>1717</v>
      </c>
      <c r="B1090" s="2" t="str">
        <f>IFERROR(VLOOKUP(VALUE(MID(A1090,1,IF(VALUE(MID(A1090,1,3))=898,3,4))),[26]Hoja1!$A$3:$K$222,2,0),"")</f>
        <v>1052 Bienestar estudiantil para todos</v>
      </c>
      <c r="C1090" s="2" t="s">
        <v>1682</v>
      </c>
      <c r="D1090" s="2" t="s">
        <v>1709</v>
      </c>
      <c r="E1090" s="2">
        <v>94131603</v>
      </c>
      <c r="F1090" s="2" t="s">
        <v>1718</v>
      </c>
      <c r="G1090" s="4">
        <v>1</v>
      </c>
      <c r="H1090" s="4">
        <v>1</v>
      </c>
      <c r="I1090" s="2">
        <v>11.5</v>
      </c>
      <c r="J1090" s="2">
        <v>1</v>
      </c>
      <c r="K1090" s="2" t="s">
        <v>29</v>
      </c>
      <c r="L1090" s="2" t="str">
        <f>IF(K1090=[26]Hoja3!$B$2,[26]Hoja3!$A$2,IF(K1090=[26]Hoja3!$B$3,[26]Hoja3!$A$3,IF(K1090=[26]Hoja3!$B$4,[26]Hoja3!$A$4,IF(K1090=[26]Hoja3!$B$5,[26]Hoja3!$A$5,IF(K1090=[26]Hoja3!$B$6,[26]Hoja3!$A$6,IF(K1090=[26]Hoja3!$B$7,[26]Hoja3!$A$7,IF(K1090=[26]Hoja3!$B$8,[26]Hoja3!$A$8,IF(K1090=[26]Hoja3!$B$9,[26]Hoja3!$A$9,IF(K1090=[26]Hoja3!$B$10,[26]Hoja3!$A$10,IF(K1090=[26]Hoja3!$B$11,[26]Hoja3!$A$11,IF(K1090=[26]Hoja3!$B$12,[26]Hoja3!$A$12,IF(K1090=[26]Hoja3!$B$13,[26]Hoja3!$A$13,IF(K1090=[26]Hoja3!$B$14,[26]Hoja3!$A$14,"")))))))))))))</f>
        <v>CCE-05</v>
      </c>
      <c r="M1090" s="2" t="s">
        <v>58</v>
      </c>
      <c r="N1090" s="2">
        <v>0</v>
      </c>
      <c r="O1090" s="64">
        <v>150535000</v>
      </c>
      <c r="P1090" s="64">
        <f t="shared" si="19"/>
        <v>150535000</v>
      </c>
      <c r="Q1090" s="1">
        <v>0</v>
      </c>
      <c r="R1090" s="2">
        <v>0</v>
      </c>
      <c r="S1090" s="2" t="s">
        <v>1332</v>
      </c>
      <c r="T1090" s="2" t="s">
        <v>1333</v>
      </c>
      <c r="U1090" s="2" t="s">
        <v>1687</v>
      </c>
      <c r="V1090" s="2" t="s">
        <v>1688</v>
      </c>
      <c r="W1090" s="2" t="s">
        <v>1689</v>
      </c>
      <c r="X1090" s="2"/>
      <c r="Y1090" s="2" t="s">
        <v>1690</v>
      </c>
    </row>
    <row r="1091" spans="1:25" ht="105" x14ac:dyDescent="0.25">
      <c r="A1091" s="2" t="s">
        <v>1719</v>
      </c>
      <c r="B1091" s="2" t="str">
        <f>IFERROR(VLOOKUP(VALUE(MID(A1091,1,IF(VALUE(MID(A1091,1,3))=898,3,4))),[26]Hoja1!$A$3:$K$222,2,0),"")</f>
        <v>1052 Bienestar estudiantil para todos</v>
      </c>
      <c r="C1091" s="2" t="s">
        <v>1682</v>
      </c>
      <c r="D1091" s="2" t="s">
        <v>1709</v>
      </c>
      <c r="E1091" s="2">
        <v>93151507</v>
      </c>
      <c r="F1091" s="2" t="s">
        <v>1720</v>
      </c>
      <c r="G1091" s="4">
        <v>1</v>
      </c>
      <c r="H1091" s="4">
        <v>1</v>
      </c>
      <c r="I1091" s="2">
        <v>11.5</v>
      </c>
      <c r="J1091" s="2">
        <v>1</v>
      </c>
      <c r="K1091" s="2" t="s">
        <v>29</v>
      </c>
      <c r="L1091" s="2" t="str">
        <f>IF(K1091=[26]Hoja3!$B$2,[26]Hoja3!$A$2,IF(K1091=[26]Hoja3!$B$3,[26]Hoja3!$A$3,IF(K1091=[26]Hoja3!$B$4,[26]Hoja3!$A$4,IF(K1091=[26]Hoja3!$B$5,[26]Hoja3!$A$5,IF(K1091=[26]Hoja3!$B$6,[26]Hoja3!$A$6,IF(K1091=[26]Hoja3!$B$7,[26]Hoja3!$A$7,IF(K1091=[26]Hoja3!$B$8,[26]Hoja3!$A$8,IF(K1091=[26]Hoja3!$B$9,[26]Hoja3!$A$9,IF(K1091=[26]Hoja3!$B$10,[26]Hoja3!$A$10,IF(K1091=[26]Hoja3!$B$11,[26]Hoja3!$A$11,IF(K1091=[26]Hoja3!$B$12,[26]Hoja3!$A$12,IF(K1091=[26]Hoja3!$B$13,[26]Hoja3!$A$13,IF(K1091=[26]Hoja3!$B$14,[26]Hoja3!$A$14,"")))))))))))))</f>
        <v>CCE-05</v>
      </c>
      <c r="M1091" s="2" t="s">
        <v>58</v>
      </c>
      <c r="N1091" s="2">
        <v>0</v>
      </c>
      <c r="O1091" s="64">
        <f t="shared" si="18"/>
        <v>0</v>
      </c>
      <c r="P1091" s="64">
        <f t="shared" si="19"/>
        <v>0</v>
      </c>
      <c r="Q1091" s="1">
        <v>0</v>
      </c>
      <c r="R1091" s="2">
        <v>0</v>
      </c>
      <c r="S1091" s="2" t="s">
        <v>1332</v>
      </c>
      <c r="T1091" s="2" t="s">
        <v>1333</v>
      </c>
      <c r="U1091" s="2" t="s">
        <v>1687</v>
      </c>
      <c r="V1091" s="2" t="s">
        <v>1688</v>
      </c>
      <c r="W1091" s="2" t="s">
        <v>1689</v>
      </c>
      <c r="X1091" s="2"/>
      <c r="Y1091" s="2" t="s">
        <v>1690</v>
      </c>
    </row>
    <row r="1092" spans="1:25" ht="105" x14ac:dyDescent="0.25">
      <c r="A1092" s="2" t="s">
        <v>1721</v>
      </c>
      <c r="B1092" s="2" t="str">
        <f>IFERROR(VLOOKUP(VALUE(MID(A1092,1,IF(VALUE(MID(A1092,1,3))=898,3,4))),[26]Hoja1!$A$3:$K$222,2,0),"")</f>
        <v>1052 Bienestar estudiantil para todos</v>
      </c>
      <c r="C1092" s="2" t="s">
        <v>1682</v>
      </c>
      <c r="D1092" s="2" t="s">
        <v>1709</v>
      </c>
      <c r="E1092" s="2">
        <v>93151507</v>
      </c>
      <c r="F1092" s="2" t="s">
        <v>1722</v>
      </c>
      <c r="G1092" s="4">
        <v>1</v>
      </c>
      <c r="H1092" s="4">
        <v>1</v>
      </c>
      <c r="I1092" s="2">
        <v>11.5</v>
      </c>
      <c r="J1092" s="2">
        <v>1</v>
      </c>
      <c r="K1092" s="2" t="s">
        <v>29</v>
      </c>
      <c r="L1092" s="2" t="str">
        <f>IF(K1092=[26]Hoja3!$B$2,[26]Hoja3!$A$2,IF(K1092=[26]Hoja3!$B$3,[26]Hoja3!$A$3,IF(K1092=[26]Hoja3!$B$4,[26]Hoja3!$A$4,IF(K1092=[26]Hoja3!$B$5,[26]Hoja3!$A$5,IF(K1092=[26]Hoja3!$B$6,[26]Hoja3!$A$6,IF(K1092=[26]Hoja3!$B$7,[26]Hoja3!$A$7,IF(K1092=[26]Hoja3!$B$8,[26]Hoja3!$A$8,IF(K1092=[26]Hoja3!$B$9,[26]Hoja3!$A$9,IF(K1092=[26]Hoja3!$B$10,[26]Hoja3!$A$10,IF(K1092=[26]Hoja3!$B$11,[26]Hoja3!$A$11,IF(K1092=[26]Hoja3!$B$12,[26]Hoja3!$A$12,IF(K1092=[26]Hoja3!$B$13,[26]Hoja3!$A$13,IF(K1092=[26]Hoja3!$B$14,[26]Hoja3!$A$14,"")))))))))))))</f>
        <v>CCE-05</v>
      </c>
      <c r="M1092" s="2" t="s">
        <v>58</v>
      </c>
      <c r="N1092" s="2">
        <v>0</v>
      </c>
      <c r="O1092" s="64">
        <f t="shared" si="18"/>
        <v>0</v>
      </c>
      <c r="P1092" s="64">
        <f t="shared" si="19"/>
        <v>0</v>
      </c>
      <c r="Q1092" s="1">
        <v>0</v>
      </c>
      <c r="R1092" s="2">
        <v>0</v>
      </c>
      <c r="S1092" s="2" t="s">
        <v>1332</v>
      </c>
      <c r="T1092" s="2" t="s">
        <v>1333</v>
      </c>
      <c r="U1092" s="2" t="s">
        <v>1687</v>
      </c>
      <c r="V1092" s="2" t="s">
        <v>1688</v>
      </c>
      <c r="W1092" s="2" t="s">
        <v>1689</v>
      </c>
      <c r="X1092" s="2"/>
      <c r="Y1092" s="2" t="s">
        <v>1690</v>
      </c>
    </row>
    <row r="1093" spans="1:25" ht="105" x14ac:dyDescent="0.25">
      <c r="A1093" s="2" t="s">
        <v>1723</v>
      </c>
      <c r="B1093" s="2" t="str">
        <f>IFERROR(VLOOKUP(VALUE(MID(A1093,1,IF(VALUE(MID(A1093,1,3))=898,3,4))),[26]Hoja1!$A$3:$K$222,2,0),"")</f>
        <v>1052 Bienestar estudiantil para todos</v>
      </c>
      <c r="C1093" s="2" t="s">
        <v>1682</v>
      </c>
      <c r="D1093" s="2" t="s">
        <v>1709</v>
      </c>
      <c r="E1093" s="2">
        <v>80101604</v>
      </c>
      <c r="F1093" s="2" t="s">
        <v>1724</v>
      </c>
      <c r="G1093" s="4">
        <v>1</v>
      </c>
      <c r="H1093" s="4">
        <v>1</v>
      </c>
      <c r="I1093" s="2">
        <v>11.5</v>
      </c>
      <c r="J1093" s="2">
        <v>1</v>
      </c>
      <c r="K1093" s="2" t="s">
        <v>29</v>
      </c>
      <c r="L1093" s="2" t="str">
        <f>IF(K1093=[26]Hoja3!$B$2,[26]Hoja3!$A$2,IF(K1093=[26]Hoja3!$B$3,[26]Hoja3!$A$3,IF(K1093=[26]Hoja3!$B$4,[26]Hoja3!$A$4,IF(K1093=[26]Hoja3!$B$5,[26]Hoja3!$A$5,IF(K1093=[26]Hoja3!$B$6,[26]Hoja3!$A$6,IF(K1093=[26]Hoja3!$B$7,[26]Hoja3!$A$7,IF(K1093=[26]Hoja3!$B$8,[26]Hoja3!$A$8,IF(K1093=[26]Hoja3!$B$9,[26]Hoja3!$A$9,IF(K1093=[26]Hoja3!$B$10,[26]Hoja3!$A$10,IF(K1093=[26]Hoja3!$B$11,[26]Hoja3!$A$11,IF(K1093=[26]Hoja3!$B$12,[26]Hoja3!$A$12,IF(K1093=[26]Hoja3!$B$13,[26]Hoja3!$A$13,IF(K1093=[26]Hoja3!$B$14,[26]Hoja3!$A$14,"")))))))))))))</f>
        <v>CCE-05</v>
      </c>
      <c r="M1093" s="2" t="s">
        <v>58</v>
      </c>
      <c r="N1093" s="2">
        <v>0</v>
      </c>
      <c r="O1093" s="64">
        <f t="shared" si="18"/>
        <v>0</v>
      </c>
      <c r="P1093" s="64">
        <f t="shared" si="19"/>
        <v>0</v>
      </c>
      <c r="Q1093" s="1">
        <v>0</v>
      </c>
      <c r="R1093" s="2">
        <v>0</v>
      </c>
      <c r="S1093" s="2" t="s">
        <v>1332</v>
      </c>
      <c r="T1093" s="2" t="s">
        <v>1333</v>
      </c>
      <c r="U1093" s="2" t="s">
        <v>1687</v>
      </c>
      <c r="V1093" s="2" t="s">
        <v>1688</v>
      </c>
      <c r="W1093" s="2" t="s">
        <v>1689</v>
      </c>
      <c r="X1093" s="2"/>
      <c r="Y1093" s="2" t="s">
        <v>1690</v>
      </c>
    </row>
    <row r="1094" spans="1:25" ht="105" x14ac:dyDescent="0.25">
      <c r="A1094" s="2" t="s">
        <v>1725</v>
      </c>
      <c r="B1094" s="2" t="str">
        <f>IFERROR(VLOOKUP(VALUE(MID(A1094,1,IF(VALUE(MID(A1094,1,3))=898,3,4))),[26]Hoja1!$A$3:$K$222,2,0),"")</f>
        <v>1052 Bienestar estudiantil para todos</v>
      </c>
      <c r="C1094" s="2" t="s">
        <v>1682</v>
      </c>
      <c r="D1094" s="2" t="s">
        <v>1709</v>
      </c>
      <c r="E1094" s="2">
        <v>93151507</v>
      </c>
      <c r="F1094" s="66" t="s">
        <v>1726</v>
      </c>
      <c r="G1094" s="4">
        <v>1</v>
      </c>
      <c r="H1094" s="4">
        <v>1</v>
      </c>
      <c r="I1094" s="2">
        <v>11.5</v>
      </c>
      <c r="J1094" s="2">
        <v>1</v>
      </c>
      <c r="K1094" s="2" t="s">
        <v>29</v>
      </c>
      <c r="L1094" s="2" t="str">
        <f>IF(K1094=[26]Hoja3!$B$2,[26]Hoja3!$A$2,IF(K1094=[26]Hoja3!$B$3,[26]Hoja3!$A$3,IF(K1094=[26]Hoja3!$B$4,[26]Hoja3!$A$4,IF(K1094=[26]Hoja3!$B$5,[26]Hoja3!$A$5,IF(K1094=[26]Hoja3!$B$6,[26]Hoja3!$A$6,IF(K1094=[26]Hoja3!$B$7,[26]Hoja3!$A$7,IF(K1094=[26]Hoja3!$B$8,[26]Hoja3!$A$8,IF(K1094=[26]Hoja3!$B$9,[26]Hoja3!$A$9,IF(K1094=[26]Hoja3!$B$10,[26]Hoja3!$A$10,IF(K1094=[26]Hoja3!$B$11,[26]Hoja3!$A$11,IF(K1094=[26]Hoja3!$B$12,[26]Hoja3!$A$12,IF(K1094=[26]Hoja3!$B$13,[26]Hoja3!$A$13,IF(K1094=[26]Hoja3!$B$14,[26]Hoja3!$A$14,"")))))))))))))</f>
        <v>CCE-05</v>
      </c>
      <c r="M1094" s="2" t="s">
        <v>58</v>
      </c>
      <c r="N1094" s="2">
        <v>0</v>
      </c>
      <c r="O1094" s="64">
        <f t="shared" si="18"/>
        <v>0</v>
      </c>
      <c r="P1094" s="64">
        <f t="shared" si="19"/>
        <v>0</v>
      </c>
      <c r="Q1094" s="1">
        <v>0</v>
      </c>
      <c r="R1094" s="2">
        <v>0</v>
      </c>
      <c r="S1094" s="2" t="s">
        <v>1332</v>
      </c>
      <c r="T1094" s="2" t="s">
        <v>1333</v>
      </c>
      <c r="U1094" s="2" t="s">
        <v>1687</v>
      </c>
      <c r="V1094" s="2" t="s">
        <v>1688</v>
      </c>
      <c r="W1094" s="2" t="s">
        <v>1689</v>
      </c>
      <c r="X1094" s="2"/>
      <c r="Y1094" s="2" t="s">
        <v>1690</v>
      </c>
    </row>
    <row r="1095" spans="1:25" ht="105" x14ac:dyDescent="0.25">
      <c r="A1095" s="2" t="s">
        <v>1727</v>
      </c>
      <c r="B1095" s="2" t="str">
        <f>IFERROR(VLOOKUP(VALUE(MID(A1095,1,IF(VALUE(MID(A1095,1,3))=898,3,4))),[26]Hoja1!$A$3:$K$222,2,0),"")</f>
        <v>1052 Bienestar estudiantil para todos</v>
      </c>
      <c r="C1095" s="2" t="s">
        <v>1682</v>
      </c>
      <c r="D1095" s="2" t="s">
        <v>1709</v>
      </c>
      <c r="E1095" s="2">
        <v>80161501</v>
      </c>
      <c r="F1095" s="66" t="s">
        <v>1728</v>
      </c>
      <c r="G1095" s="4">
        <v>1</v>
      </c>
      <c r="H1095" s="4">
        <v>1</v>
      </c>
      <c r="I1095" s="2">
        <v>11.5</v>
      </c>
      <c r="J1095" s="2">
        <v>1</v>
      </c>
      <c r="K1095" s="2" t="s">
        <v>29</v>
      </c>
      <c r="L1095" s="2" t="str">
        <f>IF(K1095=[26]Hoja3!$B$2,[26]Hoja3!$A$2,IF(K1095=[26]Hoja3!$B$3,[26]Hoja3!$A$3,IF(K1095=[26]Hoja3!$B$4,[26]Hoja3!$A$4,IF(K1095=[26]Hoja3!$B$5,[26]Hoja3!$A$5,IF(K1095=[26]Hoja3!$B$6,[26]Hoja3!$A$6,IF(K1095=[26]Hoja3!$B$7,[26]Hoja3!$A$7,IF(K1095=[26]Hoja3!$B$8,[26]Hoja3!$A$8,IF(K1095=[26]Hoja3!$B$9,[26]Hoja3!$A$9,IF(K1095=[26]Hoja3!$B$10,[26]Hoja3!$A$10,IF(K1095=[26]Hoja3!$B$11,[26]Hoja3!$A$11,IF(K1095=[26]Hoja3!$B$12,[26]Hoja3!$A$12,IF(K1095=[26]Hoja3!$B$13,[26]Hoja3!$A$13,IF(K1095=[26]Hoja3!$B$14,[26]Hoja3!$A$14,"")))))))))))))</f>
        <v>CCE-05</v>
      </c>
      <c r="M1095" s="2" t="s">
        <v>1022</v>
      </c>
      <c r="N1095" s="2">
        <v>0</v>
      </c>
      <c r="O1095" s="64">
        <f t="shared" si="18"/>
        <v>0</v>
      </c>
      <c r="P1095" s="64">
        <f t="shared" si="19"/>
        <v>0</v>
      </c>
      <c r="Q1095" s="1">
        <v>0</v>
      </c>
      <c r="R1095" s="2">
        <v>0</v>
      </c>
      <c r="S1095" s="2" t="s">
        <v>1332</v>
      </c>
      <c r="T1095" s="2" t="s">
        <v>1333</v>
      </c>
      <c r="U1095" s="2" t="s">
        <v>1687</v>
      </c>
      <c r="V1095" s="2" t="s">
        <v>1688</v>
      </c>
      <c r="W1095" s="2" t="s">
        <v>1689</v>
      </c>
      <c r="X1095" s="2"/>
      <c r="Y1095" s="2" t="s">
        <v>1690</v>
      </c>
    </row>
    <row r="1096" spans="1:25" ht="105" x14ac:dyDescent="0.25">
      <c r="A1096" s="2" t="s">
        <v>1729</v>
      </c>
      <c r="B1096" s="2" t="str">
        <f>IFERROR(VLOOKUP(VALUE(MID(A1096,1,IF(VALUE(MID(A1096,1,3))=898,3,4))),[26]Hoja1!$A$3:$K$222,2,0),"")</f>
        <v>1052 Bienestar estudiantil para todos</v>
      </c>
      <c r="C1096" s="2" t="s">
        <v>1682</v>
      </c>
      <c r="D1096" s="2" t="s">
        <v>1709</v>
      </c>
      <c r="E1096" s="2">
        <v>85151507</v>
      </c>
      <c r="F1096" s="66" t="s">
        <v>1730</v>
      </c>
      <c r="G1096" s="4">
        <v>1</v>
      </c>
      <c r="H1096" s="4">
        <v>1</v>
      </c>
      <c r="I1096" s="2">
        <v>11.5</v>
      </c>
      <c r="J1096" s="2">
        <v>1</v>
      </c>
      <c r="K1096" s="2" t="s">
        <v>29</v>
      </c>
      <c r="L1096" s="2" t="str">
        <f>IF(K1096=[26]Hoja3!$B$2,[26]Hoja3!$A$2,IF(K1096=[26]Hoja3!$B$3,[26]Hoja3!$A$3,IF(K1096=[26]Hoja3!$B$4,[26]Hoja3!$A$4,IF(K1096=[26]Hoja3!$B$5,[26]Hoja3!$A$5,IF(K1096=[26]Hoja3!$B$6,[26]Hoja3!$A$6,IF(K1096=[26]Hoja3!$B$7,[26]Hoja3!$A$7,IF(K1096=[26]Hoja3!$B$8,[26]Hoja3!$A$8,IF(K1096=[26]Hoja3!$B$9,[26]Hoja3!$A$9,IF(K1096=[26]Hoja3!$B$10,[26]Hoja3!$A$10,IF(K1096=[26]Hoja3!$B$11,[26]Hoja3!$A$11,IF(K1096=[26]Hoja3!$B$12,[26]Hoja3!$A$12,IF(K1096=[26]Hoja3!$B$13,[26]Hoja3!$A$13,IF(K1096=[26]Hoja3!$B$14,[26]Hoja3!$A$14,"")))))))))))))</f>
        <v>CCE-05</v>
      </c>
      <c r="M1096" s="2" t="s">
        <v>58</v>
      </c>
      <c r="N1096" s="2">
        <v>0</v>
      </c>
      <c r="O1096" s="64">
        <f t="shared" si="18"/>
        <v>0</v>
      </c>
      <c r="P1096" s="64">
        <f t="shared" si="19"/>
        <v>0</v>
      </c>
      <c r="Q1096" s="1">
        <v>0</v>
      </c>
      <c r="R1096" s="2">
        <v>0</v>
      </c>
      <c r="S1096" s="2" t="s">
        <v>1332</v>
      </c>
      <c r="T1096" s="2" t="s">
        <v>1333</v>
      </c>
      <c r="U1096" s="2" t="s">
        <v>1687</v>
      </c>
      <c r="V1096" s="2" t="s">
        <v>1688</v>
      </c>
      <c r="W1096" s="2" t="s">
        <v>1689</v>
      </c>
      <c r="X1096" s="2"/>
      <c r="Y1096" s="2" t="s">
        <v>1690</v>
      </c>
    </row>
    <row r="1097" spans="1:25" ht="105" x14ac:dyDescent="0.25">
      <c r="A1097" s="2" t="s">
        <v>1731</v>
      </c>
      <c r="B1097" s="2" t="str">
        <f>IFERROR(VLOOKUP(VALUE(MID(A1097,1,IF(VALUE(MID(A1097,1,3))=898,3,4))),[26]Hoja1!$A$3:$K$222,2,0),"")</f>
        <v>1052 Bienestar estudiantil para todos</v>
      </c>
      <c r="C1097" s="2" t="s">
        <v>1682</v>
      </c>
      <c r="D1097" s="2" t="s">
        <v>1709</v>
      </c>
      <c r="E1097" s="2">
        <v>80101604</v>
      </c>
      <c r="F1097" s="2" t="s">
        <v>1732</v>
      </c>
      <c r="G1097" s="4">
        <v>1</v>
      </c>
      <c r="H1097" s="4">
        <v>1</v>
      </c>
      <c r="I1097" s="2">
        <v>11.5</v>
      </c>
      <c r="J1097" s="2">
        <v>1</v>
      </c>
      <c r="K1097" s="2" t="s">
        <v>29</v>
      </c>
      <c r="L1097" s="2" t="str">
        <f>IF(K1097=[26]Hoja3!$B$2,[26]Hoja3!$A$2,IF(K1097=[26]Hoja3!$B$3,[26]Hoja3!$A$3,IF(K1097=[26]Hoja3!$B$4,[26]Hoja3!$A$4,IF(K1097=[26]Hoja3!$B$5,[26]Hoja3!$A$5,IF(K1097=[26]Hoja3!$B$6,[26]Hoja3!$A$6,IF(K1097=[26]Hoja3!$B$7,[26]Hoja3!$A$7,IF(K1097=[26]Hoja3!$B$8,[26]Hoja3!$A$8,IF(K1097=[26]Hoja3!$B$9,[26]Hoja3!$A$9,IF(K1097=[26]Hoja3!$B$10,[26]Hoja3!$A$10,IF(K1097=[26]Hoja3!$B$11,[26]Hoja3!$A$11,IF(K1097=[26]Hoja3!$B$12,[26]Hoja3!$A$12,IF(K1097=[26]Hoja3!$B$13,[26]Hoja3!$A$13,IF(K1097=[26]Hoja3!$B$14,[26]Hoja3!$A$14,"")))))))))))))</f>
        <v>CCE-05</v>
      </c>
      <c r="M1097" s="2" t="s">
        <v>58</v>
      </c>
      <c r="N1097" s="2">
        <v>0</v>
      </c>
      <c r="O1097" s="64">
        <f t="shared" si="18"/>
        <v>0</v>
      </c>
      <c r="P1097" s="64">
        <f t="shared" si="19"/>
        <v>0</v>
      </c>
      <c r="Q1097" s="1">
        <v>0</v>
      </c>
      <c r="R1097" s="2">
        <v>0</v>
      </c>
      <c r="S1097" s="2" t="s">
        <v>1332</v>
      </c>
      <c r="T1097" s="2" t="s">
        <v>1333</v>
      </c>
      <c r="U1097" s="2" t="s">
        <v>1687</v>
      </c>
      <c r="V1097" s="2" t="s">
        <v>1688</v>
      </c>
      <c r="W1097" s="2" t="s">
        <v>1689</v>
      </c>
      <c r="X1097" s="2"/>
      <c r="Y1097" s="2" t="s">
        <v>1690</v>
      </c>
    </row>
    <row r="1098" spans="1:25" ht="105" x14ac:dyDescent="0.25">
      <c r="A1098" s="2" t="s">
        <v>1733</v>
      </c>
      <c r="B1098" s="2" t="str">
        <f>IFERROR(VLOOKUP(VALUE(MID(A1098,1,IF(VALUE(MID(A1098,1,3))=898,3,4))),[26]Hoja1!$A$3:$K$222,2,0),"")</f>
        <v>1052 Bienestar estudiantil para todos</v>
      </c>
      <c r="C1098" s="2" t="s">
        <v>1682</v>
      </c>
      <c r="D1098" s="2" t="s">
        <v>1709</v>
      </c>
      <c r="E1098" s="2">
        <v>80101604</v>
      </c>
      <c r="F1098" s="66" t="s">
        <v>1734</v>
      </c>
      <c r="G1098" s="4">
        <v>1</v>
      </c>
      <c r="H1098" s="4">
        <v>1</v>
      </c>
      <c r="I1098" s="2">
        <v>11.5</v>
      </c>
      <c r="J1098" s="2">
        <v>1</v>
      </c>
      <c r="K1098" s="2" t="s">
        <v>29</v>
      </c>
      <c r="L1098" s="2" t="str">
        <f>IF(K1098=[26]Hoja3!$B$2,[26]Hoja3!$A$2,IF(K1098=[26]Hoja3!$B$3,[26]Hoja3!$A$3,IF(K1098=[26]Hoja3!$B$4,[26]Hoja3!$A$4,IF(K1098=[26]Hoja3!$B$5,[26]Hoja3!$A$5,IF(K1098=[26]Hoja3!$B$6,[26]Hoja3!$A$6,IF(K1098=[26]Hoja3!$B$7,[26]Hoja3!$A$7,IF(K1098=[26]Hoja3!$B$8,[26]Hoja3!$A$8,IF(K1098=[26]Hoja3!$B$9,[26]Hoja3!$A$9,IF(K1098=[26]Hoja3!$B$10,[26]Hoja3!$A$10,IF(K1098=[26]Hoja3!$B$11,[26]Hoja3!$A$11,IF(K1098=[26]Hoja3!$B$12,[26]Hoja3!$A$12,IF(K1098=[26]Hoja3!$B$13,[26]Hoja3!$A$13,IF(K1098=[26]Hoja3!$B$14,[26]Hoja3!$A$14,"")))))))))))))</f>
        <v>CCE-05</v>
      </c>
      <c r="M1098" s="2" t="s">
        <v>58</v>
      </c>
      <c r="N1098" s="2">
        <v>0</v>
      </c>
      <c r="O1098" s="64">
        <f t="shared" si="18"/>
        <v>0</v>
      </c>
      <c r="P1098" s="64">
        <f t="shared" si="19"/>
        <v>0</v>
      </c>
      <c r="Q1098" s="1">
        <v>0</v>
      </c>
      <c r="R1098" s="2">
        <v>0</v>
      </c>
      <c r="S1098" s="2" t="s">
        <v>1332</v>
      </c>
      <c r="T1098" s="2" t="s">
        <v>1333</v>
      </c>
      <c r="U1098" s="2" t="s">
        <v>1687</v>
      </c>
      <c r="V1098" s="2" t="s">
        <v>1688</v>
      </c>
      <c r="W1098" s="2" t="s">
        <v>1689</v>
      </c>
      <c r="X1098" s="2"/>
      <c r="Y1098" s="2" t="s">
        <v>1690</v>
      </c>
    </row>
    <row r="1099" spans="1:25" ht="105" x14ac:dyDescent="0.25">
      <c r="A1099" s="2" t="s">
        <v>1735</v>
      </c>
      <c r="B1099" s="2" t="str">
        <f>IFERROR(VLOOKUP(VALUE(MID(A1099,1,IF(VALUE(MID(A1099,1,3))=898,3,4))),[26]Hoja1!$A$3:$K$222,2,0),"")</f>
        <v>1052 Bienestar estudiantil para todos</v>
      </c>
      <c r="C1099" s="2" t="s">
        <v>1682</v>
      </c>
      <c r="D1099" s="2" t="s">
        <v>1709</v>
      </c>
      <c r="E1099" s="2">
        <v>80101604</v>
      </c>
      <c r="F1099" s="2" t="s">
        <v>1736</v>
      </c>
      <c r="G1099" s="4">
        <v>1</v>
      </c>
      <c r="H1099" s="4">
        <v>1</v>
      </c>
      <c r="I1099" s="2">
        <v>11.5</v>
      </c>
      <c r="J1099" s="2">
        <v>1</v>
      </c>
      <c r="K1099" s="2" t="s">
        <v>29</v>
      </c>
      <c r="L1099" s="2" t="str">
        <f>IF(K1099=[26]Hoja3!$B$2,[26]Hoja3!$A$2,IF(K1099=[26]Hoja3!$B$3,[26]Hoja3!$A$3,IF(K1099=[26]Hoja3!$B$4,[26]Hoja3!$A$4,IF(K1099=[26]Hoja3!$B$5,[26]Hoja3!$A$5,IF(K1099=[26]Hoja3!$B$6,[26]Hoja3!$A$6,IF(K1099=[26]Hoja3!$B$7,[26]Hoja3!$A$7,IF(K1099=[26]Hoja3!$B$8,[26]Hoja3!$A$8,IF(K1099=[26]Hoja3!$B$9,[26]Hoja3!$A$9,IF(K1099=[26]Hoja3!$B$10,[26]Hoja3!$A$10,IF(K1099=[26]Hoja3!$B$11,[26]Hoja3!$A$11,IF(K1099=[26]Hoja3!$B$12,[26]Hoja3!$A$12,IF(K1099=[26]Hoja3!$B$13,[26]Hoja3!$A$13,IF(K1099=[26]Hoja3!$B$14,[26]Hoja3!$A$14,"")))))))))))))</f>
        <v>CCE-05</v>
      </c>
      <c r="M1099" s="2" t="s">
        <v>58</v>
      </c>
      <c r="N1099" s="2">
        <v>0</v>
      </c>
      <c r="O1099" s="64">
        <f t="shared" si="18"/>
        <v>0</v>
      </c>
      <c r="P1099" s="64">
        <f t="shared" si="19"/>
        <v>0</v>
      </c>
      <c r="Q1099" s="1">
        <v>0</v>
      </c>
      <c r="R1099" s="2">
        <v>0</v>
      </c>
      <c r="S1099" s="2" t="s">
        <v>1332</v>
      </c>
      <c r="T1099" s="2" t="s">
        <v>1333</v>
      </c>
      <c r="U1099" s="2" t="s">
        <v>1687</v>
      </c>
      <c r="V1099" s="2" t="s">
        <v>1688</v>
      </c>
      <c r="W1099" s="2" t="s">
        <v>1689</v>
      </c>
      <c r="X1099" s="2"/>
      <c r="Y1099" s="2" t="s">
        <v>1690</v>
      </c>
    </row>
    <row r="1100" spans="1:25" ht="105" x14ac:dyDescent="0.25">
      <c r="A1100" s="2" t="s">
        <v>1737</v>
      </c>
      <c r="B1100" s="2" t="str">
        <f>IFERROR(VLOOKUP(VALUE(MID(A1100,1,IF(VALUE(MID(A1100,1,3))=898,3,4))),[26]Hoja1!$A$3:$K$222,2,0),"")</f>
        <v>1052 Bienestar estudiantil para todos</v>
      </c>
      <c r="C1100" s="2" t="s">
        <v>1682</v>
      </c>
      <c r="D1100" s="2" t="s">
        <v>1709</v>
      </c>
      <c r="E1100" s="2">
        <v>80101604</v>
      </c>
      <c r="F1100" s="2" t="s">
        <v>1738</v>
      </c>
      <c r="G1100" s="4">
        <v>1</v>
      </c>
      <c r="H1100" s="4">
        <v>1</v>
      </c>
      <c r="I1100" s="2">
        <v>11.5</v>
      </c>
      <c r="J1100" s="2">
        <v>1</v>
      </c>
      <c r="K1100" s="2" t="s">
        <v>29</v>
      </c>
      <c r="L1100" s="2" t="str">
        <f>IF(K1100=[26]Hoja3!$B$2,[26]Hoja3!$A$2,IF(K1100=[26]Hoja3!$B$3,[26]Hoja3!$A$3,IF(K1100=[26]Hoja3!$B$4,[26]Hoja3!$A$4,IF(K1100=[26]Hoja3!$B$5,[26]Hoja3!$A$5,IF(K1100=[26]Hoja3!$B$6,[26]Hoja3!$A$6,IF(K1100=[26]Hoja3!$B$7,[26]Hoja3!$A$7,IF(K1100=[26]Hoja3!$B$8,[26]Hoja3!$A$8,IF(K1100=[26]Hoja3!$B$9,[26]Hoja3!$A$9,IF(K1100=[26]Hoja3!$B$10,[26]Hoja3!$A$10,IF(K1100=[26]Hoja3!$B$11,[26]Hoja3!$A$11,IF(K1100=[26]Hoja3!$B$12,[26]Hoja3!$A$12,IF(K1100=[26]Hoja3!$B$13,[26]Hoja3!$A$13,IF(K1100=[26]Hoja3!$B$14,[26]Hoja3!$A$14,"")))))))))))))</f>
        <v>CCE-05</v>
      </c>
      <c r="M1100" s="2" t="s">
        <v>58</v>
      </c>
      <c r="N1100" s="2">
        <v>0</v>
      </c>
      <c r="O1100" s="64">
        <f t="shared" si="18"/>
        <v>0</v>
      </c>
      <c r="P1100" s="64">
        <f t="shared" si="19"/>
        <v>0</v>
      </c>
      <c r="Q1100" s="1">
        <v>0</v>
      </c>
      <c r="R1100" s="2">
        <v>0</v>
      </c>
      <c r="S1100" s="2" t="s">
        <v>1332</v>
      </c>
      <c r="T1100" s="2" t="s">
        <v>1333</v>
      </c>
      <c r="U1100" s="2" t="s">
        <v>1687</v>
      </c>
      <c r="V1100" s="2" t="s">
        <v>1688</v>
      </c>
      <c r="W1100" s="2" t="s">
        <v>1689</v>
      </c>
      <c r="X1100" s="2"/>
      <c r="Y1100" s="2" t="s">
        <v>1690</v>
      </c>
    </row>
    <row r="1101" spans="1:25" ht="105" x14ac:dyDescent="0.25">
      <c r="A1101" s="2" t="s">
        <v>1739</v>
      </c>
      <c r="B1101" s="2" t="str">
        <f>IFERROR(VLOOKUP(VALUE(MID(A1101,1,IF(VALUE(MID(A1101,1,3))=898,3,4))),[26]Hoja1!$A$3:$K$222,2,0),"")</f>
        <v>1052 Bienestar estudiantil para todos</v>
      </c>
      <c r="C1101" s="2" t="s">
        <v>1682</v>
      </c>
      <c r="D1101" s="2" t="s">
        <v>1709</v>
      </c>
      <c r="E1101" s="2">
        <v>85151605</v>
      </c>
      <c r="F1101" s="66" t="s">
        <v>1740</v>
      </c>
      <c r="G1101" s="4">
        <v>1</v>
      </c>
      <c r="H1101" s="4">
        <v>1</v>
      </c>
      <c r="I1101" s="2">
        <v>11.5</v>
      </c>
      <c r="J1101" s="2">
        <v>1</v>
      </c>
      <c r="K1101" s="2" t="s">
        <v>29</v>
      </c>
      <c r="L1101" s="2" t="str">
        <f>IF(K1101=[26]Hoja3!$B$2,[26]Hoja3!$A$2,IF(K1101=[26]Hoja3!$B$3,[26]Hoja3!$A$3,IF(K1101=[26]Hoja3!$B$4,[26]Hoja3!$A$4,IF(K1101=[26]Hoja3!$B$5,[26]Hoja3!$A$5,IF(K1101=[26]Hoja3!$B$6,[26]Hoja3!$A$6,IF(K1101=[26]Hoja3!$B$7,[26]Hoja3!$A$7,IF(K1101=[26]Hoja3!$B$8,[26]Hoja3!$A$8,IF(K1101=[26]Hoja3!$B$9,[26]Hoja3!$A$9,IF(K1101=[26]Hoja3!$B$10,[26]Hoja3!$A$10,IF(K1101=[26]Hoja3!$B$11,[26]Hoja3!$A$11,IF(K1101=[26]Hoja3!$B$12,[26]Hoja3!$A$12,IF(K1101=[26]Hoja3!$B$13,[26]Hoja3!$A$13,IF(K1101=[26]Hoja3!$B$14,[26]Hoja3!$A$14,"")))))))))))))</f>
        <v>CCE-05</v>
      </c>
      <c r="M1101" s="2" t="s">
        <v>58</v>
      </c>
      <c r="N1101" s="2">
        <v>0</v>
      </c>
      <c r="O1101" s="64">
        <f t="shared" si="18"/>
        <v>0</v>
      </c>
      <c r="P1101" s="64">
        <f t="shared" si="19"/>
        <v>0</v>
      </c>
      <c r="Q1101" s="1">
        <v>0</v>
      </c>
      <c r="R1101" s="2">
        <v>0</v>
      </c>
      <c r="S1101" s="2" t="s">
        <v>1332</v>
      </c>
      <c r="T1101" s="2" t="s">
        <v>1333</v>
      </c>
      <c r="U1101" s="2" t="s">
        <v>1687</v>
      </c>
      <c r="V1101" s="2" t="s">
        <v>1688</v>
      </c>
      <c r="W1101" s="2" t="s">
        <v>1689</v>
      </c>
      <c r="X1101" s="2"/>
      <c r="Y1101" s="2" t="s">
        <v>1690</v>
      </c>
    </row>
    <row r="1102" spans="1:25" ht="105" x14ac:dyDescent="0.25">
      <c r="A1102" s="2" t="s">
        <v>1741</v>
      </c>
      <c r="B1102" s="2" t="str">
        <f>IFERROR(VLOOKUP(VALUE(MID(A1102,1,IF(VALUE(MID(A1102,1,3))=898,3,4))),[26]Hoja1!$A$3:$K$222,2,0),"")</f>
        <v>1052 Bienestar estudiantil para todos</v>
      </c>
      <c r="C1102" s="2" t="s">
        <v>1682</v>
      </c>
      <c r="D1102" s="2" t="s">
        <v>1709</v>
      </c>
      <c r="E1102" s="2">
        <v>85151605</v>
      </c>
      <c r="F1102" s="2" t="s">
        <v>1742</v>
      </c>
      <c r="G1102" s="4">
        <v>1</v>
      </c>
      <c r="H1102" s="4">
        <v>1</v>
      </c>
      <c r="I1102" s="2">
        <v>11.5</v>
      </c>
      <c r="J1102" s="2">
        <v>1</v>
      </c>
      <c r="K1102" s="2" t="s">
        <v>29</v>
      </c>
      <c r="L1102" s="2" t="str">
        <f>IF(K1102=[26]Hoja3!$B$2,[26]Hoja3!$A$2,IF(K1102=[26]Hoja3!$B$3,[26]Hoja3!$A$3,IF(K1102=[26]Hoja3!$B$4,[26]Hoja3!$A$4,IF(K1102=[26]Hoja3!$B$5,[26]Hoja3!$A$5,IF(K1102=[26]Hoja3!$B$6,[26]Hoja3!$A$6,IF(K1102=[26]Hoja3!$B$7,[26]Hoja3!$A$7,IF(K1102=[26]Hoja3!$B$8,[26]Hoja3!$A$8,IF(K1102=[26]Hoja3!$B$9,[26]Hoja3!$A$9,IF(K1102=[26]Hoja3!$B$10,[26]Hoja3!$A$10,IF(K1102=[26]Hoja3!$B$11,[26]Hoja3!$A$11,IF(K1102=[26]Hoja3!$B$12,[26]Hoja3!$A$12,IF(K1102=[26]Hoja3!$B$13,[26]Hoja3!$A$13,IF(K1102=[26]Hoja3!$B$14,[26]Hoja3!$A$14,"")))))))))))))</f>
        <v>CCE-05</v>
      </c>
      <c r="M1102" s="2" t="s">
        <v>58</v>
      </c>
      <c r="N1102" s="2">
        <v>0</v>
      </c>
      <c r="O1102" s="64">
        <f t="shared" si="18"/>
        <v>0</v>
      </c>
      <c r="P1102" s="64">
        <f t="shared" si="19"/>
        <v>0</v>
      </c>
      <c r="Q1102" s="1">
        <v>0</v>
      </c>
      <c r="R1102" s="2">
        <v>0</v>
      </c>
      <c r="S1102" s="2" t="s">
        <v>1332</v>
      </c>
      <c r="T1102" s="2" t="s">
        <v>1333</v>
      </c>
      <c r="U1102" s="2" t="s">
        <v>1687</v>
      </c>
      <c r="V1102" s="2" t="s">
        <v>1688</v>
      </c>
      <c r="W1102" s="2" t="s">
        <v>1689</v>
      </c>
      <c r="X1102" s="2"/>
      <c r="Y1102" s="2" t="s">
        <v>1690</v>
      </c>
    </row>
    <row r="1103" spans="1:25" ht="105" x14ac:dyDescent="0.25">
      <c r="A1103" s="2" t="s">
        <v>1743</v>
      </c>
      <c r="B1103" s="2" t="str">
        <f>IFERROR(VLOOKUP(VALUE(MID(A1103,1,IF(VALUE(MID(A1103,1,3))=898,3,4))),[26]Hoja1!$A$3:$K$222,2,0),"")</f>
        <v>1052 Bienestar estudiantil para todos</v>
      </c>
      <c r="C1103" s="2" t="s">
        <v>1682</v>
      </c>
      <c r="D1103" s="2" t="s">
        <v>1709</v>
      </c>
      <c r="E1103" s="2">
        <v>85151605</v>
      </c>
      <c r="F1103" s="2" t="s">
        <v>1744</v>
      </c>
      <c r="G1103" s="4">
        <v>1</v>
      </c>
      <c r="H1103" s="4">
        <v>1</v>
      </c>
      <c r="I1103" s="2">
        <v>11.5</v>
      </c>
      <c r="J1103" s="2">
        <v>1</v>
      </c>
      <c r="K1103" s="2" t="s">
        <v>29</v>
      </c>
      <c r="L1103" s="2" t="str">
        <f>IF(K1103=[26]Hoja3!$B$2,[26]Hoja3!$A$2,IF(K1103=[26]Hoja3!$B$3,[26]Hoja3!$A$3,IF(K1103=[26]Hoja3!$B$4,[26]Hoja3!$A$4,IF(K1103=[26]Hoja3!$B$5,[26]Hoja3!$A$5,IF(K1103=[26]Hoja3!$B$6,[26]Hoja3!$A$6,IF(K1103=[26]Hoja3!$B$7,[26]Hoja3!$A$7,IF(K1103=[26]Hoja3!$B$8,[26]Hoja3!$A$8,IF(K1103=[26]Hoja3!$B$9,[26]Hoja3!$A$9,IF(K1103=[26]Hoja3!$B$10,[26]Hoja3!$A$10,IF(K1103=[26]Hoja3!$B$11,[26]Hoja3!$A$11,IF(K1103=[26]Hoja3!$B$12,[26]Hoja3!$A$12,IF(K1103=[26]Hoja3!$B$13,[26]Hoja3!$A$13,IF(K1103=[26]Hoja3!$B$14,[26]Hoja3!$A$14,"")))))))))))))</f>
        <v>CCE-05</v>
      </c>
      <c r="M1103" s="2" t="s">
        <v>58</v>
      </c>
      <c r="N1103" s="2">
        <v>0</v>
      </c>
      <c r="O1103" s="64">
        <f t="shared" si="18"/>
        <v>0</v>
      </c>
      <c r="P1103" s="64">
        <f t="shared" si="19"/>
        <v>0</v>
      </c>
      <c r="Q1103" s="1">
        <v>0</v>
      </c>
      <c r="R1103" s="2">
        <v>0</v>
      </c>
      <c r="S1103" s="2" t="s">
        <v>1332</v>
      </c>
      <c r="T1103" s="2" t="s">
        <v>1333</v>
      </c>
      <c r="U1103" s="2" t="s">
        <v>1687</v>
      </c>
      <c r="V1103" s="2" t="s">
        <v>1688</v>
      </c>
      <c r="W1103" s="2" t="s">
        <v>1689</v>
      </c>
      <c r="X1103" s="2"/>
      <c r="Y1103" s="2" t="s">
        <v>1690</v>
      </c>
    </row>
    <row r="1104" spans="1:25" ht="105" x14ac:dyDescent="0.25">
      <c r="A1104" s="2" t="s">
        <v>1745</v>
      </c>
      <c r="B1104" s="2" t="str">
        <f>IFERROR(VLOOKUP(VALUE(MID(A1104,1,IF(VALUE(MID(A1104,1,3))=898,3,4))),[26]Hoja1!$A$3:$K$222,2,0),"")</f>
        <v>1052 Bienestar estudiantil para todos</v>
      </c>
      <c r="C1104" s="2" t="s">
        <v>1682</v>
      </c>
      <c r="D1104" s="2" t="s">
        <v>1709</v>
      </c>
      <c r="E1104" s="2">
        <v>85151605</v>
      </c>
      <c r="F1104" s="2" t="s">
        <v>1742</v>
      </c>
      <c r="G1104" s="4">
        <v>1</v>
      </c>
      <c r="H1104" s="4">
        <v>1</v>
      </c>
      <c r="I1104" s="2">
        <v>11.5</v>
      </c>
      <c r="J1104" s="2">
        <v>1</v>
      </c>
      <c r="K1104" s="2" t="s">
        <v>29</v>
      </c>
      <c r="L1104" s="2" t="str">
        <f>IF(K1104=[26]Hoja3!$B$2,[26]Hoja3!$A$2,IF(K1104=[26]Hoja3!$B$3,[26]Hoja3!$A$3,IF(K1104=[26]Hoja3!$B$4,[26]Hoja3!$A$4,IF(K1104=[26]Hoja3!$B$5,[26]Hoja3!$A$5,IF(K1104=[26]Hoja3!$B$6,[26]Hoja3!$A$6,IF(K1104=[26]Hoja3!$B$7,[26]Hoja3!$A$7,IF(K1104=[26]Hoja3!$B$8,[26]Hoja3!$A$8,IF(K1104=[26]Hoja3!$B$9,[26]Hoja3!$A$9,IF(K1104=[26]Hoja3!$B$10,[26]Hoja3!$A$10,IF(K1104=[26]Hoja3!$B$11,[26]Hoja3!$A$11,IF(K1104=[26]Hoja3!$B$12,[26]Hoja3!$A$12,IF(K1104=[26]Hoja3!$B$13,[26]Hoja3!$A$13,IF(K1104=[26]Hoja3!$B$14,[26]Hoja3!$A$14,"")))))))))))))</f>
        <v>CCE-05</v>
      </c>
      <c r="M1104" s="2" t="s">
        <v>58</v>
      </c>
      <c r="N1104" s="2">
        <v>0</v>
      </c>
      <c r="O1104" s="64">
        <f t="shared" si="18"/>
        <v>0</v>
      </c>
      <c r="P1104" s="64">
        <f t="shared" si="19"/>
        <v>0</v>
      </c>
      <c r="Q1104" s="1">
        <v>0</v>
      </c>
      <c r="R1104" s="2">
        <v>0</v>
      </c>
      <c r="S1104" s="2" t="s">
        <v>1332</v>
      </c>
      <c r="T1104" s="2" t="s">
        <v>1333</v>
      </c>
      <c r="U1104" s="2" t="s">
        <v>1687</v>
      </c>
      <c r="V1104" s="2" t="s">
        <v>1688</v>
      </c>
      <c r="W1104" s="2" t="s">
        <v>1689</v>
      </c>
      <c r="X1104" s="2"/>
      <c r="Y1104" s="2" t="s">
        <v>1690</v>
      </c>
    </row>
    <row r="1105" spans="1:25" ht="105" x14ac:dyDescent="0.25">
      <c r="A1105" s="2" t="s">
        <v>1746</v>
      </c>
      <c r="B1105" s="2" t="str">
        <f>IFERROR(VLOOKUP(VALUE(MID(A1105,1,IF(VALUE(MID(A1105,1,3))=898,3,4))),[26]Hoja1!$A$3:$K$222,2,0),"")</f>
        <v>1052 Bienestar estudiantil para todos</v>
      </c>
      <c r="C1105" s="2" t="s">
        <v>1682</v>
      </c>
      <c r="D1105" s="2" t="s">
        <v>1709</v>
      </c>
      <c r="E1105" s="2">
        <v>85151605</v>
      </c>
      <c r="F1105" s="2" t="s">
        <v>1744</v>
      </c>
      <c r="G1105" s="4">
        <v>1</v>
      </c>
      <c r="H1105" s="4">
        <v>1</v>
      </c>
      <c r="I1105" s="2">
        <v>11.5</v>
      </c>
      <c r="J1105" s="2">
        <v>1</v>
      </c>
      <c r="K1105" s="2" t="s">
        <v>29</v>
      </c>
      <c r="L1105" s="2" t="str">
        <f>IF(K1105=[26]Hoja3!$B$2,[26]Hoja3!$A$2,IF(K1105=[26]Hoja3!$B$3,[26]Hoja3!$A$3,IF(K1105=[26]Hoja3!$B$4,[26]Hoja3!$A$4,IF(K1105=[26]Hoja3!$B$5,[26]Hoja3!$A$5,IF(K1105=[26]Hoja3!$B$6,[26]Hoja3!$A$6,IF(K1105=[26]Hoja3!$B$7,[26]Hoja3!$A$7,IF(K1105=[26]Hoja3!$B$8,[26]Hoja3!$A$8,IF(K1105=[26]Hoja3!$B$9,[26]Hoja3!$A$9,IF(K1105=[26]Hoja3!$B$10,[26]Hoja3!$A$10,IF(K1105=[26]Hoja3!$B$11,[26]Hoja3!$A$11,IF(K1105=[26]Hoja3!$B$12,[26]Hoja3!$A$12,IF(K1105=[26]Hoja3!$B$13,[26]Hoja3!$A$13,IF(K1105=[26]Hoja3!$B$14,[26]Hoja3!$A$14,"")))))))))))))</f>
        <v>CCE-05</v>
      </c>
      <c r="M1105" s="2" t="s">
        <v>58</v>
      </c>
      <c r="N1105" s="2">
        <v>0</v>
      </c>
      <c r="O1105" s="64">
        <f t="shared" si="18"/>
        <v>0</v>
      </c>
      <c r="P1105" s="64">
        <f t="shared" si="19"/>
        <v>0</v>
      </c>
      <c r="Q1105" s="1">
        <v>0</v>
      </c>
      <c r="R1105" s="2">
        <v>0</v>
      </c>
      <c r="S1105" s="2" t="s">
        <v>1332</v>
      </c>
      <c r="T1105" s="2" t="s">
        <v>1333</v>
      </c>
      <c r="U1105" s="2" t="s">
        <v>1687</v>
      </c>
      <c r="V1105" s="2" t="s">
        <v>1688</v>
      </c>
      <c r="W1105" s="2" t="s">
        <v>1689</v>
      </c>
      <c r="X1105" s="2"/>
      <c r="Y1105" s="2" t="s">
        <v>1690</v>
      </c>
    </row>
    <row r="1106" spans="1:25" ht="105" x14ac:dyDescent="0.25">
      <c r="A1106" s="2" t="s">
        <v>1747</v>
      </c>
      <c r="B1106" s="2" t="str">
        <f>IFERROR(VLOOKUP(VALUE(MID(A1106,1,IF(VALUE(MID(A1106,1,3))=898,3,4))),[26]Hoja1!$A$3:$K$222,2,0),"")</f>
        <v>1052 Bienestar estudiantil para todos</v>
      </c>
      <c r="C1106" s="2" t="s">
        <v>1682</v>
      </c>
      <c r="D1106" s="2" t="s">
        <v>1709</v>
      </c>
      <c r="E1106" s="2">
        <v>85151605</v>
      </c>
      <c r="F1106" s="2" t="s">
        <v>1748</v>
      </c>
      <c r="G1106" s="4">
        <v>1</v>
      </c>
      <c r="H1106" s="4">
        <v>1</v>
      </c>
      <c r="I1106" s="2">
        <v>11.5</v>
      </c>
      <c r="J1106" s="2">
        <v>1</v>
      </c>
      <c r="K1106" s="2" t="s">
        <v>29</v>
      </c>
      <c r="L1106" s="2" t="str">
        <f>IF(K1106=[26]Hoja3!$B$2,[26]Hoja3!$A$2,IF(K1106=[26]Hoja3!$B$3,[26]Hoja3!$A$3,IF(K1106=[26]Hoja3!$B$4,[26]Hoja3!$A$4,IF(K1106=[26]Hoja3!$B$5,[26]Hoja3!$A$5,IF(K1106=[26]Hoja3!$B$6,[26]Hoja3!$A$6,IF(K1106=[26]Hoja3!$B$7,[26]Hoja3!$A$7,IF(K1106=[26]Hoja3!$B$8,[26]Hoja3!$A$8,IF(K1106=[26]Hoja3!$B$9,[26]Hoja3!$A$9,IF(K1106=[26]Hoja3!$B$10,[26]Hoja3!$A$10,IF(K1106=[26]Hoja3!$B$11,[26]Hoja3!$A$11,IF(K1106=[26]Hoja3!$B$12,[26]Hoja3!$A$12,IF(K1106=[26]Hoja3!$B$13,[26]Hoja3!$A$13,IF(K1106=[26]Hoja3!$B$14,[26]Hoja3!$A$14,"")))))))))))))</f>
        <v>CCE-05</v>
      </c>
      <c r="M1106" s="2" t="s">
        <v>58</v>
      </c>
      <c r="N1106" s="2">
        <v>0</v>
      </c>
      <c r="O1106" s="64">
        <f t="shared" si="18"/>
        <v>0</v>
      </c>
      <c r="P1106" s="64">
        <f t="shared" si="19"/>
        <v>0</v>
      </c>
      <c r="Q1106" s="1">
        <v>0</v>
      </c>
      <c r="R1106" s="2">
        <v>0</v>
      </c>
      <c r="S1106" s="2" t="s">
        <v>1332</v>
      </c>
      <c r="T1106" s="2" t="s">
        <v>1333</v>
      </c>
      <c r="U1106" s="2" t="s">
        <v>1687</v>
      </c>
      <c r="V1106" s="2" t="s">
        <v>1688</v>
      </c>
      <c r="W1106" s="2" t="s">
        <v>1689</v>
      </c>
      <c r="X1106" s="2"/>
      <c r="Y1106" s="2" t="s">
        <v>1690</v>
      </c>
    </row>
    <row r="1107" spans="1:25" ht="105" x14ac:dyDescent="0.25">
      <c r="A1107" s="2" t="s">
        <v>1749</v>
      </c>
      <c r="B1107" s="2" t="str">
        <f>IFERROR(VLOOKUP(VALUE(MID(A1107,1,IF(VALUE(MID(A1107,1,3))=898,3,4))),[26]Hoja1!$A$3:$K$222,2,0),"")</f>
        <v>1052 Bienestar estudiantil para todos</v>
      </c>
      <c r="C1107" s="2" t="s">
        <v>1682</v>
      </c>
      <c r="D1107" s="2" t="s">
        <v>1709</v>
      </c>
      <c r="E1107" s="2" t="s">
        <v>1750</v>
      </c>
      <c r="F1107" s="66" t="s">
        <v>1751</v>
      </c>
      <c r="G1107" s="4">
        <v>1</v>
      </c>
      <c r="H1107" s="4">
        <v>1</v>
      </c>
      <c r="I1107" s="2">
        <v>11.5</v>
      </c>
      <c r="J1107" s="2">
        <v>1</v>
      </c>
      <c r="K1107" s="2" t="s">
        <v>29</v>
      </c>
      <c r="L1107" s="2" t="str">
        <f>IF(K1107=[26]Hoja3!$B$2,[26]Hoja3!$A$2,IF(K1107=[26]Hoja3!$B$3,[26]Hoja3!$A$3,IF(K1107=[26]Hoja3!$B$4,[26]Hoja3!$A$4,IF(K1107=[26]Hoja3!$B$5,[26]Hoja3!$A$5,IF(K1107=[26]Hoja3!$B$6,[26]Hoja3!$A$6,IF(K1107=[26]Hoja3!$B$7,[26]Hoja3!$A$7,IF(K1107=[26]Hoja3!$B$8,[26]Hoja3!$A$8,IF(K1107=[26]Hoja3!$B$9,[26]Hoja3!$A$9,IF(K1107=[26]Hoja3!$B$10,[26]Hoja3!$A$10,IF(K1107=[26]Hoja3!$B$11,[26]Hoja3!$A$11,IF(K1107=[26]Hoja3!$B$12,[26]Hoja3!$A$12,IF(K1107=[26]Hoja3!$B$13,[26]Hoja3!$A$13,IF(K1107=[26]Hoja3!$B$14,[26]Hoja3!$A$14,"")))))))))))))</f>
        <v>CCE-05</v>
      </c>
      <c r="M1107" s="2" t="s">
        <v>58</v>
      </c>
      <c r="N1107" s="2">
        <v>0</v>
      </c>
      <c r="O1107" s="64">
        <f t="shared" si="18"/>
        <v>0</v>
      </c>
      <c r="P1107" s="64">
        <f t="shared" si="19"/>
        <v>0</v>
      </c>
      <c r="Q1107" s="1">
        <v>0</v>
      </c>
      <c r="R1107" s="2">
        <v>0</v>
      </c>
      <c r="S1107" s="2" t="s">
        <v>1332</v>
      </c>
      <c r="T1107" s="2" t="s">
        <v>1333</v>
      </c>
      <c r="U1107" s="2" t="s">
        <v>1687</v>
      </c>
      <c r="V1107" s="2" t="s">
        <v>1688</v>
      </c>
      <c r="W1107" s="2" t="s">
        <v>1689</v>
      </c>
      <c r="X1107" s="2"/>
      <c r="Y1107" s="2" t="s">
        <v>1690</v>
      </c>
    </row>
    <row r="1108" spans="1:25" ht="105" x14ac:dyDescent="0.25">
      <c r="A1108" s="2" t="s">
        <v>1752</v>
      </c>
      <c r="B1108" s="2" t="str">
        <f>IFERROR(VLOOKUP(VALUE(MID(A1108,1,IF(VALUE(MID(A1108,1,3))=898,3,4))),[26]Hoja1!$A$3:$K$222,2,0),"")</f>
        <v>1052 Bienestar estudiantil para todos</v>
      </c>
      <c r="C1108" s="2" t="s">
        <v>1682</v>
      </c>
      <c r="D1108" s="2" t="s">
        <v>1709</v>
      </c>
      <c r="E1108" s="2">
        <v>85151507</v>
      </c>
      <c r="F1108" s="2" t="s">
        <v>1753</v>
      </c>
      <c r="G1108" s="4">
        <v>1</v>
      </c>
      <c r="H1108" s="4">
        <v>1</v>
      </c>
      <c r="I1108" s="2">
        <v>11.5</v>
      </c>
      <c r="J1108" s="2">
        <v>1</v>
      </c>
      <c r="K1108" s="2" t="s">
        <v>29</v>
      </c>
      <c r="L1108" s="2" t="str">
        <f>IF(K1108=[26]Hoja3!$B$2,[26]Hoja3!$A$2,IF(K1108=[26]Hoja3!$B$3,[26]Hoja3!$A$3,IF(K1108=[26]Hoja3!$B$4,[26]Hoja3!$A$4,IF(K1108=[26]Hoja3!$B$5,[26]Hoja3!$A$5,IF(K1108=[26]Hoja3!$B$6,[26]Hoja3!$A$6,IF(K1108=[26]Hoja3!$B$7,[26]Hoja3!$A$7,IF(K1108=[26]Hoja3!$B$8,[26]Hoja3!$A$8,IF(K1108=[26]Hoja3!$B$9,[26]Hoja3!$A$9,IF(K1108=[26]Hoja3!$B$10,[26]Hoja3!$A$10,IF(K1108=[26]Hoja3!$B$11,[26]Hoja3!$A$11,IF(K1108=[26]Hoja3!$B$12,[26]Hoja3!$A$12,IF(K1108=[26]Hoja3!$B$13,[26]Hoja3!$A$13,IF(K1108=[26]Hoja3!$B$14,[26]Hoja3!$A$14,"")))))))))))))</f>
        <v>CCE-05</v>
      </c>
      <c r="M1108" s="2" t="s">
        <v>1022</v>
      </c>
      <c r="N1108" s="2">
        <v>0</v>
      </c>
      <c r="O1108" s="64">
        <f t="shared" si="18"/>
        <v>0</v>
      </c>
      <c r="P1108" s="64">
        <f t="shared" si="19"/>
        <v>0</v>
      </c>
      <c r="Q1108" s="1">
        <v>0</v>
      </c>
      <c r="R1108" s="2">
        <v>0</v>
      </c>
      <c r="S1108" s="2" t="s">
        <v>1332</v>
      </c>
      <c r="T1108" s="2" t="s">
        <v>1333</v>
      </c>
      <c r="U1108" s="2" t="s">
        <v>1687</v>
      </c>
      <c r="V1108" s="2" t="s">
        <v>1688</v>
      </c>
      <c r="W1108" s="2" t="s">
        <v>1689</v>
      </c>
      <c r="X1108" s="2"/>
      <c r="Y1108" s="2" t="s">
        <v>1690</v>
      </c>
    </row>
    <row r="1109" spans="1:25" ht="105" x14ac:dyDescent="0.25">
      <c r="A1109" s="2" t="s">
        <v>1754</v>
      </c>
      <c r="B1109" s="2" t="str">
        <f>IFERROR(VLOOKUP(VALUE(MID(A1109,1,IF(VALUE(MID(A1109,1,3))=898,3,4))),[26]Hoja1!$A$3:$K$222,2,0),"")</f>
        <v>1052 Bienestar estudiantil para todos</v>
      </c>
      <c r="C1109" s="2" t="s">
        <v>1682</v>
      </c>
      <c r="D1109" s="2" t="s">
        <v>1709</v>
      </c>
      <c r="E1109" s="2">
        <v>93151507</v>
      </c>
      <c r="F1109" s="2" t="s">
        <v>1753</v>
      </c>
      <c r="G1109" s="4">
        <v>1</v>
      </c>
      <c r="H1109" s="4">
        <v>1</v>
      </c>
      <c r="I1109" s="2">
        <v>11.5</v>
      </c>
      <c r="J1109" s="2">
        <v>1</v>
      </c>
      <c r="K1109" s="2" t="s">
        <v>29</v>
      </c>
      <c r="L1109" s="2" t="str">
        <f>IF(K1109=[26]Hoja3!$B$2,[26]Hoja3!$A$2,IF(K1109=[26]Hoja3!$B$3,[26]Hoja3!$A$3,IF(K1109=[26]Hoja3!$B$4,[26]Hoja3!$A$4,IF(K1109=[26]Hoja3!$B$5,[26]Hoja3!$A$5,IF(K1109=[26]Hoja3!$B$6,[26]Hoja3!$A$6,IF(K1109=[26]Hoja3!$B$7,[26]Hoja3!$A$7,IF(K1109=[26]Hoja3!$B$8,[26]Hoja3!$A$8,IF(K1109=[26]Hoja3!$B$9,[26]Hoja3!$A$9,IF(K1109=[26]Hoja3!$B$10,[26]Hoja3!$A$10,IF(K1109=[26]Hoja3!$B$11,[26]Hoja3!$A$11,IF(K1109=[26]Hoja3!$B$12,[26]Hoja3!$A$12,IF(K1109=[26]Hoja3!$B$13,[26]Hoja3!$A$13,IF(K1109=[26]Hoja3!$B$14,[26]Hoja3!$A$14,"")))))))))))))</f>
        <v>CCE-05</v>
      </c>
      <c r="M1109" s="2" t="s">
        <v>1022</v>
      </c>
      <c r="N1109" s="2">
        <v>0</v>
      </c>
      <c r="O1109" s="64">
        <f t="shared" si="18"/>
        <v>0</v>
      </c>
      <c r="P1109" s="64">
        <f t="shared" si="19"/>
        <v>0</v>
      </c>
      <c r="Q1109" s="1">
        <v>0</v>
      </c>
      <c r="R1109" s="2">
        <v>0</v>
      </c>
      <c r="S1109" s="2" t="s">
        <v>1332</v>
      </c>
      <c r="T1109" s="2" t="s">
        <v>1333</v>
      </c>
      <c r="U1109" s="2" t="s">
        <v>1687</v>
      </c>
      <c r="V1109" s="2" t="s">
        <v>1688</v>
      </c>
      <c r="W1109" s="2" t="s">
        <v>1689</v>
      </c>
      <c r="X1109" s="2"/>
      <c r="Y1109" s="2" t="s">
        <v>1690</v>
      </c>
    </row>
    <row r="1110" spans="1:25" ht="105" x14ac:dyDescent="0.25">
      <c r="A1110" s="2" t="s">
        <v>1755</v>
      </c>
      <c r="B1110" s="2" t="str">
        <f>IFERROR(VLOOKUP(VALUE(MID(A1110,1,IF(VALUE(MID(A1110,1,3))=898,3,4))),[26]Hoja1!$A$3:$K$222,2,0),"")</f>
        <v>1052 Bienestar estudiantil para todos</v>
      </c>
      <c r="C1110" s="2" t="s">
        <v>1682</v>
      </c>
      <c r="D1110" s="2" t="s">
        <v>1709</v>
      </c>
      <c r="E1110" s="2">
        <v>93151507</v>
      </c>
      <c r="F1110" s="2" t="s">
        <v>1753</v>
      </c>
      <c r="G1110" s="4">
        <v>1</v>
      </c>
      <c r="H1110" s="4">
        <v>1</v>
      </c>
      <c r="I1110" s="2">
        <v>11.5</v>
      </c>
      <c r="J1110" s="2">
        <v>1</v>
      </c>
      <c r="K1110" s="2" t="s">
        <v>29</v>
      </c>
      <c r="L1110" s="2" t="str">
        <f>IF(K1110=[26]Hoja3!$B$2,[26]Hoja3!$A$2,IF(K1110=[26]Hoja3!$B$3,[26]Hoja3!$A$3,IF(K1110=[26]Hoja3!$B$4,[26]Hoja3!$A$4,IF(K1110=[26]Hoja3!$B$5,[26]Hoja3!$A$5,IF(K1110=[26]Hoja3!$B$6,[26]Hoja3!$A$6,IF(K1110=[26]Hoja3!$B$7,[26]Hoja3!$A$7,IF(K1110=[26]Hoja3!$B$8,[26]Hoja3!$A$8,IF(K1110=[26]Hoja3!$B$9,[26]Hoja3!$A$9,IF(K1110=[26]Hoja3!$B$10,[26]Hoja3!$A$10,IF(K1110=[26]Hoja3!$B$11,[26]Hoja3!$A$11,IF(K1110=[26]Hoja3!$B$12,[26]Hoja3!$A$12,IF(K1110=[26]Hoja3!$B$13,[26]Hoja3!$A$13,IF(K1110=[26]Hoja3!$B$14,[26]Hoja3!$A$14,"")))))))))))))</f>
        <v>CCE-05</v>
      </c>
      <c r="M1110" s="2" t="s">
        <v>1022</v>
      </c>
      <c r="N1110" s="2">
        <v>0</v>
      </c>
      <c r="O1110" s="64">
        <f t="shared" si="18"/>
        <v>0</v>
      </c>
      <c r="P1110" s="64">
        <f t="shared" si="19"/>
        <v>0</v>
      </c>
      <c r="Q1110" s="1">
        <v>0</v>
      </c>
      <c r="R1110" s="2">
        <v>0</v>
      </c>
      <c r="S1110" s="2" t="s">
        <v>1332</v>
      </c>
      <c r="T1110" s="2" t="s">
        <v>1333</v>
      </c>
      <c r="U1110" s="2" t="s">
        <v>1687</v>
      </c>
      <c r="V1110" s="2" t="s">
        <v>1688</v>
      </c>
      <c r="W1110" s="2" t="s">
        <v>1689</v>
      </c>
      <c r="X1110" s="2"/>
      <c r="Y1110" s="2" t="s">
        <v>1690</v>
      </c>
    </row>
    <row r="1111" spans="1:25" ht="105" x14ac:dyDescent="0.25">
      <c r="A1111" s="2" t="s">
        <v>1756</v>
      </c>
      <c r="B1111" s="2" t="str">
        <f>IFERROR(VLOOKUP(VALUE(MID(A1111,1,IF(VALUE(MID(A1111,1,3))=898,3,4))),[26]Hoja1!$A$3:$K$222,2,0),"")</f>
        <v>1052 Bienestar estudiantil para todos</v>
      </c>
      <c r="C1111" s="2" t="s">
        <v>1682</v>
      </c>
      <c r="D1111" s="2" t="s">
        <v>1709</v>
      </c>
      <c r="E1111" s="2">
        <v>93151507</v>
      </c>
      <c r="F1111" s="66" t="s">
        <v>1757</v>
      </c>
      <c r="G1111" s="4">
        <v>1</v>
      </c>
      <c r="H1111" s="4">
        <v>1</v>
      </c>
      <c r="I1111" s="2">
        <v>11.5</v>
      </c>
      <c r="J1111" s="2">
        <v>1</v>
      </c>
      <c r="K1111" s="2" t="s">
        <v>29</v>
      </c>
      <c r="L1111" s="2" t="str">
        <f>IF(K1111=[26]Hoja3!$B$2,[26]Hoja3!$A$2,IF(K1111=[26]Hoja3!$B$3,[26]Hoja3!$A$3,IF(K1111=[26]Hoja3!$B$4,[26]Hoja3!$A$4,IF(K1111=[26]Hoja3!$B$5,[26]Hoja3!$A$5,IF(K1111=[26]Hoja3!$B$6,[26]Hoja3!$A$6,IF(K1111=[26]Hoja3!$B$7,[26]Hoja3!$A$7,IF(K1111=[26]Hoja3!$B$8,[26]Hoja3!$A$8,IF(K1111=[26]Hoja3!$B$9,[26]Hoja3!$A$9,IF(K1111=[26]Hoja3!$B$10,[26]Hoja3!$A$10,IF(K1111=[26]Hoja3!$B$11,[26]Hoja3!$A$11,IF(K1111=[26]Hoja3!$B$12,[26]Hoja3!$A$12,IF(K1111=[26]Hoja3!$B$13,[26]Hoja3!$A$13,IF(K1111=[26]Hoja3!$B$14,[26]Hoja3!$A$14,"")))))))))))))</f>
        <v>CCE-05</v>
      </c>
      <c r="M1111" s="2" t="s">
        <v>58</v>
      </c>
      <c r="N1111" s="2">
        <v>0</v>
      </c>
      <c r="O1111" s="64">
        <f t="shared" si="18"/>
        <v>0</v>
      </c>
      <c r="P1111" s="64">
        <f t="shared" si="19"/>
        <v>0</v>
      </c>
      <c r="Q1111" s="1">
        <v>0</v>
      </c>
      <c r="R1111" s="2">
        <v>0</v>
      </c>
      <c r="S1111" s="2" t="s">
        <v>1332</v>
      </c>
      <c r="T1111" s="2" t="s">
        <v>1333</v>
      </c>
      <c r="U1111" s="2" t="s">
        <v>1687</v>
      </c>
      <c r="V1111" s="2" t="s">
        <v>1688</v>
      </c>
      <c r="W1111" s="2" t="s">
        <v>1689</v>
      </c>
      <c r="X1111" s="2"/>
      <c r="Y1111" s="2" t="s">
        <v>1690</v>
      </c>
    </row>
    <row r="1112" spans="1:25" ht="105" x14ac:dyDescent="0.25">
      <c r="A1112" s="2" t="s">
        <v>1758</v>
      </c>
      <c r="B1112" s="2" t="str">
        <f>IFERROR(VLOOKUP(VALUE(MID(A1112,1,IF(VALUE(MID(A1112,1,3))=898,3,4))),[26]Hoja1!$A$3:$K$222,2,0),"")</f>
        <v>1052 Bienestar estudiantil para todos</v>
      </c>
      <c r="C1112" s="2" t="s">
        <v>1682</v>
      </c>
      <c r="D1112" s="2" t="s">
        <v>1709</v>
      </c>
      <c r="E1112" s="2">
        <v>80101604</v>
      </c>
      <c r="F1112" s="66" t="s">
        <v>1759</v>
      </c>
      <c r="G1112" s="4">
        <v>1</v>
      </c>
      <c r="H1112" s="4">
        <v>1</v>
      </c>
      <c r="I1112" s="2">
        <v>11.5</v>
      </c>
      <c r="J1112" s="2">
        <v>1</v>
      </c>
      <c r="K1112" s="2" t="s">
        <v>29</v>
      </c>
      <c r="L1112" s="2" t="str">
        <f>IF(K1112=[26]Hoja3!$B$2,[26]Hoja3!$A$2,IF(K1112=[26]Hoja3!$B$3,[26]Hoja3!$A$3,IF(K1112=[26]Hoja3!$B$4,[26]Hoja3!$A$4,IF(K1112=[26]Hoja3!$B$5,[26]Hoja3!$A$5,IF(K1112=[26]Hoja3!$B$6,[26]Hoja3!$A$6,IF(K1112=[26]Hoja3!$B$7,[26]Hoja3!$A$7,IF(K1112=[26]Hoja3!$B$8,[26]Hoja3!$A$8,IF(K1112=[26]Hoja3!$B$9,[26]Hoja3!$A$9,IF(K1112=[26]Hoja3!$B$10,[26]Hoja3!$A$10,IF(K1112=[26]Hoja3!$B$11,[26]Hoja3!$A$11,IF(K1112=[26]Hoja3!$B$12,[26]Hoja3!$A$12,IF(K1112=[26]Hoja3!$B$13,[26]Hoja3!$A$13,IF(K1112=[26]Hoja3!$B$14,[26]Hoja3!$A$14,"")))))))))))))</f>
        <v>CCE-05</v>
      </c>
      <c r="M1112" s="2" t="s">
        <v>58</v>
      </c>
      <c r="N1112" s="2">
        <v>0</v>
      </c>
      <c r="O1112" s="64">
        <f t="shared" si="18"/>
        <v>0</v>
      </c>
      <c r="P1112" s="64">
        <f t="shared" si="19"/>
        <v>0</v>
      </c>
      <c r="Q1112" s="1">
        <v>0</v>
      </c>
      <c r="R1112" s="2">
        <v>0</v>
      </c>
      <c r="S1112" s="2" t="s">
        <v>1332</v>
      </c>
      <c r="T1112" s="2" t="s">
        <v>1333</v>
      </c>
      <c r="U1112" s="2" t="s">
        <v>1687</v>
      </c>
      <c r="V1112" s="2" t="s">
        <v>1688</v>
      </c>
      <c r="W1112" s="2" t="s">
        <v>1689</v>
      </c>
      <c r="X1112" s="2"/>
      <c r="Y1112" s="2" t="s">
        <v>1690</v>
      </c>
    </row>
    <row r="1113" spans="1:25" ht="105" x14ac:dyDescent="0.25">
      <c r="A1113" s="2" t="s">
        <v>1760</v>
      </c>
      <c r="B1113" s="2" t="str">
        <f>IFERROR(VLOOKUP(VALUE(MID(A1113,1,IF(VALUE(MID(A1113,1,3))=898,3,4))),[26]Hoja1!$A$3:$K$222,2,0),"")</f>
        <v>1052 Bienestar estudiantil para todos</v>
      </c>
      <c r="C1113" s="2" t="s">
        <v>1682</v>
      </c>
      <c r="D1113" s="2" t="s">
        <v>1709</v>
      </c>
      <c r="E1113" s="2">
        <v>93151507</v>
      </c>
      <c r="F1113" s="66" t="s">
        <v>1761</v>
      </c>
      <c r="G1113" s="4">
        <v>1</v>
      </c>
      <c r="H1113" s="4">
        <v>1</v>
      </c>
      <c r="I1113" s="2">
        <v>11.5</v>
      </c>
      <c r="J1113" s="2">
        <v>1</v>
      </c>
      <c r="K1113" s="2" t="s">
        <v>29</v>
      </c>
      <c r="L1113" s="2" t="str">
        <f>IF(K1113=[26]Hoja3!$B$2,[26]Hoja3!$A$2,IF(K1113=[26]Hoja3!$B$3,[26]Hoja3!$A$3,IF(K1113=[26]Hoja3!$B$4,[26]Hoja3!$A$4,IF(K1113=[26]Hoja3!$B$5,[26]Hoja3!$A$5,IF(K1113=[26]Hoja3!$B$6,[26]Hoja3!$A$6,IF(K1113=[26]Hoja3!$B$7,[26]Hoja3!$A$7,IF(K1113=[26]Hoja3!$B$8,[26]Hoja3!$A$8,IF(K1113=[26]Hoja3!$B$9,[26]Hoja3!$A$9,IF(K1113=[26]Hoja3!$B$10,[26]Hoja3!$A$10,IF(K1113=[26]Hoja3!$B$11,[26]Hoja3!$A$11,IF(K1113=[26]Hoja3!$B$12,[26]Hoja3!$A$12,IF(K1113=[26]Hoja3!$B$13,[26]Hoja3!$A$13,IF(K1113=[26]Hoja3!$B$14,[26]Hoja3!$A$14,"")))))))))))))</f>
        <v>CCE-05</v>
      </c>
      <c r="M1113" s="2" t="s">
        <v>58</v>
      </c>
      <c r="N1113" s="2">
        <v>0</v>
      </c>
      <c r="O1113" s="64">
        <f t="shared" si="18"/>
        <v>0</v>
      </c>
      <c r="P1113" s="64">
        <f t="shared" si="19"/>
        <v>0</v>
      </c>
      <c r="Q1113" s="1">
        <v>0</v>
      </c>
      <c r="R1113" s="2">
        <v>0</v>
      </c>
      <c r="S1113" s="2" t="s">
        <v>1332</v>
      </c>
      <c r="T1113" s="2" t="s">
        <v>1333</v>
      </c>
      <c r="U1113" s="2" t="s">
        <v>1687</v>
      </c>
      <c r="V1113" s="2" t="s">
        <v>1688</v>
      </c>
      <c r="W1113" s="2" t="s">
        <v>1689</v>
      </c>
      <c r="X1113" s="2"/>
      <c r="Y1113" s="2" t="s">
        <v>1690</v>
      </c>
    </row>
    <row r="1114" spans="1:25" ht="105" x14ac:dyDescent="0.25">
      <c r="A1114" s="2" t="s">
        <v>1762</v>
      </c>
      <c r="B1114" s="2" t="str">
        <f>IFERROR(VLOOKUP(VALUE(MID(A1114,1,IF(VALUE(MID(A1114,1,3))=898,3,4))),[26]Hoja1!$A$3:$K$222,2,0),"")</f>
        <v>1052 Bienestar estudiantil para todos</v>
      </c>
      <c r="C1114" s="2" t="s">
        <v>1682</v>
      </c>
      <c r="D1114" s="2" t="s">
        <v>1709</v>
      </c>
      <c r="E1114" s="2">
        <v>93151507</v>
      </c>
      <c r="F1114" s="66" t="s">
        <v>1761</v>
      </c>
      <c r="G1114" s="4">
        <v>1</v>
      </c>
      <c r="H1114" s="4">
        <v>1</v>
      </c>
      <c r="I1114" s="2">
        <v>11.5</v>
      </c>
      <c r="J1114" s="2">
        <v>1</v>
      </c>
      <c r="K1114" s="2" t="s">
        <v>29</v>
      </c>
      <c r="L1114" s="2" t="str">
        <f>IF(K1114=[26]Hoja3!$B$2,[26]Hoja3!$A$2,IF(K1114=[26]Hoja3!$B$3,[26]Hoja3!$A$3,IF(K1114=[26]Hoja3!$B$4,[26]Hoja3!$A$4,IF(K1114=[26]Hoja3!$B$5,[26]Hoja3!$A$5,IF(K1114=[26]Hoja3!$B$6,[26]Hoja3!$A$6,IF(K1114=[26]Hoja3!$B$7,[26]Hoja3!$A$7,IF(K1114=[26]Hoja3!$B$8,[26]Hoja3!$A$8,IF(K1114=[26]Hoja3!$B$9,[26]Hoja3!$A$9,IF(K1114=[26]Hoja3!$B$10,[26]Hoja3!$A$10,IF(K1114=[26]Hoja3!$B$11,[26]Hoja3!$A$11,IF(K1114=[26]Hoja3!$B$12,[26]Hoja3!$A$12,IF(K1114=[26]Hoja3!$B$13,[26]Hoja3!$A$13,IF(K1114=[26]Hoja3!$B$14,[26]Hoja3!$A$14,"")))))))))))))</f>
        <v>CCE-05</v>
      </c>
      <c r="M1114" s="2" t="s">
        <v>58</v>
      </c>
      <c r="N1114" s="2">
        <v>0</v>
      </c>
      <c r="O1114" s="64">
        <f t="shared" si="18"/>
        <v>0</v>
      </c>
      <c r="P1114" s="64">
        <f t="shared" si="19"/>
        <v>0</v>
      </c>
      <c r="Q1114" s="1">
        <v>0</v>
      </c>
      <c r="R1114" s="2">
        <v>0</v>
      </c>
      <c r="S1114" s="2" t="s">
        <v>1332</v>
      </c>
      <c r="T1114" s="2" t="s">
        <v>1333</v>
      </c>
      <c r="U1114" s="2" t="s">
        <v>1687</v>
      </c>
      <c r="V1114" s="2" t="s">
        <v>1688</v>
      </c>
      <c r="W1114" s="2" t="s">
        <v>1689</v>
      </c>
      <c r="X1114" s="2"/>
      <c r="Y1114" s="2" t="s">
        <v>1690</v>
      </c>
    </row>
    <row r="1115" spans="1:25" ht="105" x14ac:dyDescent="0.25">
      <c r="A1115" s="2" t="s">
        <v>1763</v>
      </c>
      <c r="B1115" s="2" t="str">
        <f>IFERROR(VLOOKUP(VALUE(MID(A1115,1,IF(VALUE(MID(A1115,1,3))=898,3,4))),[26]Hoja1!$A$3:$K$222,2,0),"")</f>
        <v>1052 Bienestar estudiantil para todos</v>
      </c>
      <c r="C1115" s="2" t="s">
        <v>1682</v>
      </c>
      <c r="D1115" s="2" t="s">
        <v>1709</v>
      </c>
      <c r="E1115" s="2">
        <v>93151507</v>
      </c>
      <c r="F1115" s="66" t="s">
        <v>1761</v>
      </c>
      <c r="G1115" s="4">
        <v>1</v>
      </c>
      <c r="H1115" s="4">
        <v>1</v>
      </c>
      <c r="I1115" s="2">
        <v>11.5</v>
      </c>
      <c r="J1115" s="2">
        <v>1</v>
      </c>
      <c r="K1115" s="2" t="s">
        <v>29</v>
      </c>
      <c r="L1115" s="2" t="str">
        <f>IF(K1115=[26]Hoja3!$B$2,[26]Hoja3!$A$2,IF(K1115=[26]Hoja3!$B$3,[26]Hoja3!$A$3,IF(K1115=[26]Hoja3!$B$4,[26]Hoja3!$A$4,IF(K1115=[26]Hoja3!$B$5,[26]Hoja3!$A$5,IF(K1115=[26]Hoja3!$B$6,[26]Hoja3!$A$6,IF(K1115=[26]Hoja3!$B$7,[26]Hoja3!$A$7,IF(K1115=[26]Hoja3!$B$8,[26]Hoja3!$A$8,IF(K1115=[26]Hoja3!$B$9,[26]Hoja3!$A$9,IF(K1115=[26]Hoja3!$B$10,[26]Hoja3!$A$10,IF(K1115=[26]Hoja3!$B$11,[26]Hoja3!$A$11,IF(K1115=[26]Hoja3!$B$12,[26]Hoja3!$A$12,IF(K1115=[26]Hoja3!$B$13,[26]Hoja3!$A$13,IF(K1115=[26]Hoja3!$B$14,[26]Hoja3!$A$14,"")))))))))))))</f>
        <v>CCE-05</v>
      </c>
      <c r="M1115" s="2" t="s">
        <v>58</v>
      </c>
      <c r="N1115" s="2">
        <v>0</v>
      </c>
      <c r="O1115" s="64">
        <f t="shared" si="18"/>
        <v>0</v>
      </c>
      <c r="P1115" s="64">
        <f t="shared" si="19"/>
        <v>0</v>
      </c>
      <c r="Q1115" s="1">
        <v>0</v>
      </c>
      <c r="R1115" s="2">
        <v>0</v>
      </c>
      <c r="S1115" s="2" t="s">
        <v>1332</v>
      </c>
      <c r="T1115" s="2" t="s">
        <v>1333</v>
      </c>
      <c r="U1115" s="2" t="s">
        <v>1687</v>
      </c>
      <c r="V1115" s="2" t="s">
        <v>1688</v>
      </c>
      <c r="W1115" s="2" t="s">
        <v>1689</v>
      </c>
      <c r="X1115" s="2"/>
      <c r="Y1115" s="2" t="s">
        <v>1690</v>
      </c>
    </row>
    <row r="1116" spans="1:25" ht="105" x14ac:dyDescent="0.25">
      <c r="A1116" s="2" t="s">
        <v>1764</v>
      </c>
      <c r="B1116" s="2" t="str">
        <f>IFERROR(VLOOKUP(VALUE(MID(A1116,1,IF(VALUE(MID(A1116,1,3))=898,3,4))),[26]Hoja1!$A$3:$K$222,2,0),"")</f>
        <v>1052 Bienestar estudiantil para todos</v>
      </c>
      <c r="C1116" s="2" t="s">
        <v>1682</v>
      </c>
      <c r="D1116" s="2" t="s">
        <v>1709</v>
      </c>
      <c r="E1116" s="2">
        <v>93151507</v>
      </c>
      <c r="F1116" s="66" t="s">
        <v>1761</v>
      </c>
      <c r="G1116" s="4">
        <v>1</v>
      </c>
      <c r="H1116" s="4">
        <v>1</v>
      </c>
      <c r="I1116" s="2">
        <v>11.5</v>
      </c>
      <c r="J1116" s="2">
        <v>1</v>
      </c>
      <c r="K1116" s="2" t="s">
        <v>29</v>
      </c>
      <c r="L1116" s="2" t="str">
        <f>IF(K1116=[26]Hoja3!$B$2,[26]Hoja3!$A$2,IF(K1116=[26]Hoja3!$B$3,[26]Hoja3!$A$3,IF(K1116=[26]Hoja3!$B$4,[26]Hoja3!$A$4,IF(K1116=[26]Hoja3!$B$5,[26]Hoja3!$A$5,IF(K1116=[26]Hoja3!$B$6,[26]Hoja3!$A$6,IF(K1116=[26]Hoja3!$B$7,[26]Hoja3!$A$7,IF(K1116=[26]Hoja3!$B$8,[26]Hoja3!$A$8,IF(K1116=[26]Hoja3!$B$9,[26]Hoja3!$A$9,IF(K1116=[26]Hoja3!$B$10,[26]Hoja3!$A$10,IF(K1116=[26]Hoja3!$B$11,[26]Hoja3!$A$11,IF(K1116=[26]Hoja3!$B$12,[26]Hoja3!$A$12,IF(K1116=[26]Hoja3!$B$13,[26]Hoja3!$A$13,IF(K1116=[26]Hoja3!$B$14,[26]Hoja3!$A$14,"")))))))))))))</f>
        <v>CCE-05</v>
      </c>
      <c r="M1116" s="2" t="s">
        <v>58</v>
      </c>
      <c r="N1116" s="2">
        <v>0</v>
      </c>
      <c r="O1116" s="64">
        <f t="shared" si="18"/>
        <v>0</v>
      </c>
      <c r="P1116" s="64">
        <f t="shared" si="19"/>
        <v>0</v>
      </c>
      <c r="Q1116" s="1">
        <v>0</v>
      </c>
      <c r="R1116" s="2">
        <v>0</v>
      </c>
      <c r="S1116" s="2" t="s">
        <v>1332</v>
      </c>
      <c r="T1116" s="2" t="s">
        <v>1333</v>
      </c>
      <c r="U1116" s="2" t="s">
        <v>1687</v>
      </c>
      <c r="V1116" s="2" t="s">
        <v>1688</v>
      </c>
      <c r="W1116" s="2" t="s">
        <v>1689</v>
      </c>
      <c r="X1116" s="2"/>
      <c r="Y1116" s="2" t="s">
        <v>1690</v>
      </c>
    </row>
    <row r="1117" spans="1:25" ht="105" x14ac:dyDescent="0.25">
      <c r="A1117" s="2" t="s">
        <v>1765</v>
      </c>
      <c r="B1117" s="2" t="str">
        <f>IFERROR(VLOOKUP(VALUE(MID(A1117,1,IF(VALUE(MID(A1117,1,3))=898,3,4))),[26]Hoja1!$A$3:$K$222,2,0),"")</f>
        <v>1052 Bienestar estudiantil para todos</v>
      </c>
      <c r="C1117" s="2" t="s">
        <v>1682</v>
      </c>
      <c r="D1117" s="2" t="s">
        <v>1709</v>
      </c>
      <c r="E1117" s="2">
        <v>93151507</v>
      </c>
      <c r="F1117" s="66" t="s">
        <v>1761</v>
      </c>
      <c r="G1117" s="4">
        <v>1</v>
      </c>
      <c r="H1117" s="4">
        <v>1</v>
      </c>
      <c r="I1117" s="2">
        <v>11.5</v>
      </c>
      <c r="J1117" s="2">
        <v>1</v>
      </c>
      <c r="K1117" s="2" t="s">
        <v>29</v>
      </c>
      <c r="L1117" s="2" t="str">
        <f>IF(K1117=[26]Hoja3!$B$2,[26]Hoja3!$A$2,IF(K1117=[26]Hoja3!$B$3,[26]Hoja3!$A$3,IF(K1117=[26]Hoja3!$B$4,[26]Hoja3!$A$4,IF(K1117=[26]Hoja3!$B$5,[26]Hoja3!$A$5,IF(K1117=[26]Hoja3!$B$6,[26]Hoja3!$A$6,IF(K1117=[26]Hoja3!$B$7,[26]Hoja3!$A$7,IF(K1117=[26]Hoja3!$B$8,[26]Hoja3!$A$8,IF(K1117=[26]Hoja3!$B$9,[26]Hoja3!$A$9,IF(K1117=[26]Hoja3!$B$10,[26]Hoja3!$A$10,IF(K1117=[26]Hoja3!$B$11,[26]Hoja3!$A$11,IF(K1117=[26]Hoja3!$B$12,[26]Hoja3!$A$12,IF(K1117=[26]Hoja3!$B$13,[26]Hoja3!$A$13,IF(K1117=[26]Hoja3!$B$14,[26]Hoja3!$A$14,"")))))))))))))</f>
        <v>CCE-05</v>
      </c>
      <c r="M1117" s="2" t="s">
        <v>58</v>
      </c>
      <c r="N1117" s="2">
        <v>0</v>
      </c>
      <c r="O1117" s="64">
        <f t="shared" si="18"/>
        <v>0</v>
      </c>
      <c r="P1117" s="64">
        <f t="shared" si="19"/>
        <v>0</v>
      </c>
      <c r="Q1117" s="1">
        <v>0</v>
      </c>
      <c r="R1117" s="2">
        <v>0</v>
      </c>
      <c r="S1117" s="2" t="s">
        <v>1332</v>
      </c>
      <c r="T1117" s="2" t="s">
        <v>1333</v>
      </c>
      <c r="U1117" s="2" t="s">
        <v>1687</v>
      </c>
      <c r="V1117" s="2" t="s">
        <v>1688</v>
      </c>
      <c r="W1117" s="2" t="s">
        <v>1689</v>
      </c>
      <c r="X1117" s="2"/>
      <c r="Y1117" s="2" t="s">
        <v>1690</v>
      </c>
    </row>
    <row r="1118" spans="1:25" ht="105" x14ac:dyDescent="0.25">
      <c r="A1118" s="2" t="s">
        <v>1766</v>
      </c>
      <c r="B1118" s="2" t="str">
        <f>IFERROR(VLOOKUP(VALUE(MID(A1118,1,IF(VALUE(MID(A1118,1,3))=898,3,4))),[26]Hoja1!$A$3:$K$222,2,0),"")</f>
        <v>1052 Bienestar estudiantil para todos</v>
      </c>
      <c r="C1118" s="2" t="s">
        <v>1682</v>
      </c>
      <c r="D1118" s="2" t="s">
        <v>1709</v>
      </c>
      <c r="E1118" s="2">
        <v>93151507</v>
      </c>
      <c r="F1118" s="2" t="s">
        <v>1767</v>
      </c>
      <c r="G1118" s="4">
        <v>1</v>
      </c>
      <c r="H1118" s="4">
        <v>1</v>
      </c>
      <c r="I1118" s="2">
        <v>11.5</v>
      </c>
      <c r="J1118" s="2">
        <v>1</v>
      </c>
      <c r="K1118" s="2" t="s">
        <v>29</v>
      </c>
      <c r="L1118" s="2" t="str">
        <f>IF(K1118=[26]Hoja3!$B$2,[26]Hoja3!$A$2,IF(K1118=[26]Hoja3!$B$3,[26]Hoja3!$A$3,IF(K1118=[26]Hoja3!$B$4,[26]Hoja3!$A$4,IF(K1118=[26]Hoja3!$B$5,[26]Hoja3!$A$5,IF(K1118=[26]Hoja3!$B$6,[26]Hoja3!$A$6,IF(K1118=[26]Hoja3!$B$7,[26]Hoja3!$A$7,IF(K1118=[26]Hoja3!$B$8,[26]Hoja3!$A$8,IF(K1118=[26]Hoja3!$B$9,[26]Hoja3!$A$9,IF(K1118=[26]Hoja3!$B$10,[26]Hoja3!$A$10,IF(K1118=[26]Hoja3!$B$11,[26]Hoja3!$A$11,IF(K1118=[26]Hoja3!$B$12,[26]Hoja3!$A$12,IF(K1118=[26]Hoja3!$B$13,[26]Hoja3!$A$13,IF(K1118=[26]Hoja3!$B$14,[26]Hoja3!$A$14,"")))))))))))))</f>
        <v>CCE-05</v>
      </c>
      <c r="M1118" s="2" t="s">
        <v>58</v>
      </c>
      <c r="N1118" s="2">
        <v>0</v>
      </c>
      <c r="O1118" s="64">
        <f t="shared" si="18"/>
        <v>0</v>
      </c>
      <c r="P1118" s="64">
        <f t="shared" si="19"/>
        <v>0</v>
      </c>
      <c r="Q1118" s="1">
        <v>0</v>
      </c>
      <c r="R1118" s="2">
        <v>0</v>
      </c>
      <c r="S1118" s="2" t="s">
        <v>1332</v>
      </c>
      <c r="T1118" s="2" t="s">
        <v>1333</v>
      </c>
      <c r="U1118" s="2" t="s">
        <v>1687</v>
      </c>
      <c r="V1118" s="2" t="s">
        <v>1688</v>
      </c>
      <c r="W1118" s="2" t="s">
        <v>1689</v>
      </c>
      <c r="X1118" s="2"/>
      <c r="Y1118" s="2" t="s">
        <v>1690</v>
      </c>
    </row>
    <row r="1119" spans="1:25" ht="105" x14ac:dyDescent="0.25">
      <c r="A1119" s="2" t="s">
        <v>1768</v>
      </c>
      <c r="B1119" s="2" t="str">
        <f>IFERROR(VLOOKUP(VALUE(MID(A1119,1,IF(VALUE(MID(A1119,1,3))=898,3,4))),[26]Hoja1!$A$3:$K$222,2,0),"")</f>
        <v>1052 Bienestar estudiantil para todos</v>
      </c>
      <c r="C1119" s="2" t="s">
        <v>1682</v>
      </c>
      <c r="D1119" s="2" t="s">
        <v>1709</v>
      </c>
      <c r="E1119" s="2">
        <v>93151507</v>
      </c>
      <c r="F1119" s="66" t="s">
        <v>1761</v>
      </c>
      <c r="G1119" s="4">
        <v>1</v>
      </c>
      <c r="H1119" s="4">
        <v>1</v>
      </c>
      <c r="I1119" s="2">
        <v>11.5</v>
      </c>
      <c r="J1119" s="2">
        <v>1</v>
      </c>
      <c r="K1119" s="2" t="s">
        <v>29</v>
      </c>
      <c r="L1119" s="2" t="str">
        <f>IF(K1119=[26]Hoja3!$B$2,[26]Hoja3!$A$2,IF(K1119=[26]Hoja3!$B$3,[26]Hoja3!$A$3,IF(K1119=[26]Hoja3!$B$4,[26]Hoja3!$A$4,IF(K1119=[26]Hoja3!$B$5,[26]Hoja3!$A$5,IF(K1119=[26]Hoja3!$B$6,[26]Hoja3!$A$6,IF(K1119=[26]Hoja3!$B$7,[26]Hoja3!$A$7,IF(K1119=[26]Hoja3!$B$8,[26]Hoja3!$A$8,IF(K1119=[26]Hoja3!$B$9,[26]Hoja3!$A$9,IF(K1119=[26]Hoja3!$B$10,[26]Hoja3!$A$10,IF(K1119=[26]Hoja3!$B$11,[26]Hoja3!$A$11,IF(K1119=[26]Hoja3!$B$12,[26]Hoja3!$A$12,IF(K1119=[26]Hoja3!$B$13,[26]Hoja3!$A$13,IF(K1119=[26]Hoja3!$B$14,[26]Hoja3!$A$14,"")))))))))))))</f>
        <v>CCE-05</v>
      </c>
      <c r="M1119" s="2" t="s">
        <v>58</v>
      </c>
      <c r="N1119" s="2">
        <v>0</v>
      </c>
      <c r="O1119" s="64">
        <f t="shared" si="18"/>
        <v>0</v>
      </c>
      <c r="P1119" s="64">
        <f t="shared" si="19"/>
        <v>0</v>
      </c>
      <c r="Q1119" s="1">
        <v>0</v>
      </c>
      <c r="R1119" s="2">
        <v>0</v>
      </c>
      <c r="S1119" s="2" t="s">
        <v>1332</v>
      </c>
      <c r="T1119" s="2" t="s">
        <v>1333</v>
      </c>
      <c r="U1119" s="2" t="s">
        <v>1687</v>
      </c>
      <c r="V1119" s="2" t="s">
        <v>1688</v>
      </c>
      <c r="W1119" s="2" t="s">
        <v>1689</v>
      </c>
      <c r="X1119" s="2"/>
      <c r="Y1119" s="2" t="s">
        <v>1690</v>
      </c>
    </row>
    <row r="1120" spans="1:25" ht="105" x14ac:dyDescent="0.25">
      <c r="A1120" s="2" t="s">
        <v>1769</v>
      </c>
      <c r="B1120" s="2" t="str">
        <f>IFERROR(VLOOKUP(VALUE(MID(A1120,1,IF(VALUE(MID(A1120,1,3))=898,3,4))),[26]Hoja1!$A$3:$K$222,2,0),"")</f>
        <v>1052 Bienestar estudiantil para todos</v>
      </c>
      <c r="C1120" s="2" t="s">
        <v>1682</v>
      </c>
      <c r="D1120" s="2" t="s">
        <v>1709</v>
      </c>
      <c r="E1120" s="2">
        <v>93151507</v>
      </c>
      <c r="F1120" s="66" t="s">
        <v>1761</v>
      </c>
      <c r="G1120" s="4">
        <v>1</v>
      </c>
      <c r="H1120" s="4">
        <v>1</v>
      </c>
      <c r="I1120" s="2">
        <v>11.5</v>
      </c>
      <c r="J1120" s="2">
        <v>1</v>
      </c>
      <c r="K1120" s="2" t="s">
        <v>29</v>
      </c>
      <c r="L1120" s="2" t="str">
        <f>IF(K1120=[26]Hoja3!$B$2,[26]Hoja3!$A$2,IF(K1120=[26]Hoja3!$B$3,[26]Hoja3!$A$3,IF(K1120=[26]Hoja3!$B$4,[26]Hoja3!$A$4,IF(K1120=[26]Hoja3!$B$5,[26]Hoja3!$A$5,IF(K1120=[26]Hoja3!$B$6,[26]Hoja3!$A$6,IF(K1120=[26]Hoja3!$B$7,[26]Hoja3!$A$7,IF(K1120=[26]Hoja3!$B$8,[26]Hoja3!$A$8,IF(K1120=[26]Hoja3!$B$9,[26]Hoja3!$A$9,IF(K1120=[26]Hoja3!$B$10,[26]Hoja3!$A$10,IF(K1120=[26]Hoja3!$B$11,[26]Hoja3!$A$11,IF(K1120=[26]Hoja3!$B$12,[26]Hoja3!$A$12,IF(K1120=[26]Hoja3!$B$13,[26]Hoja3!$A$13,IF(K1120=[26]Hoja3!$B$14,[26]Hoja3!$A$14,"")))))))))))))</f>
        <v>CCE-05</v>
      </c>
      <c r="M1120" s="2" t="s">
        <v>58</v>
      </c>
      <c r="N1120" s="2">
        <v>0</v>
      </c>
      <c r="O1120" s="64">
        <f t="shared" si="18"/>
        <v>0</v>
      </c>
      <c r="P1120" s="64">
        <f t="shared" si="19"/>
        <v>0</v>
      </c>
      <c r="Q1120" s="1">
        <v>0</v>
      </c>
      <c r="R1120" s="2">
        <v>0</v>
      </c>
      <c r="S1120" s="2" t="s">
        <v>1332</v>
      </c>
      <c r="T1120" s="2" t="s">
        <v>1333</v>
      </c>
      <c r="U1120" s="2" t="s">
        <v>1687</v>
      </c>
      <c r="V1120" s="2" t="s">
        <v>1688</v>
      </c>
      <c r="W1120" s="2" t="s">
        <v>1689</v>
      </c>
      <c r="X1120" s="2"/>
      <c r="Y1120" s="2" t="s">
        <v>1690</v>
      </c>
    </row>
    <row r="1121" spans="1:25" ht="105" x14ac:dyDescent="0.25">
      <c r="A1121" s="2" t="s">
        <v>1770</v>
      </c>
      <c r="B1121" s="2" t="str">
        <f>IFERROR(VLOOKUP(VALUE(MID(A1121,1,IF(VALUE(MID(A1121,1,3))=898,3,4))),[26]Hoja1!$A$3:$K$222,2,0),"")</f>
        <v>1052 Bienestar estudiantil para todos</v>
      </c>
      <c r="C1121" s="2" t="s">
        <v>1682</v>
      </c>
      <c r="D1121" s="2" t="s">
        <v>1709</v>
      </c>
      <c r="E1121" s="2">
        <v>93151507</v>
      </c>
      <c r="F1121" s="66" t="s">
        <v>1771</v>
      </c>
      <c r="G1121" s="4">
        <v>1</v>
      </c>
      <c r="H1121" s="4">
        <v>1</v>
      </c>
      <c r="I1121" s="2">
        <v>11.5</v>
      </c>
      <c r="J1121" s="2">
        <v>1</v>
      </c>
      <c r="K1121" s="2" t="s">
        <v>29</v>
      </c>
      <c r="L1121" s="2" t="str">
        <f>IF(K1121=[26]Hoja3!$B$2,[26]Hoja3!$A$2,IF(K1121=[26]Hoja3!$B$3,[26]Hoja3!$A$3,IF(K1121=[26]Hoja3!$B$4,[26]Hoja3!$A$4,IF(K1121=[26]Hoja3!$B$5,[26]Hoja3!$A$5,IF(K1121=[26]Hoja3!$B$6,[26]Hoja3!$A$6,IF(K1121=[26]Hoja3!$B$7,[26]Hoja3!$A$7,IF(K1121=[26]Hoja3!$B$8,[26]Hoja3!$A$8,IF(K1121=[26]Hoja3!$B$9,[26]Hoja3!$A$9,IF(K1121=[26]Hoja3!$B$10,[26]Hoja3!$A$10,IF(K1121=[26]Hoja3!$B$11,[26]Hoja3!$A$11,IF(K1121=[26]Hoja3!$B$12,[26]Hoja3!$A$12,IF(K1121=[26]Hoja3!$B$13,[26]Hoja3!$A$13,IF(K1121=[26]Hoja3!$B$14,[26]Hoja3!$A$14,"")))))))))))))</f>
        <v>CCE-05</v>
      </c>
      <c r="M1121" s="2" t="s">
        <v>1022</v>
      </c>
      <c r="N1121" s="2">
        <v>0</v>
      </c>
      <c r="O1121" s="64">
        <f t="shared" si="18"/>
        <v>0</v>
      </c>
      <c r="P1121" s="64">
        <f t="shared" si="19"/>
        <v>0</v>
      </c>
      <c r="Q1121" s="1">
        <v>0</v>
      </c>
      <c r="R1121" s="2">
        <v>0</v>
      </c>
      <c r="S1121" s="2" t="s">
        <v>1332</v>
      </c>
      <c r="T1121" s="2" t="s">
        <v>1333</v>
      </c>
      <c r="U1121" s="2" t="s">
        <v>1687</v>
      </c>
      <c r="V1121" s="2" t="s">
        <v>1688</v>
      </c>
      <c r="W1121" s="2" t="s">
        <v>1689</v>
      </c>
      <c r="X1121" s="2"/>
      <c r="Y1121" s="2" t="s">
        <v>1690</v>
      </c>
    </row>
    <row r="1122" spans="1:25" ht="105" x14ac:dyDescent="0.25">
      <c r="A1122" s="2" t="s">
        <v>1772</v>
      </c>
      <c r="B1122" s="2" t="str">
        <f>IFERROR(VLOOKUP(VALUE(MID(A1122,1,IF(VALUE(MID(A1122,1,3))=898,3,4))),[26]Hoja1!$A$3:$K$222,2,0),"")</f>
        <v>1052 Bienestar estudiantil para todos</v>
      </c>
      <c r="C1122" s="2" t="s">
        <v>1682</v>
      </c>
      <c r="D1122" s="2" t="s">
        <v>1709</v>
      </c>
      <c r="E1122" s="2">
        <v>93151507</v>
      </c>
      <c r="F1122" s="66" t="s">
        <v>1771</v>
      </c>
      <c r="G1122" s="4">
        <v>1</v>
      </c>
      <c r="H1122" s="4">
        <v>1</v>
      </c>
      <c r="I1122" s="2">
        <v>11.5</v>
      </c>
      <c r="J1122" s="2">
        <v>1</v>
      </c>
      <c r="K1122" s="2" t="s">
        <v>29</v>
      </c>
      <c r="L1122" s="2" t="str">
        <f>IF(K1122=[26]Hoja3!$B$2,[26]Hoja3!$A$2,IF(K1122=[26]Hoja3!$B$3,[26]Hoja3!$A$3,IF(K1122=[26]Hoja3!$B$4,[26]Hoja3!$A$4,IF(K1122=[26]Hoja3!$B$5,[26]Hoja3!$A$5,IF(K1122=[26]Hoja3!$B$6,[26]Hoja3!$A$6,IF(K1122=[26]Hoja3!$B$7,[26]Hoja3!$A$7,IF(K1122=[26]Hoja3!$B$8,[26]Hoja3!$A$8,IF(K1122=[26]Hoja3!$B$9,[26]Hoja3!$A$9,IF(K1122=[26]Hoja3!$B$10,[26]Hoja3!$A$10,IF(K1122=[26]Hoja3!$B$11,[26]Hoja3!$A$11,IF(K1122=[26]Hoja3!$B$12,[26]Hoja3!$A$12,IF(K1122=[26]Hoja3!$B$13,[26]Hoja3!$A$13,IF(K1122=[26]Hoja3!$B$14,[26]Hoja3!$A$14,"")))))))))))))</f>
        <v>CCE-05</v>
      </c>
      <c r="M1122" s="2" t="s">
        <v>1022</v>
      </c>
      <c r="N1122" s="2">
        <v>0</v>
      </c>
      <c r="O1122" s="64">
        <f t="shared" si="18"/>
        <v>0</v>
      </c>
      <c r="P1122" s="64">
        <f t="shared" si="19"/>
        <v>0</v>
      </c>
      <c r="Q1122" s="1">
        <v>0</v>
      </c>
      <c r="R1122" s="2">
        <v>0</v>
      </c>
      <c r="S1122" s="2" t="s">
        <v>1332</v>
      </c>
      <c r="T1122" s="2" t="s">
        <v>1333</v>
      </c>
      <c r="U1122" s="2" t="s">
        <v>1687</v>
      </c>
      <c r="V1122" s="2" t="s">
        <v>1688</v>
      </c>
      <c r="W1122" s="2" t="s">
        <v>1689</v>
      </c>
      <c r="X1122" s="2"/>
      <c r="Y1122" s="2" t="s">
        <v>1690</v>
      </c>
    </row>
    <row r="1123" spans="1:25" ht="105" x14ac:dyDescent="0.25">
      <c r="A1123" s="2" t="s">
        <v>1773</v>
      </c>
      <c r="B1123" s="2" t="str">
        <f>IFERROR(VLOOKUP(VALUE(MID(A1123,1,IF(VALUE(MID(A1123,1,3))=898,3,4))),[26]Hoja1!$A$3:$K$222,2,0),"")</f>
        <v>1052 Bienestar estudiantil para todos</v>
      </c>
      <c r="C1123" s="2" t="s">
        <v>1682</v>
      </c>
      <c r="D1123" s="2" t="s">
        <v>1709</v>
      </c>
      <c r="E1123" s="2">
        <v>81111819</v>
      </c>
      <c r="F1123" s="66" t="s">
        <v>1774</v>
      </c>
      <c r="G1123" s="4">
        <v>1</v>
      </c>
      <c r="H1123" s="4">
        <v>1</v>
      </c>
      <c r="I1123" s="2">
        <v>11.5</v>
      </c>
      <c r="J1123" s="2">
        <v>1</v>
      </c>
      <c r="K1123" s="2" t="s">
        <v>29</v>
      </c>
      <c r="L1123" s="2" t="str">
        <f>IF(K1123=[26]Hoja3!$B$2,[26]Hoja3!$A$2,IF(K1123=[26]Hoja3!$B$3,[26]Hoja3!$A$3,IF(K1123=[26]Hoja3!$B$4,[26]Hoja3!$A$4,IF(K1123=[26]Hoja3!$B$5,[26]Hoja3!$A$5,IF(K1123=[26]Hoja3!$B$6,[26]Hoja3!$A$6,IF(K1123=[26]Hoja3!$B$7,[26]Hoja3!$A$7,IF(K1123=[26]Hoja3!$B$8,[26]Hoja3!$A$8,IF(K1123=[26]Hoja3!$B$9,[26]Hoja3!$A$9,IF(K1123=[26]Hoja3!$B$10,[26]Hoja3!$A$10,IF(K1123=[26]Hoja3!$B$11,[26]Hoja3!$A$11,IF(K1123=[26]Hoja3!$B$12,[26]Hoja3!$A$12,IF(K1123=[26]Hoja3!$B$13,[26]Hoja3!$A$13,IF(K1123=[26]Hoja3!$B$14,[26]Hoja3!$A$14,"")))))))))))))</f>
        <v>CCE-05</v>
      </c>
      <c r="M1123" s="2" t="s">
        <v>58</v>
      </c>
      <c r="N1123" s="2">
        <v>0</v>
      </c>
      <c r="O1123" s="64">
        <f t="shared" si="18"/>
        <v>0</v>
      </c>
      <c r="P1123" s="64">
        <f t="shared" si="19"/>
        <v>0</v>
      </c>
      <c r="Q1123" s="1">
        <v>0</v>
      </c>
      <c r="R1123" s="2">
        <v>0</v>
      </c>
      <c r="S1123" s="2" t="s">
        <v>1332</v>
      </c>
      <c r="T1123" s="2" t="s">
        <v>1333</v>
      </c>
      <c r="U1123" s="2" t="s">
        <v>1687</v>
      </c>
      <c r="V1123" s="2" t="s">
        <v>1688</v>
      </c>
      <c r="W1123" s="2" t="s">
        <v>1689</v>
      </c>
      <c r="X1123" s="2"/>
      <c r="Y1123" s="2" t="s">
        <v>1690</v>
      </c>
    </row>
    <row r="1124" spans="1:25" ht="105" x14ac:dyDescent="0.25">
      <c r="A1124" s="2" t="s">
        <v>1775</v>
      </c>
      <c r="B1124" s="2" t="str">
        <f>IFERROR(VLOOKUP(VALUE(MID(A1124,1,IF(VALUE(MID(A1124,1,3))=898,3,4))),[26]Hoja1!$A$3:$K$222,2,0),"")</f>
        <v>1052 Bienestar estudiantil para todos</v>
      </c>
      <c r="C1124" s="2" t="s">
        <v>1682</v>
      </c>
      <c r="D1124" s="2" t="s">
        <v>1709</v>
      </c>
      <c r="E1124" s="2">
        <v>85151605</v>
      </c>
      <c r="F1124" s="66" t="s">
        <v>1759</v>
      </c>
      <c r="G1124" s="4">
        <v>1</v>
      </c>
      <c r="H1124" s="4">
        <v>1</v>
      </c>
      <c r="I1124" s="2">
        <v>11.5</v>
      </c>
      <c r="J1124" s="2">
        <v>1</v>
      </c>
      <c r="K1124" s="2" t="s">
        <v>29</v>
      </c>
      <c r="L1124" s="2" t="str">
        <f>IF(K1124=[26]Hoja3!$B$2,[26]Hoja3!$A$2,IF(K1124=[26]Hoja3!$B$3,[26]Hoja3!$A$3,IF(K1124=[26]Hoja3!$B$4,[26]Hoja3!$A$4,IF(K1124=[26]Hoja3!$B$5,[26]Hoja3!$A$5,IF(K1124=[26]Hoja3!$B$6,[26]Hoja3!$A$6,IF(K1124=[26]Hoja3!$B$7,[26]Hoja3!$A$7,IF(K1124=[26]Hoja3!$B$8,[26]Hoja3!$A$8,IF(K1124=[26]Hoja3!$B$9,[26]Hoja3!$A$9,IF(K1124=[26]Hoja3!$B$10,[26]Hoja3!$A$10,IF(K1124=[26]Hoja3!$B$11,[26]Hoja3!$A$11,IF(K1124=[26]Hoja3!$B$12,[26]Hoja3!$A$12,IF(K1124=[26]Hoja3!$B$13,[26]Hoja3!$A$13,IF(K1124=[26]Hoja3!$B$14,[26]Hoja3!$A$14,"")))))))))))))</f>
        <v>CCE-05</v>
      </c>
      <c r="M1124" s="2" t="s">
        <v>58</v>
      </c>
      <c r="N1124" s="2">
        <v>0</v>
      </c>
      <c r="O1124" s="64">
        <f t="shared" si="18"/>
        <v>0</v>
      </c>
      <c r="P1124" s="64">
        <f t="shared" si="19"/>
        <v>0</v>
      </c>
      <c r="Q1124" s="1">
        <v>0</v>
      </c>
      <c r="R1124" s="2">
        <v>0</v>
      </c>
      <c r="S1124" s="2" t="s">
        <v>1332</v>
      </c>
      <c r="T1124" s="2" t="s">
        <v>1333</v>
      </c>
      <c r="U1124" s="2" t="s">
        <v>1687</v>
      </c>
      <c r="V1124" s="2" t="s">
        <v>1688</v>
      </c>
      <c r="W1124" s="2" t="s">
        <v>1689</v>
      </c>
      <c r="X1124" s="2"/>
      <c r="Y1124" s="2" t="s">
        <v>1690</v>
      </c>
    </row>
    <row r="1125" spans="1:25" ht="105" x14ac:dyDescent="0.25">
      <c r="A1125" s="2" t="s">
        <v>1776</v>
      </c>
      <c r="B1125" s="2" t="str">
        <f>IFERROR(VLOOKUP(VALUE(MID(A1125,1,IF(VALUE(MID(A1125,1,3))=898,3,4))),[26]Hoja1!$A$3:$K$222,2,0),"")</f>
        <v>1052 Bienestar estudiantil para todos</v>
      </c>
      <c r="C1125" s="2" t="s">
        <v>1682</v>
      </c>
      <c r="D1125" s="2" t="s">
        <v>1709</v>
      </c>
      <c r="E1125" s="2">
        <v>93151507</v>
      </c>
      <c r="F1125" s="66" t="s">
        <v>1759</v>
      </c>
      <c r="G1125" s="4">
        <v>1</v>
      </c>
      <c r="H1125" s="4">
        <v>1</v>
      </c>
      <c r="I1125" s="2">
        <v>11.5</v>
      </c>
      <c r="J1125" s="2">
        <v>1</v>
      </c>
      <c r="K1125" s="2" t="s">
        <v>29</v>
      </c>
      <c r="L1125" s="2" t="str">
        <f>IF(K1125=[26]Hoja3!$B$2,[26]Hoja3!$A$2,IF(K1125=[26]Hoja3!$B$3,[26]Hoja3!$A$3,IF(K1125=[26]Hoja3!$B$4,[26]Hoja3!$A$4,IF(K1125=[26]Hoja3!$B$5,[26]Hoja3!$A$5,IF(K1125=[26]Hoja3!$B$6,[26]Hoja3!$A$6,IF(K1125=[26]Hoja3!$B$7,[26]Hoja3!$A$7,IF(K1125=[26]Hoja3!$B$8,[26]Hoja3!$A$8,IF(K1125=[26]Hoja3!$B$9,[26]Hoja3!$A$9,IF(K1125=[26]Hoja3!$B$10,[26]Hoja3!$A$10,IF(K1125=[26]Hoja3!$B$11,[26]Hoja3!$A$11,IF(K1125=[26]Hoja3!$B$12,[26]Hoja3!$A$12,IF(K1125=[26]Hoja3!$B$13,[26]Hoja3!$A$13,IF(K1125=[26]Hoja3!$B$14,[26]Hoja3!$A$14,"")))))))))))))</f>
        <v>CCE-05</v>
      </c>
      <c r="M1125" s="2" t="s">
        <v>58</v>
      </c>
      <c r="N1125" s="2">
        <v>0</v>
      </c>
      <c r="O1125" s="64">
        <f t="shared" si="18"/>
        <v>0</v>
      </c>
      <c r="P1125" s="64">
        <f t="shared" si="19"/>
        <v>0</v>
      </c>
      <c r="Q1125" s="1">
        <v>0</v>
      </c>
      <c r="R1125" s="2">
        <v>0</v>
      </c>
      <c r="S1125" s="2" t="s">
        <v>1332</v>
      </c>
      <c r="T1125" s="2" t="s">
        <v>1333</v>
      </c>
      <c r="U1125" s="2" t="s">
        <v>1687</v>
      </c>
      <c r="V1125" s="2" t="s">
        <v>1688</v>
      </c>
      <c r="W1125" s="2" t="s">
        <v>1689</v>
      </c>
      <c r="X1125" s="2"/>
      <c r="Y1125" s="2" t="s">
        <v>1690</v>
      </c>
    </row>
    <row r="1126" spans="1:25" ht="120" x14ac:dyDescent="0.25">
      <c r="A1126" s="2" t="s">
        <v>1777</v>
      </c>
      <c r="B1126" s="2" t="str">
        <f>IFERROR(VLOOKUP(VALUE(MID(A1126,1,IF(VALUE(MID(A1126,1,3))=898,3,4))),[26]Hoja1!$A$3:$K$222,2,0),"")</f>
        <v>1052 Bienestar estudiantil para todos</v>
      </c>
      <c r="C1126" s="2" t="s">
        <v>1682</v>
      </c>
      <c r="D1126" s="2" t="s">
        <v>1709</v>
      </c>
      <c r="E1126" s="2">
        <v>85151507</v>
      </c>
      <c r="F1126" s="66" t="s">
        <v>1778</v>
      </c>
      <c r="G1126" s="4">
        <v>1</v>
      </c>
      <c r="H1126" s="4">
        <v>1</v>
      </c>
      <c r="I1126" s="2">
        <v>11.5</v>
      </c>
      <c r="J1126" s="2">
        <v>1</v>
      </c>
      <c r="K1126" s="2" t="s">
        <v>29</v>
      </c>
      <c r="L1126" s="2" t="str">
        <f>IF(K1126=[26]Hoja3!$B$2,[26]Hoja3!$A$2,IF(K1126=[26]Hoja3!$B$3,[26]Hoja3!$A$3,IF(K1126=[26]Hoja3!$B$4,[26]Hoja3!$A$4,IF(K1126=[26]Hoja3!$B$5,[26]Hoja3!$A$5,IF(K1126=[26]Hoja3!$B$6,[26]Hoja3!$A$6,IF(K1126=[26]Hoja3!$B$7,[26]Hoja3!$A$7,IF(K1126=[26]Hoja3!$B$8,[26]Hoja3!$A$8,IF(K1126=[26]Hoja3!$B$9,[26]Hoja3!$A$9,IF(K1126=[26]Hoja3!$B$10,[26]Hoja3!$A$10,IF(K1126=[26]Hoja3!$B$11,[26]Hoja3!$A$11,IF(K1126=[26]Hoja3!$B$12,[26]Hoja3!$A$12,IF(K1126=[26]Hoja3!$B$13,[26]Hoja3!$A$13,IF(K1126=[26]Hoja3!$B$14,[26]Hoja3!$A$14,"")))))))))))))</f>
        <v>CCE-05</v>
      </c>
      <c r="M1126" s="2" t="s">
        <v>58</v>
      </c>
      <c r="N1126" s="2">
        <v>0</v>
      </c>
      <c r="O1126" s="64">
        <f t="shared" si="18"/>
        <v>0</v>
      </c>
      <c r="P1126" s="64">
        <f t="shared" si="19"/>
        <v>0</v>
      </c>
      <c r="Q1126" s="1">
        <v>0</v>
      </c>
      <c r="R1126" s="2">
        <v>0</v>
      </c>
      <c r="S1126" s="2" t="s">
        <v>1332</v>
      </c>
      <c r="T1126" s="2" t="s">
        <v>1333</v>
      </c>
      <c r="U1126" s="2" t="s">
        <v>1687</v>
      </c>
      <c r="V1126" s="2" t="s">
        <v>1688</v>
      </c>
      <c r="W1126" s="2" t="s">
        <v>1689</v>
      </c>
      <c r="X1126" s="2"/>
      <c r="Y1126" s="2" t="s">
        <v>1690</v>
      </c>
    </row>
    <row r="1127" spans="1:25" ht="105" x14ac:dyDescent="0.25">
      <c r="A1127" s="2" t="s">
        <v>1779</v>
      </c>
      <c r="B1127" s="2" t="str">
        <f>IFERROR(VLOOKUP(VALUE(MID(A1127,1,IF(VALUE(MID(A1127,1,3))=898,3,4))),[26]Hoja1!$A$3:$K$222,2,0),"")</f>
        <v>1052 Bienestar estudiantil para todos</v>
      </c>
      <c r="C1127" s="2" t="s">
        <v>1682</v>
      </c>
      <c r="D1127" s="2" t="s">
        <v>1709</v>
      </c>
      <c r="E1127" s="2">
        <v>81111819</v>
      </c>
      <c r="F1127" s="2" t="s">
        <v>1780</v>
      </c>
      <c r="G1127" s="4">
        <v>1</v>
      </c>
      <c r="H1127" s="4">
        <v>1</v>
      </c>
      <c r="I1127" s="2">
        <v>11.5</v>
      </c>
      <c r="J1127" s="2">
        <v>1</v>
      </c>
      <c r="K1127" s="2" t="s">
        <v>29</v>
      </c>
      <c r="L1127" s="2" t="str">
        <f>IF(K1127=[26]Hoja3!$B$2,[26]Hoja3!$A$2,IF(K1127=[26]Hoja3!$B$3,[26]Hoja3!$A$3,IF(K1127=[26]Hoja3!$B$4,[26]Hoja3!$A$4,IF(K1127=[26]Hoja3!$B$5,[26]Hoja3!$A$5,IF(K1127=[26]Hoja3!$B$6,[26]Hoja3!$A$6,IF(K1127=[26]Hoja3!$B$7,[26]Hoja3!$A$7,IF(K1127=[26]Hoja3!$B$8,[26]Hoja3!$A$8,IF(K1127=[26]Hoja3!$B$9,[26]Hoja3!$A$9,IF(K1127=[26]Hoja3!$B$10,[26]Hoja3!$A$10,IF(K1127=[26]Hoja3!$B$11,[26]Hoja3!$A$11,IF(K1127=[26]Hoja3!$B$12,[26]Hoja3!$A$12,IF(K1127=[26]Hoja3!$B$13,[26]Hoja3!$A$13,IF(K1127=[26]Hoja3!$B$14,[26]Hoja3!$A$14,"")))))))))))))</f>
        <v>CCE-05</v>
      </c>
      <c r="M1127" s="2" t="s">
        <v>58</v>
      </c>
      <c r="N1127" s="2">
        <v>0</v>
      </c>
      <c r="O1127" s="64">
        <f t="shared" si="18"/>
        <v>0</v>
      </c>
      <c r="P1127" s="64">
        <f t="shared" si="19"/>
        <v>0</v>
      </c>
      <c r="Q1127" s="1">
        <v>0</v>
      </c>
      <c r="R1127" s="2">
        <v>0</v>
      </c>
      <c r="S1127" s="2" t="s">
        <v>1332</v>
      </c>
      <c r="T1127" s="2" t="s">
        <v>1333</v>
      </c>
      <c r="U1127" s="2" t="s">
        <v>1687</v>
      </c>
      <c r="V1127" s="2" t="s">
        <v>1688</v>
      </c>
      <c r="W1127" s="2" t="s">
        <v>1689</v>
      </c>
      <c r="X1127" s="2"/>
      <c r="Y1127" s="2" t="s">
        <v>1690</v>
      </c>
    </row>
    <row r="1128" spans="1:25" ht="105" x14ac:dyDescent="0.25">
      <c r="A1128" s="2" t="s">
        <v>1781</v>
      </c>
      <c r="B1128" s="2" t="str">
        <f>IFERROR(VLOOKUP(VALUE(MID(A1128,1,IF(VALUE(MID(A1128,1,3))=898,3,4))),[26]Hoja1!$A$3:$K$222,2,0),"")</f>
        <v>1052 Bienestar estudiantil para todos</v>
      </c>
      <c r="C1128" s="2" t="s">
        <v>1682</v>
      </c>
      <c r="D1128" s="2" t="s">
        <v>1709</v>
      </c>
      <c r="E1128" s="2">
        <v>85151507</v>
      </c>
      <c r="F1128" s="66" t="s">
        <v>1782</v>
      </c>
      <c r="G1128" s="4">
        <v>1</v>
      </c>
      <c r="H1128" s="4">
        <v>1</v>
      </c>
      <c r="I1128" s="2">
        <v>11.5</v>
      </c>
      <c r="J1128" s="2">
        <v>1</v>
      </c>
      <c r="K1128" s="2" t="s">
        <v>29</v>
      </c>
      <c r="L1128" s="2" t="str">
        <f>IF(K1128=[26]Hoja3!$B$2,[26]Hoja3!$A$2,IF(K1128=[26]Hoja3!$B$3,[26]Hoja3!$A$3,IF(K1128=[26]Hoja3!$B$4,[26]Hoja3!$A$4,IF(K1128=[26]Hoja3!$B$5,[26]Hoja3!$A$5,IF(K1128=[26]Hoja3!$B$6,[26]Hoja3!$A$6,IF(K1128=[26]Hoja3!$B$7,[26]Hoja3!$A$7,IF(K1128=[26]Hoja3!$B$8,[26]Hoja3!$A$8,IF(K1128=[26]Hoja3!$B$9,[26]Hoja3!$A$9,IF(K1128=[26]Hoja3!$B$10,[26]Hoja3!$A$10,IF(K1128=[26]Hoja3!$B$11,[26]Hoja3!$A$11,IF(K1128=[26]Hoja3!$B$12,[26]Hoja3!$A$12,IF(K1128=[26]Hoja3!$B$13,[26]Hoja3!$A$13,IF(K1128=[26]Hoja3!$B$14,[26]Hoja3!$A$14,"")))))))))))))</f>
        <v>CCE-05</v>
      </c>
      <c r="M1128" s="2" t="s">
        <v>58</v>
      </c>
      <c r="N1128" s="2">
        <v>0</v>
      </c>
      <c r="O1128" s="64">
        <f t="shared" si="18"/>
        <v>0</v>
      </c>
      <c r="P1128" s="64">
        <f t="shared" si="19"/>
        <v>0</v>
      </c>
      <c r="Q1128" s="1">
        <v>0</v>
      </c>
      <c r="R1128" s="2">
        <v>0</v>
      </c>
      <c r="S1128" s="2" t="s">
        <v>1332</v>
      </c>
      <c r="T1128" s="2" t="s">
        <v>1333</v>
      </c>
      <c r="U1128" s="2" t="s">
        <v>1687</v>
      </c>
      <c r="V1128" s="2" t="s">
        <v>1688</v>
      </c>
      <c r="W1128" s="2" t="s">
        <v>1689</v>
      </c>
      <c r="X1128" s="2"/>
      <c r="Y1128" s="2" t="s">
        <v>1690</v>
      </c>
    </row>
    <row r="1129" spans="1:25" ht="105" x14ac:dyDescent="0.25">
      <c r="A1129" s="2" t="s">
        <v>1783</v>
      </c>
      <c r="B1129" s="2" t="str">
        <f>IFERROR(VLOOKUP(VALUE(MID(A1129,1,IF(VALUE(MID(A1129,1,3))=898,3,4))),[26]Hoja1!$A$3:$K$222,2,0),"")</f>
        <v>1052 Bienestar estudiantil para todos</v>
      </c>
      <c r="C1129" s="2" t="s">
        <v>1682</v>
      </c>
      <c r="D1129" s="2" t="s">
        <v>1709</v>
      </c>
      <c r="E1129" s="2">
        <v>85151507</v>
      </c>
      <c r="F1129" s="66" t="s">
        <v>1784</v>
      </c>
      <c r="G1129" s="4">
        <v>1</v>
      </c>
      <c r="H1129" s="4">
        <v>1</v>
      </c>
      <c r="I1129" s="2">
        <v>11.5</v>
      </c>
      <c r="J1129" s="2">
        <v>1</v>
      </c>
      <c r="K1129" s="2" t="s">
        <v>29</v>
      </c>
      <c r="L1129" s="2" t="str">
        <f>IF(K1129=[26]Hoja3!$B$2,[26]Hoja3!$A$2,IF(K1129=[26]Hoja3!$B$3,[26]Hoja3!$A$3,IF(K1129=[26]Hoja3!$B$4,[26]Hoja3!$A$4,IF(K1129=[26]Hoja3!$B$5,[26]Hoja3!$A$5,IF(K1129=[26]Hoja3!$B$6,[26]Hoja3!$A$6,IF(K1129=[26]Hoja3!$B$7,[26]Hoja3!$A$7,IF(K1129=[26]Hoja3!$B$8,[26]Hoja3!$A$8,IF(K1129=[26]Hoja3!$B$9,[26]Hoja3!$A$9,IF(K1129=[26]Hoja3!$B$10,[26]Hoja3!$A$10,IF(K1129=[26]Hoja3!$B$11,[26]Hoja3!$A$11,IF(K1129=[26]Hoja3!$B$12,[26]Hoja3!$A$12,IF(K1129=[26]Hoja3!$B$13,[26]Hoja3!$A$13,IF(K1129=[26]Hoja3!$B$14,[26]Hoja3!$A$14,"")))))))))))))</f>
        <v>CCE-05</v>
      </c>
      <c r="M1129" s="2" t="s">
        <v>58</v>
      </c>
      <c r="N1129" s="2">
        <v>0</v>
      </c>
      <c r="O1129" s="64">
        <f t="shared" si="18"/>
        <v>0</v>
      </c>
      <c r="P1129" s="64">
        <f t="shared" si="19"/>
        <v>0</v>
      </c>
      <c r="Q1129" s="1">
        <v>0</v>
      </c>
      <c r="R1129" s="2">
        <v>0</v>
      </c>
      <c r="S1129" s="2" t="s">
        <v>1332</v>
      </c>
      <c r="T1129" s="2" t="s">
        <v>1333</v>
      </c>
      <c r="U1129" s="2" t="s">
        <v>1687</v>
      </c>
      <c r="V1129" s="2" t="s">
        <v>1688</v>
      </c>
      <c r="W1129" s="2" t="s">
        <v>1689</v>
      </c>
      <c r="X1129" s="2"/>
      <c r="Y1129" s="2" t="s">
        <v>1690</v>
      </c>
    </row>
    <row r="1130" spans="1:25" ht="105" x14ac:dyDescent="0.25">
      <c r="A1130" s="2" t="s">
        <v>1785</v>
      </c>
      <c r="B1130" s="2" t="str">
        <f>IFERROR(VLOOKUP(VALUE(MID(A1130,1,IF(VALUE(MID(A1130,1,3))=898,3,4))),[26]Hoja1!$A$3:$K$222,2,0),"")</f>
        <v>1052 Bienestar estudiantil para todos</v>
      </c>
      <c r="C1130" s="2" t="s">
        <v>1682</v>
      </c>
      <c r="D1130" s="2" t="s">
        <v>1709</v>
      </c>
      <c r="E1130" s="2">
        <v>85151507</v>
      </c>
      <c r="F1130" s="66" t="s">
        <v>1784</v>
      </c>
      <c r="G1130" s="4">
        <v>1</v>
      </c>
      <c r="H1130" s="4">
        <v>1</v>
      </c>
      <c r="I1130" s="2">
        <v>11.5</v>
      </c>
      <c r="J1130" s="2">
        <v>1</v>
      </c>
      <c r="K1130" s="2" t="s">
        <v>29</v>
      </c>
      <c r="L1130" s="2" t="str">
        <f>IF(K1130=[26]Hoja3!$B$2,[26]Hoja3!$A$2,IF(K1130=[26]Hoja3!$B$3,[26]Hoja3!$A$3,IF(K1130=[26]Hoja3!$B$4,[26]Hoja3!$A$4,IF(K1130=[26]Hoja3!$B$5,[26]Hoja3!$A$5,IF(K1130=[26]Hoja3!$B$6,[26]Hoja3!$A$6,IF(K1130=[26]Hoja3!$B$7,[26]Hoja3!$A$7,IF(K1130=[26]Hoja3!$B$8,[26]Hoja3!$A$8,IF(K1130=[26]Hoja3!$B$9,[26]Hoja3!$A$9,IF(K1130=[26]Hoja3!$B$10,[26]Hoja3!$A$10,IF(K1130=[26]Hoja3!$B$11,[26]Hoja3!$A$11,IF(K1130=[26]Hoja3!$B$12,[26]Hoja3!$A$12,IF(K1130=[26]Hoja3!$B$13,[26]Hoja3!$A$13,IF(K1130=[26]Hoja3!$B$14,[26]Hoja3!$A$14,"")))))))))))))</f>
        <v>CCE-05</v>
      </c>
      <c r="M1130" s="2" t="s">
        <v>58</v>
      </c>
      <c r="N1130" s="2">
        <v>0</v>
      </c>
      <c r="O1130" s="64">
        <f t="shared" si="18"/>
        <v>0</v>
      </c>
      <c r="P1130" s="64">
        <f t="shared" si="19"/>
        <v>0</v>
      </c>
      <c r="Q1130" s="1">
        <v>0</v>
      </c>
      <c r="R1130" s="2">
        <v>0</v>
      </c>
      <c r="S1130" s="2" t="s">
        <v>1332</v>
      </c>
      <c r="T1130" s="2" t="s">
        <v>1333</v>
      </c>
      <c r="U1130" s="2" t="s">
        <v>1687</v>
      </c>
      <c r="V1130" s="2" t="s">
        <v>1688</v>
      </c>
      <c r="W1130" s="2" t="s">
        <v>1689</v>
      </c>
      <c r="X1130" s="2"/>
      <c r="Y1130" s="2" t="s">
        <v>1690</v>
      </c>
    </row>
    <row r="1131" spans="1:25" ht="105" x14ac:dyDescent="0.25">
      <c r="A1131" s="2" t="s">
        <v>1786</v>
      </c>
      <c r="B1131" s="2" t="str">
        <f>IFERROR(VLOOKUP(VALUE(MID(A1131,1,IF(VALUE(MID(A1131,1,3))=898,3,4))),[26]Hoja1!$A$3:$K$222,2,0),"")</f>
        <v>1052 Bienestar estudiantil para todos</v>
      </c>
      <c r="C1131" s="2" t="s">
        <v>1682</v>
      </c>
      <c r="D1131" s="2" t="s">
        <v>1709</v>
      </c>
      <c r="E1131" s="2">
        <v>85151507</v>
      </c>
      <c r="F1131" s="66" t="s">
        <v>1784</v>
      </c>
      <c r="G1131" s="4">
        <v>1</v>
      </c>
      <c r="H1131" s="4">
        <v>1</v>
      </c>
      <c r="I1131" s="2">
        <v>11.5</v>
      </c>
      <c r="J1131" s="2">
        <v>1</v>
      </c>
      <c r="K1131" s="2" t="s">
        <v>29</v>
      </c>
      <c r="L1131" s="2" t="str">
        <f>IF(K1131=[26]Hoja3!$B$2,[26]Hoja3!$A$2,IF(K1131=[26]Hoja3!$B$3,[26]Hoja3!$A$3,IF(K1131=[26]Hoja3!$B$4,[26]Hoja3!$A$4,IF(K1131=[26]Hoja3!$B$5,[26]Hoja3!$A$5,IF(K1131=[26]Hoja3!$B$6,[26]Hoja3!$A$6,IF(K1131=[26]Hoja3!$B$7,[26]Hoja3!$A$7,IF(K1131=[26]Hoja3!$B$8,[26]Hoja3!$A$8,IF(K1131=[26]Hoja3!$B$9,[26]Hoja3!$A$9,IF(K1131=[26]Hoja3!$B$10,[26]Hoja3!$A$10,IF(K1131=[26]Hoja3!$B$11,[26]Hoja3!$A$11,IF(K1131=[26]Hoja3!$B$12,[26]Hoja3!$A$12,IF(K1131=[26]Hoja3!$B$13,[26]Hoja3!$A$13,IF(K1131=[26]Hoja3!$B$14,[26]Hoja3!$A$14,"")))))))))))))</f>
        <v>CCE-05</v>
      </c>
      <c r="M1131" s="2" t="s">
        <v>58</v>
      </c>
      <c r="N1131" s="2">
        <v>0</v>
      </c>
      <c r="O1131" s="64">
        <f t="shared" si="18"/>
        <v>0</v>
      </c>
      <c r="P1131" s="64">
        <f t="shared" si="19"/>
        <v>0</v>
      </c>
      <c r="Q1131" s="1">
        <v>0</v>
      </c>
      <c r="R1131" s="2">
        <v>0</v>
      </c>
      <c r="S1131" s="2" t="s">
        <v>1332</v>
      </c>
      <c r="T1131" s="2" t="s">
        <v>1333</v>
      </c>
      <c r="U1131" s="2" t="s">
        <v>1687</v>
      </c>
      <c r="V1131" s="2" t="s">
        <v>1688</v>
      </c>
      <c r="W1131" s="2" t="s">
        <v>1689</v>
      </c>
      <c r="X1131" s="2"/>
      <c r="Y1131" s="2" t="s">
        <v>1690</v>
      </c>
    </row>
    <row r="1132" spans="1:25" ht="105" x14ac:dyDescent="0.25">
      <c r="A1132" s="2" t="s">
        <v>1787</v>
      </c>
      <c r="B1132" s="2" t="str">
        <f>IFERROR(VLOOKUP(VALUE(MID(A1132,1,IF(VALUE(MID(A1132,1,3))=898,3,4))),[26]Hoja1!$A$3:$K$222,2,0),"")</f>
        <v>1052 Bienestar estudiantil para todos</v>
      </c>
      <c r="C1132" s="2" t="s">
        <v>1682</v>
      </c>
      <c r="D1132" s="2" t="s">
        <v>1709</v>
      </c>
      <c r="E1132" s="2">
        <v>85151507</v>
      </c>
      <c r="F1132" s="66" t="s">
        <v>1784</v>
      </c>
      <c r="G1132" s="4">
        <v>1</v>
      </c>
      <c r="H1132" s="4">
        <v>1</v>
      </c>
      <c r="I1132" s="2">
        <v>11.5</v>
      </c>
      <c r="J1132" s="2">
        <v>1</v>
      </c>
      <c r="K1132" s="2" t="s">
        <v>29</v>
      </c>
      <c r="L1132" s="2" t="str">
        <f>IF(K1132=[26]Hoja3!$B$2,[26]Hoja3!$A$2,IF(K1132=[26]Hoja3!$B$3,[26]Hoja3!$A$3,IF(K1132=[26]Hoja3!$B$4,[26]Hoja3!$A$4,IF(K1132=[26]Hoja3!$B$5,[26]Hoja3!$A$5,IF(K1132=[26]Hoja3!$B$6,[26]Hoja3!$A$6,IF(K1132=[26]Hoja3!$B$7,[26]Hoja3!$A$7,IF(K1132=[26]Hoja3!$B$8,[26]Hoja3!$A$8,IF(K1132=[26]Hoja3!$B$9,[26]Hoja3!$A$9,IF(K1132=[26]Hoja3!$B$10,[26]Hoja3!$A$10,IF(K1132=[26]Hoja3!$B$11,[26]Hoja3!$A$11,IF(K1132=[26]Hoja3!$B$12,[26]Hoja3!$A$12,IF(K1132=[26]Hoja3!$B$13,[26]Hoja3!$A$13,IF(K1132=[26]Hoja3!$B$14,[26]Hoja3!$A$14,"")))))))))))))</f>
        <v>CCE-05</v>
      </c>
      <c r="M1132" s="2" t="s">
        <v>58</v>
      </c>
      <c r="N1132" s="2">
        <v>0</v>
      </c>
      <c r="O1132" s="64">
        <f t="shared" si="18"/>
        <v>0</v>
      </c>
      <c r="P1132" s="64">
        <f t="shared" si="19"/>
        <v>0</v>
      </c>
      <c r="Q1132" s="1">
        <v>0</v>
      </c>
      <c r="R1132" s="2">
        <v>0</v>
      </c>
      <c r="S1132" s="2" t="s">
        <v>1332</v>
      </c>
      <c r="T1132" s="2" t="s">
        <v>1333</v>
      </c>
      <c r="U1132" s="2" t="s">
        <v>1687</v>
      </c>
      <c r="V1132" s="2" t="s">
        <v>1688</v>
      </c>
      <c r="W1132" s="2" t="s">
        <v>1689</v>
      </c>
      <c r="X1132" s="2"/>
      <c r="Y1132" s="2" t="s">
        <v>1690</v>
      </c>
    </row>
    <row r="1133" spans="1:25" ht="105" x14ac:dyDescent="0.25">
      <c r="A1133" s="2" t="s">
        <v>1788</v>
      </c>
      <c r="B1133" s="2" t="str">
        <f>IFERROR(VLOOKUP(VALUE(MID(A1133,1,IF(VALUE(MID(A1133,1,3))=898,3,4))),[26]Hoja1!$A$3:$K$222,2,0),"")</f>
        <v>1052 Bienestar estudiantil para todos</v>
      </c>
      <c r="C1133" s="2" t="s">
        <v>1682</v>
      </c>
      <c r="D1133" s="2" t="s">
        <v>1709</v>
      </c>
      <c r="E1133" s="2">
        <v>85151507</v>
      </c>
      <c r="F1133" s="66" t="s">
        <v>1789</v>
      </c>
      <c r="G1133" s="4">
        <v>1</v>
      </c>
      <c r="H1133" s="4">
        <v>1</v>
      </c>
      <c r="I1133" s="2">
        <v>11.5</v>
      </c>
      <c r="J1133" s="2">
        <v>1</v>
      </c>
      <c r="K1133" s="2" t="s">
        <v>29</v>
      </c>
      <c r="L1133" s="2" t="str">
        <f>IF(K1133=[26]Hoja3!$B$2,[26]Hoja3!$A$2,IF(K1133=[26]Hoja3!$B$3,[26]Hoja3!$A$3,IF(K1133=[26]Hoja3!$B$4,[26]Hoja3!$A$4,IF(K1133=[26]Hoja3!$B$5,[26]Hoja3!$A$5,IF(K1133=[26]Hoja3!$B$6,[26]Hoja3!$A$6,IF(K1133=[26]Hoja3!$B$7,[26]Hoja3!$A$7,IF(K1133=[26]Hoja3!$B$8,[26]Hoja3!$A$8,IF(K1133=[26]Hoja3!$B$9,[26]Hoja3!$A$9,IF(K1133=[26]Hoja3!$B$10,[26]Hoja3!$A$10,IF(K1133=[26]Hoja3!$B$11,[26]Hoja3!$A$11,IF(K1133=[26]Hoja3!$B$12,[26]Hoja3!$A$12,IF(K1133=[26]Hoja3!$B$13,[26]Hoja3!$A$13,IF(K1133=[26]Hoja3!$B$14,[26]Hoja3!$A$14,"")))))))))))))</f>
        <v>CCE-05</v>
      </c>
      <c r="M1133" s="2" t="s">
        <v>58</v>
      </c>
      <c r="N1133" s="2">
        <v>0</v>
      </c>
      <c r="O1133" s="64">
        <f t="shared" si="18"/>
        <v>0</v>
      </c>
      <c r="P1133" s="64">
        <f t="shared" si="19"/>
        <v>0</v>
      </c>
      <c r="Q1133" s="1">
        <v>0</v>
      </c>
      <c r="R1133" s="2">
        <v>0</v>
      </c>
      <c r="S1133" s="2" t="s">
        <v>1332</v>
      </c>
      <c r="T1133" s="2" t="s">
        <v>1333</v>
      </c>
      <c r="U1133" s="2" t="s">
        <v>1687</v>
      </c>
      <c r="V1133" s="2" t="s">
        <v>1688</v>
      </c>
      <c r="W1133" s="2" t="s">
        <v>1689</v>
      </c>
      <c r="X1133" s="2"/>
      <c r="Y1133" s="2" t="s">
        <v>1690</v>
      </c>
    </row>
    <row r="1134" spans="1:25" ht="105" x14ac:dyDescent="0.25">
      <c r="A1134" s="2" t="s">
        <v>1790</v>
      </c>
      <c r="B1134" s="2" t="str">
        <f>IFERROR(VLOOKUP(VALUE(MID(A1134,1,IF(VALUE(MID(A1134,1,3))=898,3,4))),[26]Hoja1!$A$3:$K$222,2,0),"")</f>
        <v>1052 Bienestar estudiantil para todos</v>
      </c>
      <c r="C1134" s="2" t="s">
        <v>1682</v>
      </c>
      <c r="D1134" s="2" t="s">
        <v>1709</v>
      </c>
      <c r="E1134" s="2" t="s">
        <v>1750</v>
      </c>
      <c r="F1134" s="2" t="s">
        <v>1791</v>
      </c>
      <c r="G1134" s="4">
        <v>1</v>
      </c>
      <c r="H1134" s="4">
        <v>1</v>
      </c>
      <c r="I1134" s="2">
        <v>11.5</v>
      </c>
      <c r="J1134" s="2">
        <v>1</v>
      </c>
      <c r="K1134" s="2" t="s">
        <v>29</v>
      </c>
      <c r="L1134" s="2" t="str">
        <f>IF(K1134=[26]Hoja3!$B$2,[26]Hoja3!$A$2,IF(K1134=[26]Hoja3!$B$3,[26]Hoja3!$A$3,IF(K1134=[26]Hoja3!$B$4,[26]Hoja3!$A$4,IF(K1134=[26]Hoja3!$B$5,[26]Hoja3!$A$5,IF(K1134=[26]Hoja3!$B$6,[26]Hoja3!$A$6,IF(K1134=[26]Hoja3!$B$7,[26]Hoja3!$A$7,IF(K1134=[26]Hoja3!$B$8,[26]Hoja3!$A$8,IF(K1134=[26]Hoja3!$B$9,[26]Hoja3!$A$9,IF(K1134=[26]Hoja3!$B$10,[26]Hoja3!$A$10,IF(K1134=[26]Hoja3!$B$11,[26]Hoja3!$A$11,IF(K1134=[26]Hoja3!$B$12,[26]Hoja3!$A$12,IF(K1134=[26]Hoja3!$B$13,[26]Hoja3!$A$13,IF(K1134=[26]Hoja3!$B$14,[26]Hoja3!$A$14,"")))))))))))))</f>
        <v>CCE-05</v>
      </c>
      <c r="M1134" s="2" t="s">
        <v>1022</v>
      </c>
      <c r="N1134" s="2">
        <v>0</v>
      </c>
      <c r="O1134" s="64">
        <f t="shared" si="18"/>
        <v>0</v>
      </c>
      <c r="P1134" s="64">
        <f t="shared" si="19"/>
        <v>0</v>
      </c>
      <c r="Q1134" s="1">
        <v>0</v>
      </c>
      <c r="R1134" s="2">
        <v>0</v>
      </c>
      <c r="S1134" s="2" t="s">
        <v>1332</v>
      </c>
      <c r="T1134" s="2" t="s">
        <v>1333</v>
      </c>
      <c r="U1134" s="2" t="s">
        <v>1687</v>
      </c>
      <c r="V1134" s="2" t="s">
        <v>1688</v>
      </c>
      <c r="W1134" s="2" t="s">
        <v>1689</v>
      </c>
      <c r="X1134" s="2"/>
      <c r="Y1134" s="2" t="s">
        <v>1690</v>
      </c>
    </row>
    <row r="1135" spans="1:25" ht="105" x14ac:dyDescent="0.25">
      <c r="A1135" s="2" t="s">
        <v>1792</v>
      </c>
      <c r="B1135" s="2" t="str">
        <f>IFERROR(VLOOKUP(VALUE(MID(A1135,1,IF(VALUE(MID(A1135,1,3))=898,3,4))),[26]Hoja1!$A$3:$K$222,2,0),"")</f>
        <v>1052 Bienestar estudiantil para todos</v>
      </c>
      <c r="C1135" s="2" t="s">
        <v>1682</v>
      </c>
      <c r="D1135" s="2" t="s">
        <v>1709</v>
      </c>
      <c r="E1135" s="2" t="s">
        <v>1750</v>
      </c>
      <c r="F1135" s="2" t="s">
        <v>1791</v>
      </c>
      <c r="G1135" s="4">
        <v>1</v>
      </c>
      <c r="H1135" s="4">
        <v>1</v>
      </c>
      <c r="I1135" s="2">
        <v>11.5</v>
      </c>
      <c r="J1135" s="2">
        <v>1</v>
      </c>
      <c r="K1135" s="2" t="s">
        <v>29</v>
      </c>
      <c r="L1135" s="2" t="str">
        <f>IF(K1135=[26]Hoja3!$B$2,[26]Hoja3!$A$2,IF(K1135=[26]Hoja3!$B$3,[26]Hoja3!$A$3,IF(K1135=[26]Hoja3!$B$4,[26]Hoja3!$A$4,IF(K1135=[26]Hoja3!$B$5,[26]Hoja3!$A$5,IF(K1135=[26]Hoja3!$B$6,[26]Hoja3!$A$6,IF(K1135=[26]Hoja3!$B$7,[26]Hoja3!$A$7,IF(K1135=[26]Hoja3!$B$8,[26]Hoja3!$A$8,IF(K1135=[26]Hoja3!$B$9,[26]Hoja3!$A$9,IF(K1135=[26]Hoja3!$B$10,[26]Hoja3!$A$10,IF(K1135=[26]Hoja3!$B$11,[26]Hoja3!$A$11,IF(K1135=[26]Hoja3!$B$12,[26]Hoja3!$A$12,IF(K1135=[26]Hoja3!$B$13,[26]Hoja3!$A$13,IF(K1135=[26]Hoja3!$B$14,[26]Hoja3!$A$14,"")))))))))))))</f>
        <v>CCE-05</v>
      </c>
      <c r="M1135" s="2" t="s">
        <v>1022</v>
      </c>
      <c r="N1135" s="2">
        <v>0</v>
      </c>
      <c r="O1135" s="64">
        <f t="shared" si="18"/>
        <v>0</v>
      </c>
      <c r="P1135" s="64">
        <f t="shared" si="19"/>
        <v>0</v>
      </c>
      <c r="Q1135" s="1">
        <v>0</v>
      </c>
      <c r="R1135" s="2">
        <v>0</v>
      </c>
      <c r="S1135" s="2" t="s">
        <v>1332</v>
      </c>
      <c r="T1135" s="2" t="s">
        <v>1333</v>
      </c>
      <c r="U1135" s="2" t="s">
        <v>1687</v>
      </c>
      <c r="V1135" s="2" t="s">
        <v>1688</v>
      </c>
      <c r="W1135" s="2" t="s">
        <v>1689</v>
      </c>
      <c r="X1135" s="2"/>
      <c r="Y1135" s="2" t="s">
        <v>1690</v>
      </c>
    </row>
    <row r="1136" spans="1:25" ht="105" x14ac:dyDescent="0.25">
      <c r="A1136" s="2" t="s">
        <v>1793</v>
      </c>
      <c r="B1136" s="2" t="str">
        <f>IFERROR(VLOOKUP(VALUE(MID(A1136,1,IF(VALUE(MID(A1136,1,3))=898,3,4))),[26]Hoja1!$A$3:$K$222,2,0),"")</f>
        <v>1052 Bienestar estudiantil para todos</v>
      </c>
      <c r="C1136" s="2" t="s">
        <v>1682</v>
      </c>
      <c r="D1136" s="2" t="s">
        <v>1709</v>
      </c>
      <c r="E1136" s="2" t="s">
        <v>1750</v>
      </c>
      <c r="F1136" s="2" t="s">
        <v>1791</v>
      </c>
      <c r="G1136" s="4">
        <v>1</v>
      </c>
      <c r="H1136" s="4">
        <v>1</v>
      </c>
      <c r="I1136" s="2">
        <v>11.5</v>
      </c>
      <c r="J1136" s="2">
        <v>1</v>
      </c>
      <c r="K1136" s="2" t="s">
        <v>29</v>
      </c>
      <c r="L1136" s="2" t="str">
        <f>IF(K1136=[26]Hoja3!$B$2,[26]Hoja3!$A$2,IF(K1136=[26]Hoja3!$B$3,[26]Hoja3!$A$3,IF(K1136=[26]Hoja3!$B$4,[26]Hoja3!$A$4,IF(K1136=[26]Hoja3!$B$5,[26]Hoja3!$A$5,IF(K1136=[26]Hoja3!$B$6,[26]Hoja3!$A$6,IF(K1136=[26]Hoja3!$B$7,[26]Hoja3!$A$7,IF(K1136=[26]Hoja3!$B$8,[26]Hoja3!$A$8,IF(K1136=[26]Hoja3!$B$9,[26]Hoja3!$A$9,IF(K1136=[26]Hoja3!$B$10,[26]Hoja3!$A$10,IF(K1136=[26]Hoja3!$B$11,[26]Hoja3!$A$11,IF(K1136=[26]Hoja3!$B$12,[26]Hoja3!$A$12,IF(K1136=[26]Hoja3!$B$13,[26]Hoja3!$A$13,IF(K1136=[26]Hoja3!$B$14,[26]Hoja3!$A$14,"")))))))))))))</f>
        <v>CCE-05</v>
      </c>
      <c r="M1136" s="2" t="s">
        <v>1022</v>
      </c>
      <c r="N1136" s="2">
        <v>0</v>
      </c>
      <c r="O1136" s="64">
        <f t="shared" si="18"/>
        <v>0</v>
      </c>
      <c r="P1136" s="64">
        <f t="shared" si="19"/>
        <v>0</v>
      </c>
      <c r="Q1136" s="1">
        <v>0</v>
      </c>
      <c r="R1136" s="2">
        <v>0</v>
      </c>
      <c r="S1136" s="2" t="s">
        <v>1332</v>
      </c>
      <c r="T1136" s="2" t="s">
        <v>1333</v>
      </c>
      <c r="U1136" s="2" t="s">
        <v>1687</v>
      </c>
      <c r="V1136" s="2" t="s">
        <v>1688</v>
      </c>
      <c r="W1136" s="2" t="s">
        <v>1689</v>
      </c>
      <c r="X1136" s="2"/>
      <c r="Y1136" s="2" t="s">
        <v>1690</v>
      </c>
    </row>
    <row r="1137" spans="1:25" ht="105" x14ac:dyDescent="0.25">
      <c r="A1137" s="2" t="s">
        <v>1794</v>
      </c>
      <c r="B1137" s="2" t="str">
        <f>IFERROR(VLOOKUP(VALUE(MID(A1137,1,IF(VALUE(MID(A1137,1,3))=898,3,4))),[26]Hoja1!$A$3:$K$222,2,0),"")</f>
        <v>1052 Bienestar estudiantil para todos</v>
      </c>
      <c r="C1137" s="2" t="s">
        <v>1682</v>
      </c>
      <c r="D1137" s="2" t="s">
        <v>1709</v>
      </c>
      <c r="E1137" s="2" t="s">
        <v>1750</v>
      </c>
      <c r="F1137" s="2" t="s">
        <v>1791</v>
      </c>
      <c r="G1137" s="4">
        <v>1</v>
      </c>
      <c r="H1137" s="4">
        <v>1</v>
      </c>
      <c r="I1137" s="2">
        <v>11.5</v>
      </c>
      <c r="J1137" s="2">
        <v>1</v>
      </c>
      <c r="K1137" s="2" t="s">
        <v>29</v>
      </c>
      <c r="L1137" s="2" t="str">
        <f>IF(K1137=[26]Hoja3!$B$2,[26]Hoja3!$A$2,IF(K1137=[26]Hoja3!$B$3,[26]Hoja3!$A$3,IF(K1137=[26]Hoja3!$B$4,[26]Hoja3!$A$4,IF(K1137=[26]Hoja3!$B$5,[26]Hoja3!$A$5,IF(K1137=[26]Hoja3!$B$6,[26]Hoja3!$A$6,IF(K1137=[26]Hoja3!$B$7,[26]Hoja3!$A$7,IF(K1137=[26]Hoja3!$B$8,[26]Hoja3!$A$8,IF(K1137=[26]Hoja3!$B$9,[26]Hoja3!$A$9,IF(K1137=[26]Hoja3!$B$10,[26]Hoja3!$A$10,IF(K1137=[26]Hoja3!$B$11,[26]Hoja3!$A$11,IF(K1137=[26]Hoja3!$B$12,[26]Hoja3!$A$12,IF(K1137=[26]Hoja3!$B$13,[26]Hoja3!$A$13,IF(K1137=[26]Hoja3!$B$14,[26]Hoja3!$A$14,"")))))))))))))</f>
        <v>CCE-05</v>
      </c>
      <c r="M1137" s="2" t="s">
        <v>1022</v>
      </c>
      <c r="N1137" s="2">
        <v>0</v>
      </c>
      <c r="O1137" s="64">
        <f t="shared" si="18"/>
        <v>0</v>
      </c>
      <c r="P1137" s="64">
        <f t="shared" si="19"/>
        <v>0</v>
      </c>
      <c r="Q1137" s="1">
        <v>0</v>
      </c>
      <c r="R1137" s="2">
        <v>0</v>
      </c>
      <c r="S1137" s="2" t="s">
        <v>1332</v>
      </c>
      <c r="T1137" s="2" t="s">
        <v>1333</v>
      </c>
      <c r="U1137" s="2" t="s">
        <v>1687</v>
      </c>
      <c r="V1137" s="2" t="s">
        <v>1688</v>
      </c>
      <c r="W1137" s="2" t="s">
        <v>1689</v>
      </c>
      <c r="X1137" s="2"/>
      <c r="Y1137" s="2" t="s">
        <v>1690</v>
      </c>
    </row>
    <row r="1138" spans="1:25" ht="105" x14ac:dyDescent="0.25">
      <c r="A1138" s="2" t="s">
        <v>1795</v>
      </c>
      <c r="B1138" s="2" t="str">
        <f>IFERROR(VLOOKUP(VALUE(MID(A1138,1,IF(VALUE(MID(A1138,1,3))=898,3,4))),[26]Hoja1!$A$3:$K$222,2,0),"")</f>
        <v>1052 Bienestar estudiantil para todos</v>
      </c>
      <c r="C1138" s="2" t="s">
        <v>1682</v>
      </c>
      <c r="D1138" s="2" t="s">
        <v>1709</v>
      </c>
      <c r="E1138" s="2" t="s">
        <v>1750</v>
      </c>
      <c r="F1138" s="2" t="s">
        <v>1791</v>
      </c>
      <c r="G1138" s="4">
        <v>1</v>
      </c>
      <c r="H1138" s="4">
        <v>1</v>
      </c>
      <c r="I1138" s="2">
        <v>11.5</v>
      </c>
      <c r="J1138" s="2">
        <v>1</v>
      </c>
      <c r="K1138" s="2" t="s">
        <v>29</v>
      </c>
      <c r="L1138" s="2" t="str">
        <f>IF(K1138=[26]Hoja3!$B$2,[26]Hoja3!$A$2,IF(K1138=[26]Hoja3!$B$3,[26]Hoja3!$A$3,IF(K1138=[26]Hoja3!$B$4,[26]Hoja3!$A$4,IF(K1138=[26]Hoja3!$B$5,[26]Hoja3!$A$5,IF(K1138=[26]Hoja3!$B$6,[26]Hoja3!$A$6,IF(K1138=[26]Hoja3!$B$7,[26]Hoja3!$A$7,IF(K1138=[26]Hoja3!$B$8,[26]Hoja3!$A$8,IF(K1138=[26]Hoja3!$B$9,[26]Hoja3!$A$9,IF(K1138=[26]Hoja3!$B$10,[26]Hoja3!$A$10,IF(K1138=[26]Hoja3!$B$11,[26]Hoja3!$A$11,IF(K1138=[26]Hoja3!$B$12,[26]Hoja3!$A$12,IF(K1138=[26]Hoja3!$B$13,[26]Hoja3!$A$13,IF(K1138=[26]Hoja3!$B$14,[26]Hoja3!$A$14,"")))))))))))))</f>
        <v>CCE-05</v>
      </c>
      <c r="M1138" s="2" t="s">
        <v>1022</v>
      </c>
      <c r="N1138" s="2">
        <v>0</v>
      </c>
      <c r="O1138" s="64">
        <f t="shared" si="18"/>
        <v>0</v>
      </c>
      <c r="P1138" s="64">
        <f t="shared" si="19"/>
        <v>0</v>
      </c>
      <c r="Q1138" s="1">
        <v>0</v>
      </c>
      <c r="R1138" s="2">
        <v>0</v>
      </c>
      <c r="S1138" s="2" t="s">
        <v>1332</v>
      </c>
      <c r="T1138" s="2" t="s">
        <v>1333</v>
      </c>
      <c r="U1138" s="2" t="s">
        <v>1687</v>
      </c>
      <c r="V1138" s="2" t="s">
        <v>1688</v>
      </c>
      <c r="W1138" s="2" t="s">
        <v>1689</v>
      </c>
      <c r="X1138" s="2"/>
      <c r="Y1138" s="2" t="s">
        <v>1690</v>
      </c>
    </row>
    <row r="1139" spans="1:25" ht="105" x14ac:dyDescent="0.25">
      <c r="A1139" s="2" t="s">
        <v>1796</v>
      </c>
      <c r="B1139" s="2" t="str">
        <f>IFERROR(VLOOKUP(VALUE(MID(A1139,1,IF(VALUE(MID(A1139,1,3))=898,3,4))),[26]Hoja1!$A$3:$K$222,2,0),"")</f>
        <v>1052 Bienestar estudiantil para todos</v>
      </c>
      <c r="C1139" s="2" t="s">
        <v>1682</v>
      </c>
      <c r="D1139" s="2" t="s">
        <v>1709</v>
      </c>
      <c r="E1139" s="2" t="s">
        <v>1750</v>
      </c>
      <c r="F1139" s="2" t="s">
        <v>1791</v>
      </c>
      <c r="G1139" s="4">
        <v>1</v>
      </c>
      <c r="H1139" s="4">
        <v>1</v>
      </c>
      <c r="I1139" s="2">
        <v>11.5</v>
      </c>
      <c r="J1139" s="2">
        <v>1</v>
      </c>
      <c r="K1139" s="2" t="s">
        <v>29</v>
      </c>
      <c r="L1139" s="2" t="str">
        <f>IF(K1139=[26]Hoja3!$B$2,[26]Hoja3!$A$2,IF(K1139=[26]Hoja3!$B$3,[26]Hoja3!$A$3,IF(K1139=[26]Hoja3!$B$4,[26]Hoja3!$A$4,IF(K1139=[26]Hoja3!$B$5,[26]Hoja3!$A$5,IF(K1139=[26]Hoja3!$B$6,[26]Hoja3!$A$6,IF(K1139=[26]Hoja3!$B$7,[26]Hoja3!$A$7,IF(K1139=[26]Hoja3!$B$8,[26]Hoja3!$A$8,IF(K1139=[26]Hoja3!$B$9,[26]Hoja3!$A$9,IF(K1139=[26]Hoja3!$B$10,[26]Hoja3!$A$10,IF(K1139=[26]Hoja3!$B$11,[26]Hoja3!$A$11,IF(K1139=[26]Hoja3!$B$12,[26]Hoja3!$A$12,IF(K1139=[26]Hoja3!$B$13,[26]Hoja3!$A$13,IF(K1139=[26]Hoja3!$B$14,[26]Hoja3!$A$14,"")))))))))))))</f>
        <v>CCE-05</v>
      </c>
      <c r="M1139" s="2" t="s">
        <v>1022</v>
      </c>
      <c r="N1139" s="2">
        <v>0</v>
      </c>
      <c r="O1139" s="64">
        <f t="shared" si="18"/>
        <v>0</v>
      </c>
      <c r="P1139" s="64">
        <f t="shared" si="19"/>
        <v>0</v>
      </c>
      <c r="Q1139" s="1">
        <v>0</v>
      </c>
      <c r="R1139" s="2">
        <v>0</v>
      </c>
      <c r="S1139" s="2" t="s">
        <v>1332</v>
      </c>
      <c r="T1139" s="2" t="s">
        <v>1333</v>
      </c>
      <c r="U1139" s="2" t="s">
        <v>1687</v>
      </c>
      <c r="V1139" s="2" t="s">
        <v>1688</v>
      </c>
      <c r="W1139" s="2" t="s">
        <v>1689</v>
      </c>
      <c r="X1139" s="2"/>
      <c r="Y1139" s="2" t="s">
        <v>1690</v>
      </c>
    </row>
    <row r="1140" spans="1:25" ht="105" x14ac:dyDescent="0.25">
      <c r="A1140" s="2" t="s">
        <v>1797</v>
      </c>
      <c r="B1140" s="2" t="str">
        <f>IFERROR(VLOOKUP(VALUE(MID(A1140,1,IF(VALUE(MID(A1140,1,3))=898,3,4))),[26]Hoja1!$A$3:$K$222,2,0),"")</f>
        <v>1052 Bienestar estudiantil para todos</v>
      </c>
      <c r="C1140" s="2" t="s">
        <v>1682</v>
      </c>
      <c r="D1140" s="2" t="s">
        <v>1709</v>
      </c>
      <c r="E1140" s="2" t="s">
        <v>1750</v>
      </c>
      <c r="F1140" s="2" t="s">
        <v>1791</v>
      </c>
      <c r="G1140" s="4">
        <v>1</v>
      </c>
      <c r="H1140" s="4">
        <v>1</v>
      </c>
      <c r="I1140" s="2">
        <v>11.5</v>
      </c>
      <c r="J1140" s="2">
        <v>1</v>
      </c>
      <c r="K1140" s="2" t="s">
        <v>29</v>
      </c>
      <c r="L1140" s="2" t="str">
        <f>IF(K1140=[26]Hoja3!$B$2,[26]Hoja3!$A$2,IF(K1140=[26]Hoja3!$B$3,[26]Hoja3!$A$3,IF(K1140=[26]Hoja3!$B$4,[26]Hoja3!$A$4,IF(K1140=[26]Hoja3!$B$5,[26]Hoja3!$A$5,IF(K1140=[26]Hoja3!$B$6,[26]Hoja3!$A$6,IF(K1140=[26]Hoja3!$B$7,[26]Hoja3!$A$7,IF(K1140=[26]Hoja3!$B$8,[26]Hoja3!$A$8,IF(K1140=[26]Hoja3!$B$9,[26]Hoja3!$A$9,IF(K1140=[26]Hoja3!$B$10,[26]Hoja3!$A$10,IF(K1140=[26]Hoja3!$B$11,[26]Hoja3!$A$11,IF(K1140=[26]Hoja3!$B$12,[26]Hoja3!$A$12,IF(K1140=[26]Hoja3!$B$13,[26]Hoja3!$A$13,IF(K1140=[26]Hoja3!$B$14,[26]Hoja3!$A$14,"")))))))))))))</f>
        <v>CCE-05</v>
      </c>
      <c r="M1140" s="2" t="s">
        <v>1022</v>
      </c>
      <c r="N1140" s="2">
        <v>0</v>
      </c>
      <c r="O1140" s="64">
        <f t="shared" si="18"/>
        <v>0</v>
      </c>
      <c r="P1140" s="64">
        <f t="shared" si="19"/>
        <v>0</v>
      </c>
      <c r="Q1140" s="1">
        <v>0</v>
      </c>
      <c r="R1140" s="2">
        <v>0</v>
      </c>
      <c r="S1140" s="2" t="s">
        <v>1332</v>
      </c>
      <c r="T1140" s="2" t="s">
        <v>1333</v>
      </c>
      <c r="U1140" s="2" t="s">
        <v>1687</v>
      </c>
      <c r="V1140" s="2" t="s">
        <v>1688</v>
      </c>
      <c r="W1140" s="2" t="s">
        <v>1689</v>
      </c>
      <c r="X1140" s="2"/>
      <c r="Y1140" s="2" t="s">
        <v>1690</v>
      </c>
    </row>
    <row r="1141" spans="1:25" ht="105" x14ac:dyDescent="0.25">
      <c r="A1141" s="2" t="s">
        <v>1798</v>
      </c>
      <c r="B1141" s="2" t="str">
        <f>IFERROR(VLOOKUP(VALUE(MID(A1141,1,IF(VALUE(MID(A1141,1,3))=898,3,4))),[26]Hoja1!$A$3:$K$222,2,0),"")</f>
        <v>1052 Bienestar estudiantil para todos</v>
      </c>
      <c r="C1141" s="2" t="s">
        <v>1682</v>
      </c>
      <c r="D1141" s="2" t="s">
        <v>1709</v>
      </c>
      <c r="E1141" s="2" t="s">
        <v>1750</v>
      </c>
      <c r="F1141" s="2" t="s">
        <v>1791</v>
      </c>
      <c r="G1141" s="4">
        <v>1</v>
      </c>
      <c r="H1141" s="4">
        <v>1</v>
      </c>
      <c r="I1141" s="2">
        <v>11.5</v>
      </c>
      <c r="J1141" s="2">
        <v>1</v>
      </c>
      <c r="K1141" s="2" t="s">
        <v>29</v>
      </c>
      <c r="L1141" s="2" t="str">
        <f>IF(K1141=[26]Hoja3!$B$2,[26]Hoja3!$A$2,IF(K1141=[26]Hoja3!$B$3,[26]Hoja3!$A$3,IF(K1141=[26]Hoja3!$B$4,[26]Hoja3!$A$4,IF(K1141=[26]Hoja3!$B$5,[26]Hoja3!$A$5,IF(K1141=[26]Hoja3!$B$6,[26]Hoja3!$A$6,IF(K1141=[26]Hoja3!$B$7,[26]Hoja3!$A$7,IF(K1141=[26]Hoja3!$B$8,[26]Hoja3!$A$8,IF(K1141=[26]Hoja3!$B$9,[26]Hoja3!$A$9,IF(K1141=[26]Hoja3!$B$10,[26]Hoja3!$A$10,IF(K1141=[26]Hoja3!$B$11,[26]Hoja3!$A$11,IF(K1141=[26]Hoja3!$B$12,[26]Hoja3!$A$12,IF(K1141=[26]Hoja3!$B$13,[26]Hoja3!$A$13,IF(K1141=[26]Hoja3!$B$14,[26]Hoja3!$A$14,"")))))))))))))</f>
        <v>CCE-05</v>
      </c>
      <c r="M1141" s="2" t="s">
        <v>1022</v>
      </c>
      <c r="N1141" s="2">
        <v>0</v>
      </c>
      <c r="O1141" s="64">
        <f t="shared" si="18"/>
        <v>0</v>
      </c>
      <c r="P1141" s="64">
        <f t="shared" si="19"/>
        <v>0</v>
      </c>
      <c r="Q1141" s="1">
        <v>0</v>
      </c>
      <c r="R1141" s="2">
        <v>0</v>
      </c>
      <c r="S1141" s="2" t="s">
        <v>1332</v>
      </c>
      <c r="T1141" s="2" t="s">
        <v>1333</v>
      </c>
      <c r="U1141" s="2" t="s">
        <v>1687</v>
      </c>
      <c r="V1141" s="2" t="s">
        <v>1688</v>
      </c>
      <c r="W1141" s="2" t="s">
        <v>1689</v>
      </c>
      <c r="X1141" s="2"/>
      <c r="Y1141" s="2" t="s">
        <v>1690</v>
      </c>
    </row>
    <row r="1142" spans="1:25" ht="105" x14ac:dyDescent="0.25">
      <c r="A1142" s="2" t="s">
        <v>1799</v>
      </c>
      <c r="B1142" s="2" t="str">
        <f>IFERROR(VLOOKUP(VALUE(MID(A1142,1,IF(VALUE(MID(A1142,1,3))=898,3,4))),[26]Hoja1!$A$3:$K$222,2,0),"")</f>
        <v>1052 Bienestar estudiantil para todos</v>
      </c>
      <c r="C1142" s="2" t="s">
        <v>1682</v>
      </c>
      <c r="D1142" s="2" t="s">
        <v>1709</v>
      </c>
      <c r="E1142" s="2" t="s">
        <v>1750</v>
      </c>
      <c r="F1142" s="2" t="s">
        <v>1791</v>
      </c>
      <c r="G1142" s="4">
        <v>1</v>
      </c>
      <c r="H1142" s="4">
        <v>1</v>
      </c>
      <c r="I1142" s="2">
        <v>11.5</v>
      </c>
      <c r="J1142" s="2">
        <v>1</v>
      </c>
      <c r="K1142" s="2" t="s">
        <v>29</v>
      </c>
      <c r="L1142" s="2" t="str">
        <f>IF(K1142=[26]Hoja3!$B$2,[26]Hoja3!$A$2,IF(K1142=[26]Hoja3!$B$3,[26]Hoja3!$A$3,IF(K1142=[26]Hoja3!$B$4,[26]Hoja3!$A$4,IF(K1142=[26]Hoja3!$B$5,[26]Hoja3!$A$5,IF(K1142=[26]Hoja3!$B$6,[26]Hoja3!$A$6,IF(K1142=[26]Hoja3!$B$7,[26]Hoja3!$A$7,IF(K1142=[26]Hoja3!$B$8,[26]Hoja3!$A$8,IF(K1142=[26]Hoja3!$B$9,[26]Hoja3!$A$9,IF(K1142=[26]Hoja3!$B$10,[26]Hoja3!$A$10,IF(K1142=[26]Hoja3!$B$11,[26]Hoja3!$A$11,IF(K1142=[26]Hoja3!$B$12,[26]Hoja3!$A$12,IF(K1142=[26]Hoja3!$B$13,[26]Hoja3!$A$13,IF(K1142=[26]Hoja3!$B$14,[26]Hoja3!$A$14,"")))))))))))))</f>
        <v>CCE-05</v>
      </c>
      <c r="M1142" s="2" t="s">
        <v>1022</v>
      </c>
      <c r="N1142" s="2">
        <v>0</v>
      </c>
      <c r="O1142" s="64">
        <f t="shared" si="18"/>
        <v>0</v>
      </c>
      <c r="P1142" s="64">
        <f t="shared" si="19"/>
        <v>0</v>
      </c>
      <c r="Q1142" s="1">
        <v>0</v>
      </c>
      <c r="R1142" s="2">
        <v>0</v>
      </c>
      <c r="S1142" s="2" t="s">
        <v>1332</v>
      </c>
      <c r="T1142" s="2" t="s">
        <v>1333</v>
      </c>
      <c r="U1142" s="2" t="s">
        <v>1687</v>
      </c>
      <c r="V1142" s="2" t="s">
        <v>1688</v>
      </c>
      <c r="W1142" s="2" t="s">
        <v>1689</v>
      </c>
      <c r="X1142" s="2"/>
      <c r="Y1142" s="2" t="s">
        <v>1690</v>
      </c>
    </row>
    <row r="1143" spans="1:25" ht="105" x14ac:dyDescent="0.25">
      <c r="A1143" s="2" t="s">
        <v>1800</v>
      </c>
      <c r="B1143" s="2" t="str">
        <f>IFERROR(VLOOKUP(VALUE(MID(A1143,1,IF(VALUE(MID(A1143,1,3))=898,3,4))),[26]Hoja1!$A$3:$K$222,2,0),"")</f>
        <v>1052 Bienestar estudiantil para todos</v>
      </c>
      <c r="C1143" s="2" t="s">
        <v>1682</v>
      </c>
      <c r="D1143" s="2" t="s">
        <v>1709</v>
      </c>
      <c r="E1143" s="2" t="s">
        <v>1750</v>
      </c>
      <c r="F1143" s="2" t="s">
        <v>1801</v>
      </c>
      <c r="G1143" s="4">
        <v>1</v>
      </c>
      <c r="H1143" s="4">
        <v>1</v>
      </c>
      <c r="I1143" s="2">
        <v>11.5</v>
      </c>
      <c r="J1143" s="2">
        <v>1</v>
      </c>
      <c r="K1143" s="2" t="s">
        <v>29</v>
      </c>
      <c r="L1143" s="2" t="str">
        <f>IF(K1143=[26]Hoja3!$B$2,[26]Hoja3!$A$2,IF(K1143=[26]Hoja3!$B$3,[26]Hoja3!$A$3,IF(K1143=[26]Hoja3!$B$4,[26]Hoja3!$A$4,IF(K1143=[26]Hoja3!$B$5,[26]Hoja3!$A$5,IF(K1143=[26]Hoja3!$B$6,[26]Hoja3!$A$6,IF(K1143=[26]Hoja3!$B$7,[26]Hoja3!$A$7,IF(K1143=[26]Hoja3!$B$8,[26]Hoja3!$A$8,IF(K1143=[26]Hoja3!$B$9,[26]Hoja3!$A$9,IF(K1143=[26]Hoja3!$B$10,[26]Hoja3!$A$10,IF(K1143=[26]Hoja3!$B$11,[26]Hoja3!$A$11,IF(K1143=[26]Hoja3!$B$12,[26]Hoja3!$A$12,IF(K1143=[26]Hoja3!$B$13,[26]Hoja3!$A$13,IF(K1143=[26]Hoja3!$B$14,[26]Hoja3!$A$14,"")))))))))))))</f>
        <v>CCE-05</v>
      </c>
      <c r="M1143" s="2" t="s">
        <v>1022</v>
      </c>
      <c r="N1143" s="2">
        <v>0</v>
      </c>
      <c r="O1143" s="64">
        <f t="shared" si="18"/>
        <v>0</v>
      </c>
      <c r="P1143" s="64">
        <f t="shared" si="19"/>
        <v>0</v>
      </c>
      <c r="Q1143" s="1">
        <v>0</v>
      </c>
      <c r="R1143" s="2">
        <v>0</v>
      </c>
      <c r="S1143" s="2" t="s">
        <v>1332</v>
      </c>
      <c r="T1143" s="2" t="s">
        <v>1333</v>
      </c>
      <c r="U1143" s="2" t="s">
        <v>1687</v>
      </c>
      <c r="V1143" s="2" t="s">
        <v>1688</v>
      </c>
      <c r="W1143" s="2" t="s">
        <v>1689</v>
      </c>
      <c r="X1143" s="2"/>
      <c r="Y1143" s="2" t="s">
        <v>1690</v>
      </c>
    </row>
    <row r="1144" spans="1:25" ht="105" x14ac:dyDescent="0.25">
      <c r="A1144" s="2" t="s">
        <v>1802</v>
      </c>
      <c r="B1144" s="2" t="str">
        <f>IFERROR(VLOOKUP(VALUE(MID(A1144,1,IF(VALUE(MID(A1144,1,3))=898,3,4))),[26]Hoja1!$A$3:$K$222,2,0),"")</f>
        <v>1052 Bienestar estudiantil para todos</v>
      </c>
      <c r="C1144" s="2" t="s">
        <v>1682</v>
      </c>
      <c r="D1144" s="2" t="s">
        <v>1709</v>
      </c>
      <c r="E1144" s="2">
        <v>81121501</v>
      </c>
      <c r="F1144" s="2" t="s">
        <v>1803</v>
      </c>
      <c r="G1144" s="4">
        <v>1</v>
      </c>
      <c r="H1144" s="4">
        <v>1</v>
      </c>
      <c r="I1144" s="2">
        <v>11.5</v>
      </c>
      <c r="J1144" s="2">
        <v>1</v>
      </c>
      <c r="K1144" s="2" t="s">
        <v>29</v>
      </c>
      <c r="L1144" s="2" t="str">
        <f>IF(K1144=[26]Hoja3!$B$2,[26]Hoja3!$A$2,IF(K1144=[26]Hoja3!$B$3,[26]Hoja3!$A$3,IF(K1144=[26]Hoja3!$B$4,[26]Hoja3!$A$4,IF(K1144=[26]Hoja3!$B$5,[26]Hoja3!$A$5,IF(K1144=[26]Hoja3!$B$6,[26]Hoja3!$A$6,IF(K1144=[26]Hoja3!$B$7,[26]Hoja3!$A$7,IF(K1144=[26]Hoja3!$B$8,[26]Hoja3!$A$8,IF(K1144=[26]Hoja3!$B$9,[26]Hoja3!$A$9,IF(K1144=[26]Hoja3!$B$10,[26]Hoja3!$A$10,IF(K1144=[26]Hoja3!$B$11,[26]Hoja3!$A$11,IF(K1144=[26]Hoja3!$B$12,[26]Hoja3!$A$12,IF(K1144=[26]Hoja3!$B$13,[26]Hoja3!$A$13,IF(K1144=[26]Hoja3!$B$14,[26]Hoja3!$A$14,"")))))))))))))</f>
        <v>CCE-05</v>
      </c>
      <c r="M1144" s="2" t="s">
        <v>58</v>
      </c>
      <c r="N1144" s="2">
        <v>0</v>
      </c>
      <c r="O1144" s="64">
        <f t="shared" si="18"/>
        <v>0</v>
      </c>
      <c r="P1144" s="64">
        <f t="shared" si="19"/>
        <v>0</v>
      </c>
      <c r="Q1144" s="1">
        <v>0</v>
      </c>
      <c r="R1144" s="2">
        <v>0</v>
      </c>
      <c r="S1144" s="2" t="s">
        <v>1332</v>
      </c>
      <c r="T1144" s="2" t="s">
        <v>1333</v>
      </c>
      <c r="U1144" s="2" t="s">
        <v>1687</v>
      </c>
      <c r="V1144" s="2" t="s">
        <v>1688</v>
      </c>
      <c r="W1144" s="2" t="s">
        <v>1689</v>
      </c>
      <c r="X1144" s="2"/>
      <c r="Y1144" s="2" t="s">
        <v>1690</v>
      </c>
    </row>
    <row r="1145" spans="1:25" ht="105" x14ac:dyDescent="0.25">
      <c r="A1145" s="2" t="s">
        <v>1804</v>
      </c>
      <c r="B1145" s="2" t="str">
        <f>IFERROR(VLOOKUP(VALUE(MID(A1145,1,IF(VALUE(MID(A1145,1,3))=898,3,4))),[26]Hoja1!$A$3:$K$222,2,0),"")</f>
        <v>1052 Bienestar estudiantil para todos</v>
      </c>
      <c r="C1145" s="2" t="s">
        <v>1682</v>
      </c>
      <c r="D1145" s="2" t="s">
        <v>1709</v>
      </c>
      <c r="E1145" s="2">
        <v>81121501</v>
      </c>
      <c r="F1145" s="2" t="s">
        <v>1803</v>
      </c>
      <c r="G1145" s="4">
        <v>1</v>
      </c>
      <c r="H1145" s="4">
        <v>1</v>
      </c>
      <c r="I1145" s="2">
        <v>11.5</v>
      </c>
      <c r="J1145" s="2">
        <v>1</v>
      </c>
      <c r="K1145" s="2" t="s">
        <v>29</v>
      </c>
      <c r="L1145" s="2" t="str">
        <f>IF(K1145=[26]Hoja3!$B$2,[26]Hoja3!$A$2,IF(K1145=[26]Hoja3!$B$3,[26]Hoja3!$A$3,IF(K1145=[26]Hoja3!$B$4,[26]Hoja3!$A$4,IF(K1145=[26]Hoja3!$B$5,[26]Hoja3!$A$5,IF(K1145=[26]Hoja3!$B$6,[26]Hoja3!$A$6,IF(K1145=[26]Hoja3!$B$7,[26]Hoja3!$A$7,IF(K1145=[26]Hoja3!$B$8,[26]Hoja3!$A$8,IF(K1145=[26]Hoja3!$B$9,[26]Hoja3!$A$9,IF(K1145=[26]Hoja3!$B$10,[26]Hoja3!$A$10,IF(K1145=[26]Hoja3!$B$11,[26]Hoja3!$A$11,IF(K1145=[26]Hoja3!$B$12,[26]Hoja3!$A$12,IF(K1145=[26]Hoja3!$B$13,[26]Hoja3!$A$13,IF(K1145=[26]Hoja3!$B$14,[26]Hoja3!$A$14,"")))))))))))))</f>
        <v>CCE-05</v>
      </c>
      <c r="M1145" s="2" t="s">
        <v>58</v>
      </c>
      <c r="N1145" s="2">
        <v>0</v>
      </c>
      <c r="O1145" s="64">
        <f t="shared" si="18"/>
        <v>0</v>
      </c>
      <c r="P1145" s="64">
        <f t="shared" si="19"/>
        <v>0</v>
      </c>
      <c r="Q1145" s="1">
        <v>0</v>
      </c>
      <c r="R1145" s="2">
        <v>0</v>
      </c>
      <c r="S1145" s="2" t="s">
        <v>1332</v>
      </c>
      <c r="T1145" s="2" t="s">
        <v>1333</v>
      </c>
      <c r="U1145" s="2" t="s">
        <v>1687</v>
      </c>
      <c r="V1145" s="2" t="s">
        <v>1688</v>
      </c>
      <c r="W1145" s="2" t="s">
        <v>1689</v>
      </c>
      <c r="X1145" s="2"/>
      <c r="Y1145" s="2" t="s">
        <v>1690</v>
      </c>
    </row>
    <row r="1146" spans="1:25" ht="105" x14ac:dyDescent="0.25">
      <c r="A1146" s="2" t="s">
        <v>1805</v>
      </c>
      <c r="B1146" s="2" t="str">
        <f>IFERROR(VLOOKUP(VALUE(MID(A1146,1,IF(VALUE(MID(A1146,1,3))=898,3,4))),[26]Hoja1!$A$3:$K$222,2,0),"")</f>
        <v>1052 Bienestar estudiantil para todos</v>
      </c>
      <c r="C1146" s="2" t="s">
        <v>1682</v>
      </c>
      <c r="D1146" s="2" t="s">
        <v>1709</v>
      </c>
      <c r="E1146" s="2">
        <v>81121501</v>
      </c>
      <c r="F1146" s="2" t="s">
        <v>1806</v>
      </c>
      <c r="G1146" s="4">
        <v>1</v>
      </c>
      <c r="H1146" s="4">
        <v>1</v>
      </c>
      <c r="I1146" s="2">
        <v>11.5</v>
      </c>
      <c r="J1146" s="2">
        <v>1</v>
      </c>
      <c r="K1146" s="2" t="s">
        <v>29</v>
      </c>
      <c r="L1146" s="2" t="str">
        <f>IF(K1146=[26]Hoja3!$B$2,[26]Hoja3!$A$2,IF(K1146=[26]Hoja3!$B$3,[26]Hoja3!$A$3,IF(K1146=[26]Hoja3!$B$4,[26]Hoja3!$A$4,IF(K1146=[26]Hoja3!$B$5,[26]Hoja3!$A$5,IF(K1146=[26]Hoja3!$B$6,[26]Hoja3!$A$6,IF(K1146=[26]Hoja3!$B$7,[26]Hoja3!$A$7,IF(K1146=[26]Hoja3!$B$8,[26]Hoja3!$A$8,IF(K1146=[26]Hoja3!$B$9,[26]Hoja3!$A$9,IF(K1146=[26]Hoja3!$B$10,[26]Hoja3!$A$10,IF(K1146=[26]Hoja3!$B$11,[26]Hoja3!$A$11,IF(K1146=[26]Hoja3!$B$12,[26]Hoja3!$A$12,IF(K1146=[26]Hoja3!$B$13,[26]Hoja3!$A$13,IF(K1146=[26]Hoja3!$B$14,[26]Hoja3!$A$14,"")))))))))))))</f>
        <v>CCE-05</v>
      </c>
      <c r="M1146" s="2" t="s">
        <v>58</v>
      </c>
      <c r="N1146" s="2">
        <v>0</v>
      </c>
      <c r="O1146" s="64">
        <f t="shared" si="18"/>
        <v>0</v>
      </c>
      <c r="P1146" s="64">
        <f t="shared" si="19"/>
        <v>0</v>
      </c>
      <c r="Q1146" s="1">
        <v>0</v>
      </c>
      <c r="R1146" s="2">
        <v>0</v>
      </c>
      <c r="S1146" s="2" t="s">
        <v>1332</v>
      </c>
      <c r="T1146" s="2" t="s">
        <v>1333</v>
      </c>
      <c r="U1146" s="2" t="s">
        <v>1687</v>
      </c>
      <c r="V1146" s="2" t="s">
        <v>1688</v>
      </c>
      <c r="W1146" s="2" t="s">
        <v>1689</v>
      </c>
      <c r="X1146" s="2"/>
      <c r="Y1146" s="2" t="s">
        <v>1690</v>
      </c>
    </row>
    <row r="1147" spans="1:25" ht="105" x14ac:dyDescent="0.25">
      <c r="A1147" s="2" t="s">
        <v>1807</v>
      </c>
      <c r="B1147" s="2" t="str">
        <f>IFERROR(VLOOKUP(VALUE(MID(A1147,1,IF(VALUE(MID(A1147,1,3))=898,3,4))),[26]Hoja1!$A$3:$K$222,2,0),"")</f>
        <v>1052 Bienestar estudiantil para todos</v>
      </c>
      <c r="C1147" s="2" t="s">
        <v>1682</v>
      </c>
      <c r="D1147" s="2" t="s">
        <v>1709</v>
      </c>
      <c r="E1147" s="2">
        <v>86101710</v>
      </c>
      <c r="F1147" s="2" t="s">
        <v>1808</v>
      </c>
      <c r="G1147" s="4">
        <v>1</v>
      </c>
      <c r="H1147" s="4">
        <v>1</v>
      </c>
      <c r="I1147" s="2">
        <v>11.5</v>
      </c>
      <c r="J1147" s="2">
        <v>1</v>
      </c>
      <c r="K1147" s="2" t="s">
        <v>29</v>
      </c>
      <c r="L1147" s="2" t="str">
        <f>IF(K1147=[26]Hoja3!$B$2,[26]Hoja3!$A$2,IF(K1147=[26]Hoja3!$B$3,[26]Hoja3!$A$3,IF(K1147=[26]Hoja3!$B$4,[26]Hoja3!$A$4,IF(K1147=[26]Hoja3!$B$5,[26]Hoja3!$A$5,IF(K1147=[26]Hoja3!$B$6,[26]Hoja3!$A$6,IF(K1147=[26]Hoja3!$B$7,[26]Hoja3!$A$7,IF(K1147=[26]Hoja3!$B$8,[26]Hoja3!$A$8,IF(K1147=[26]Hoja3!$B$9,[26]Hoja3!$A$9,IF(K1147=[26]Hoja3!$B$10,[26]Hoja3!$A$10,IF(K1147=[26]Hoja3!$B$11,[26]Hoja3!$A$11,IF(K1147=[26]Hoja3!$B$12,[26]Hoja3!$A$12,IF(K1147=[26]Hoja3!$B$13,[26]Hoja3!$A$13,IF(K1147=[26]Hoja3!$B$14,[26]Hoja3!$A$14,"")))))))))))))</f>
        <v>CCE-05</v>
      </c>
      <c r="M1147" s="2" t="s">
        <v>58</v>
      </c>
      <c r="N1147" s="2">
        <v>0</v>
      </c>
      <c r="O1147" s="64">
        <f t="shared" si="18"/>
        <v>0</v>
      </c>
      <c r="P1147" s="64">
        <f t="shared" si="19"/>
        <v>0</v>
      </c>
      <c r="Q1147" s="1">
        <v>0</v>
      </c>
      <c r="R1147" s="2">
        <v>0</v>
      </c>
      <c r="S1147" s="2" t="s">
        <v>1332</v>
      </c>
      <c r="T1147" s="2" t="s">
        <v>1333</v>
      </c>
      <c r="U1147" s="2" t="s">
        <v>1687</v>
      </c>
      <c r="V1147" s="2" t="s">
        <v>1688</v>
      </c>
      <c r="W1147" s="2" t="s">
        <v>1689</v>
      </c>
      <c r="X1147" s="2"/>
      <c r="Y1147" s="2" t="s">
        <v>1690</v>
      </c>
    </row>
    <row r="1148" spans="1:25" ht="105" x14ac:dyDescent="0.25">
      <c r="A1148" s="2" t="s">
        <v>1809</v>
      </c>
      <c r="B1148" s="2" t="str">
        <f>IFERROR(VLOOKUP(VALUE(MID(A1148,1,IF(VALUE(MID(A1148,1,3))=898,3,4))),[26]Hoja1!$A$3:$K$222,2,0),"")</f>
        <v>1052 Bienestar estudiantil para todos</v>
      </c>
      <c r="C1148" s="2" t="s">
        <v>1682</v>
      </c>
      <c r="D1148" s="2" t="s">
        <v>1709</v>
      </c>
      <c r="E1148" s="2">
        <v>84141501</v>
      </c>
      <c r="F1148" s="66" t="s">
        <v>1810</v>
      </c>
      <c r="G1148" s="4">
        <v>1</v>
      </c>
      <c r="H1148" s="4">
        <v>1</v>
      </c>
      <c r="I1148" s="2">
        <v>5</v>
      </c>
      <c r="J1148" s="2">
        <v>1</v>
      </c>
      <c r="K1148" s="2" t="s">
        <v>29</v>
      </c>
      <c r="L1148" s="2" t="str">
        <f>IF(K1148=[26]Hoja3!$B$2,[26]Hoja3!$A$2,IF(K1148=[26]Hoja3!$B$3,[26]Hoja3!$A$3,IF(K1148=[26]Hoja3!$B$4,[26]Hoja3!$A$4,IF(K1148=[26]Hoja3!$B$5,[26]Hoja3!$A$5,IF(K1148=[26]Hoja3!$B$6,[26]Hoja3!$A$6,IF(K1148=[26]Hoja3!$B$7,[26]Hoja3!$A$7,IF(K1148=[26]Hoja3!$B$8,[26]Hoja3!$A$8,IF(K1148=[26]Hoja3!$B$9,[26]Hoja3!$A$9,IF(K1148=[26]Hoja3!$B$10,[26]Hoja3!$A$10,IF(K1148=[26]Hoja3!$B$11,[26]Hoja3!$A$11,IF(K1148=[26]Hoja3!$B$12,[26]Hoja3!$A$12,IF(K1148=[26]Hoja3!$B$13,[26]Hoja3!$A$13,IF(K1148=[26]Hoja3!$B$14,[26]Hoja3!$A$14,"")))))))))))))</f>
        <v>CCE-05</v>
      </c>
      <c r="M1148" s="2" t="s">
        <v>58</v>
      </c>
      <c r="N1148" s="2">
        <v>0</v>
      </c>
      <c r="O1148" s="64">
        <f t="shared" si="18"/>
        <v>0</v>
      </c>
      <c r="P1148" s="64">
        <f t="shared" si="19"/>
        <v>0</v>
      </c>
      <c r="Q1148" s="1">
        <v>0</v>
      </c>
      <c r="R1148" s="2">
        <v>0</v>
      </c>
      <c r="S1148" s="2" t="s">
        <v>1332</v>
      </c>
      <c r="T1148" s="2" t="s">
        <v>1333</v>
      </c>
      <c r="U1148" s="2" t="s">
        <v>1687</v>
      </c>
      <c r="V1148" s="2" t="s">
        <v>1688</v>
      </c>
      <c r="W1148" s="2" t="s">
        <v>1689</v>
      </c>
      <c r="X1148" s="2"/>
      <c r="Y1148" s="2" t="s">
        <v>1690</v>
      </c>
    </row>
    <row r="1149" spans="1:25" ht="105" x14ac:dyDescent="0.25">
      <c r="A1149" s="2" t="s">
        <v>1811</v>
      </c>
      <c r="B1149" s="2" t="str">
        <f>IFERROR(VLOOKUP(VALUE(MID(A1149,1,IF(VALUE(MID(A1149,1,3))=898,3,4))),[26]Hoja1!$A$3:$K$222,2,0),"")</f>
        <v>1052 Bienestar estudiantil para todos</v>
      </c>
      <c r="C1149" s="2" t="s">
        <v>1682</v>
      </c>
      <c r="D1149" s="2" t="s">
        <v>1709</v>
      </c>
      <c r="E1149" s="2">
        <v>93151501</v>
      </c>
      <c r="F1149" s="66" t="s">
        <v>1810</v>
      </c>
      <c r="G1149" s="4">
        <v>1</v>
      </c>
      <c r="H1149" s="4">
        <v>1</v>
      </c>
      <c r="I1149" s="2">
        <v>5</v>
      </c>
      <c r="J1149" s="2">
        <v>1</v>
      </c>
      <c r="K1149" s="2" t="s">
        <v>29</v>
      </c>
      <c r="L1149" s="2" t="str">
        <f>IF(K1149=[26]Hoja3!$B$2,[26]Hoja3!$A$2,IF(K1149=[26]Hoja3!$B$3,[26]Hoja3!$A$3,IF(K1149=[26]Hoja3!$B$4,[26]Hoja3!$A$4,IF(K1149=[26]Hoja3!$B$5,[26]Hoja3!$A$5,IF(K1149=[26]Hoja3!$B$6,[26]Hoja3!$A$6,IF(K1149=[26]Hoja3!$B$7,[26]Hoja3!$A$7,IF(K1149=[26]Hoja3!$B$8,[26]Hoja3!$A$8,IF(K1149=[26]Hoja3!$B$9,[26]Hoja3!$A$9,IF(K1149=[26]Hoja3!$B$10,[26]Hoja3!$A$10,IF(K1149=[26]Hoja3!$B$11,[26]Hoja3!$A$11,IF(K1149=[26]Hoja3!$B$12,[26]Hoja3!$A$12,IF(K1149=[26]Hoja3!$B$13,[26]Hoja3!$A$13,IF(K1149=[26]Hoja3!$B$14,[26]Hoja3!$A$14,"")))))))))))))</f>
        <v>CCE-05</v>
      </c>
      <c r="M1149" s="2" t="s">
        <v>58</v>
      </c>
      <c r="N1149" s="2">
        <v>0</v>
      </c>
      <c r="O1149" s="64">
        <f t="shared" si="18"/>
        <v>0</v>
      </c>
      <c r="P1149" s="64">
        <f t="shared" si="19"/>
        <v>0</v>
      </c>
      <c r="Q1149" s="1">
        <v>0</v>
      </c>
      <c r="R1149" s="2">
        <v>0</v>
      </c>
      <c r="S1149" s="2" t="s">
        <v>1332</v>
      </c>
      <c r="T1149" s="2" t="s">
        <v>1333</v>
      </c>
      <c r="U1149" s="2" t="s">
        <v>1687</v>
      </c>
      <c r="V1149" s="2" t="s">
        <v>1688</v>
      </c>
      <c r="W1149" s="2" t="s">
        <v>1689</v>
      </c>
      <c r="X1149" s="2"/>
      <c r="Y1149" s="2" t="s">
        <v>1690</v>
      </c>
    </row>
    <row r="1150" spans="1:25" ht="105" x14ac:dyDescent="0.25">
      <c r="A1150" s="2" t="s">
        <v>1812</v>
      </c>
      <c r="B1150" s="2" t="str">
        <f>IFERROR(VLOOKUP(VALUE(MID(A1150,1,IF(VALUE(MID(A1150,1,3))=898,3,4))),[26]Hoja1!$A$3:$K$222,2,0),"")</f>
        <v>1052 Bienestar estudiantil para todos</v>
      </c>
      <c r="C1150" s="2" t="s">
        <v>1682</v>
      </c>
      <c r="D1150" s="2" t="s">
        <v>1709</v>
      </c>
      <c r="E1150" s="2">
        <v>93151501</v>
      </c>
      <c r="F1150" s="66" t="s">
        <v>1810</v>
      </c>
      <c r="G1150" s="4">
        <v>1</v>
      </c>
      <c r="H1150" s="4">
        <v>1</v>
      </c>
      <c r="I1150" s="2">
        <v>5</v>
      </c>
      <c r="J1150" s="2">
        <v>1</v>
      </c>
      <c r="K1150" s="2" t="s">
        <v>29</v>
      </c>
      <c r="L1150" s="2" t="str">
        <f>IF(K1150=[26]Hoja3!$B$2,[26]Hoja3!$A$2,IF(K1150=[26]Hoja3!$B$3,[26]Hoja3!$A$3,IF(K1150=[26]Hoja3!$B$4,[26]Hoja3!$A$4,IF(K1150=[26]Hoja3!$B$5,[26]Hoja3!$A$5,IF(K1150=[26]Hoja3!$B$6,[26]Hoja3!$A$6,IF(K1150=[26]Hoja3!$B$7,[26]Hoja3!$A$7,IF(K1150=[26]Hoja3!$B$8,[26]Hoja3!$A$8,IF(K1150=[26]Hoja3!$B$9,[26]Hoja3!$A$9,IF(K1150=[26]Hoja3!$B$10,[26]Hoja3!$A$10,IF(K1150=[26]Hoja3!$B$11,[26]Hoja3!$A$11,IF(K1150=[26]Hoja3!$B$12,[26]Hoja3!$A$12,IF(K1150=[26]Hoja3!$B$13,[26]Hoja3!$A$13,IF(K1150=[26]Hoja3!$B$14,[26]Hoja3!$A$14,"")))))))))))))</f>
        <v>CCE-05</v>
      </c>
      <c r="M1150" s="2" t="s">
        <v>58</v>
      </c>
      <c r="N1150" s="2">
        <v>0</v>
      </c>
      <c r="O1150" s="64">
        <f t="shared" ref="O1150:O1159" si="20">+AF1150</f>
        <v>0</v>
      </c>
      <c r="P1150" s="64">
        <f t="shared" ref="P1150:P1159" si="21">+O1150</f>
        <v>0</v>
      </c>
      <c r="Q1150" s="1">
        <v>0</v>
      </c>
      <c r="R1150" s="2">
        <v>0</v>
      </c>
      <c r="S1150" s="2" t="s">
        <v>1332</v>
      </c>
      <c r="T1150" s="2" t="s">
        <v>1333</v>
      </c>
      <c r="U1150" s="2" t="s">
        <v>1687</v>
      </c>
      <c r="V1150" s="2" t="s">
        <v>1688</v>
      </c>
      <c r="W1150" s="2" t="s">
        <v>1689</v>
      </c>
      <c r="X1150" s="2"/>
      <c r="Y1150" s="2" t="s">
        <v>1690</v>
      </c>
    </row>
    <row r="1151" spans="1:25" ht="105" x14ac:dyDescent="0.25">
      <c r="A1151" s="2" t="s">
        <v>1813</v>
      </c>
      <c r="B1151" s="2" t="str">
        <f>IFERROR(VLOOKUP(VALUE(MID(A1151,1,IF(VALUE(MID(A1151,1,3))=898,3,4))),[26]Hoja1!$A$3:$K$222,2,0),"")</f>
        <v>1052 Bienestar estudiantil para todos</v>
      </c>
      <c r="C1151" s="2" t="s">
        <v>1682</v>
      </c>
      <c r="D1151" s="2" t="s">
        <v>1709</v>
      </c>
      <c r="E1151" s="2">
        <v>93151501</v>
      </c>
      <c r="F1151" s="66" t="s">
        <v>1810</v>
      </c>
      <c r="G1151" s="4">
        <v>1</v>
      </c>
      <c r="H1151" s="4">
        <v>1</v>
      </c>
      <c r="I1151" s="2">
        <v>5</v>
      </c>
      <c r="J1151" s="2">
        <v>1</v>
      </c>
      <c r="K1151" s="2" t="s">
        <v>29</v>
      </c>
      <c r="L1151" s="2" t="str">
        <f>IF(K1151=[26]Hoja3!$B$2,[26]Hoja3!$A$2,IF(K1151=[26]Hoja3!$B$3,[26]Hoja3!$A$3,IF(K1151=[26]Hoja3!$B$4,[26]Hoja3!$A$4,IF(K1151=[26]Hoja3!$B$5,[26]Hoja3!$A$5,IF(K1151=[26]Hoja3!$B$6,[26]Hoja3!$A$6,IF(K1151=[26]Hoja3!$B$7,[26]Hoja3!$A$7,IF(K1151=[26]Hoja3!$B$8,[26]Hoja3!$A$8,IF(K1151=[26]Hoja3!$B$9,[26]Hoja3!$A$9,IF(K1151=[26]Hoja3!$B$10,[26]Hoja3!$A$10,IF(K1151=[26]Hoja3!$B$11,[26]Hoja3!$A$11,IF(K1151=[26]Hoja3!$B$12,[26]Hoja3!$A$12,IF(K1151=[26]Hoja3!$B$13,[26]Hoja3!$A$13,IF(K1151=[26]Hoja3!$B$14,[26]Hoja3!$A$14,"")))))))))))))</f>
        <v>CCE-05</v>
      </c>
      <c r="M1151" s="2" t="s">
        <v>58</v>
      </c>
      <c r="N1151" s="2">
        <v>0</v>
      </c>
      <c r="O1151" s="64">
        <f t="shared" si="20"/>
        <v>0</v>
      </c>
      <c r="P1151" s="64">
        <f t="shared" si="21"/>
        <v>0</v>
      </c>
      <c r="Q1151" s="1">
        <v>0</v>
      </c>
      <c r="R1151" s="2">
        <v>0</v>
      </c>
      <c r="S1151" s="2" t="s">
        <v>1332</v>
      </c>
      <c r="T1151" s="2" t="s">
        <v>1333</v>
      </c>
      <c r="U1151" s="2" t="s">
        <v>1687</v>
      </c>
      <c r="V1151" s="2" t="s">
        <v>1688</v>
      </c>
      <c r="W1151" s="2" t="s">
        <v>1689</v>
      </c>
      <c r="X1151" s="2"/>
      <c r="Y1151" s="2" t="s">
        <v>1690</v>
      </c>
    </row>
    <row r="1152" spans="1:25" ht="105" x14ac:dyDescent="0.25">
      <c r="A1152" s="2" t="s">
        <v>1814</v>
      </c>
      <c r="B1152" s="2" t="str">
        <f>IFERROR(VLOOKUP(VALUE(MID(A1152,1,IF(VALUE(MID(A1152,1,3))=898,3,4))),[26]Hoja1!$A$3:$K$222,2,0),"")</f>
        <v>1052 Bienestar estudiantil para todos</v>
      </c>
      <c r="C1152" s="2" t="s">
        <v>1682</v>
      </c>
      <c r="D1152" s="2" t="s">
        <v>1709</v>
      </c>
      <c r="E1152" s="2">
        <v>93151501</v>
      </c>
      <c r="F1152" s="66" t="s">
        <v>1810</v>
      </c>
      <c r="G1152" s="4">
        <v>1</v>
      </c>
      <c r="H1152" s="4">
        <v>1</v>
      </c>
      <c r="I1152" s="2">
        <v>5</v>
      </c>
      <c r="J1152" s="2">
        <v>1</v>
      </c>
      <c r="K1152" s="2" t="s">
        <v>29</v>
      </c>
      <c r="L1152" s="2" t="str">
        <f>IF(K1152=[26]Hoja3!$B$2,[26]Hoja3!$A$2,IF(K1152=[26]Hoja3!$B$3,[26]Hoja3!$A$3,IF(K1152=[26]Hoja3!$B$4,[26]Hoja3!$A$4,IF(K1152=[26]Hoja3!$B$5,[26]Hoja3!$A$5,IF(K1152=[26]Hoja3!$B$6,[26]Hoja3!$A$6,IF(K1152=[26]Hoja3!$B$7,[26]Hoja3!$A$7,IF(K1152=[26]Hoja3!$B$8,[26]Hoja3!$A$8,IF(K1152=[26]Hoja3!$B$9,[26]Hoja3!$A$9,IF(K1152=[26]Hoja3!$B$10,[26]Hoja3!$A$10,IF(K1152=[26]Hoja3!$B$11,[26]Hoja3!$A$11,IF(K1152=[26]Hoja3!$B$12,[26]Hoja3!$A$12,IF(K1152=[26]Hoja3!$B$13,[26]Hoja3!$A$13,IF(K1152=[26]Hoja3!$B$14,[26]Hoja3!$A$14,"")))))))))))))</f>
        <v>CCE-05</v>
      </c>
      <c r="M1152" s="2" t="s">
        <v>58</v>
      </c>
      <c r="N1152" s="2">
        <v>0</v>
      </c>
      <c r="O1152" s="64">
        <f t="shared" si="20"/>
        <v>0</v>
      </c>
      <c r="P1152" s="64">
        <f t="shared" si="21"/>
        <v>0</v>
      </c>
      <c r="Q1152" s="1">
        <v>0</v>
      </c>
      <c r="R1152" s="2">
        <v>0</v>
      </c>
      <c r="S1152" s="2" t="s">
        <v>1332</v>
      </c>
      <c r="T1152" s="2" t="s">
        <v>1333</v>
      </c>
      <c r="U1152" s="2" t="s">
        <v>1687</v>
      </c>
      <c r="V1152" s="2" t="s">
        <v>1688</v>
      </c>
      <c r="W1152" s="2" t="s">
        <v>1689</v>
      </c>
      <c r="X1152" s="2"/>
      <c r="Y1152" s="2" t="s">
        <v>1690</v>
      </c>
    </row>
    <row r="1153" spans="1:25" ht="105" x14ac:dyDescent="0.25">
      <c r="A1153" s="2" t="s">
        <v>1815</v>
      </c>
      <c r="B1153" s="2" t="str">
        <f>IFERROR(VLOOKUP(VALUE(MID(A1153,1,IF(VALUE(MID(A1153,1,3))=898,3,4))),[26]Hoja1!$A$3:$K$222,2,0),"")</f>
        <v>1052 Bienestar estudiantil para todos</v>
      </c>
      <c r="C1153" s="2" t="s">
        <v>1682</v>
      </c>
      <c r="D1153" s="2" t="s">
        <v>1709</v>
      </c>
      <c r="E1153" s="2">
        <v>93151501</v>
      </c>
      <c r="F1153" s="66" t="s">
        <v>1810</v>
      </c>
      <c r="G1153" s="4">
        <v>1</v>
      </c>
      <c r="H1153" s="4">
        <v>1</v>
      </c>
      <c r="I1153" s="2">
        <v>5</v>
      </c>
      <c r="J1153" s="2">
        <v>1</v>
      </c>
      <c r="K1153" s="2" t="s">
        <v>29</v>
      </c>
      <c r="L1153" s="2" t="str">
        <f>IF(K1153=[26]Hoja3!$B$2,[26]Hoja3!$A$2,IF(K1153=[26]Hoja3!$B$3,[26]Hoja3!$A$3,IF(K1153=[26]Hoja3!$B$4,[26]Hoja3!$A$4,IF(K1153=[26]Hoja3!$B$5,[26]Hoja3!$A$5,IF(K1153=[26]Hoja3!$B$6,[26]Hoja3!$A$6,IF(K1153=[26]Hoja3!$B$7,[26]Hoja3!$A$7,IF(K1153=[26]Hoja3!$B$8,[26]Hoja3!$A$8,IF(K1153=[26]Hoja3!$B$9,[26]Hoja3!$A$9,IF(K1153=[26]Hoja3!$B$10,[26]Hoja3!$A$10,IF(K1153=[26]Hoja3!$B$11,[26]Hoja3!$A$11,IF(K1153=[26]Hoja3!$B$12,[26]Hoja3!$A$12,IF(K1153=[26]Hoja3!$B$13,[26]Hoja3!$A$13,IF(K1153=[26]Hoja3!$B$14,[26]Hoja3!$A$14,"")))))))))))))</f>
        <v>CCE-05</v>
      </c>
      <c r="M1153" s="2" t="s">
        <v>58</v>
      </c>
      <c r="N1153" s="2">
        <v>0</v>
      </c>
      <c r="O1153" s="64">
        <f t="shared" si="20"/>
        <v>0</v>
      </c>
      <c r="P1153" s="64">
        <f t="shared" si="21"/>
        <v>0</v>
      </c>
      <c r="Q1153" s="1">
        <v>0</v>
      </c>
      <c r="R1153" s="2">
        <v>0</v>
      </c>
      <c r="S1153" s="2" t="s">
        <v>1332</v>
      </c>
      <c r="T1153" s="2" t="s">
        <v>1333</v>
      </c>
      <c r="U1153" s="2" t="s">
        <v>1687</v>
      </c>
      <c r="V1153" s="2" t="s">
        <v>1688</v>
      </c>
      <c r="W1153" s="2" t="s">
        <v>1689</v>
      </c>
      <c r="X1153" s="2"/>
      <c r="Y1153" s="2" t="s">
        <v>1690</v>
      </c>
    </row>
    <row r="1154" spans="1:25" ht="105" x14ac:dyDescent="0.25">
      <c r="A1154" s="2" t="s">
        <v>1816</v>
      </c>
      <c r="B1154" s="2" t="str">
        <f>IFERROR(VLOOKUP(VALUE(MID(A1154,1,IF(VALUE(MID(A1154,1,3))=898,3,4))),[26]Hoja1!$A$3:$K$222,2,0),"")</f>
        <v>1052 Bienestar estudiantil para todos</v>
      </c>
      <c r="C1154" s="2" t="s">
        <v>1682</v>
      </c>
      <c r="D1154" s="2" t="s">
        <v>1709</v>
      </c>
      <c r="E1154" s="2">
        <v>93151501</v>
      </c>
      <c r="F1154" s="66" t="s">
        <v>1810</v>
      </c>
      <c r="G1154" s="4">
        <v>1</v>
      </c>
      <c r="H1154" s="4">
        <v>1</v>
      </c>
      <c r="I1154" s="2">
        <v>5</v>
      </c>
      <c r="J1154" s="2">
        <v>1</v>
      </c>
      <c r="K1154" s="2" t="s">
        <v>29</v>
      </c>
      <c r="L1154" s="2" t="str">
        <f>IF(K1154=[26]Hoja3!$B$2,[26]Hoja3!$A$2,IF(K1154=[26]Hoja3!$B$3,[26]Hoja3!$A$3,IF(K1154=[26]Hoja3!$B$4,[26]Hoja3!$A$4,IF(K1154=[26]Hoja3!$B$5,[26]Hoja3!$A$5,IF(K1154=[26]Hoja3!$B$6,[26]Hoja3!$A$6,IF(K1154=[26]Hoja3!$B$7,[26]Hoja3!$A$7,IF(K1154=[26]Hoja3!$B$8,[26]Hoja3!$A$8,IF(K1154=[26]Hoja3!$B$9,[26]Hoja3!$A$9,IF(K1154=[26]Hoja3!$B$10,[26]Hoja3!$A$10,IF(K1154=[26]Hoja3!$B$11,[26]Hoja3!$A$11,IF(K1154=[26]Hoja3!$B$12,[26]Hoja3!$A$12,IF(K1154=[26]Hoja3!$B$13,[26]Hoja3!$A$13,IF(K1154=[26]Hoja3!$B$14,[26]Hoja3!$A$14,"")))))))))))))</f>
        <v>CCE-05</v>
      </c>
      <c r="M1154" s="2" t="s">
        <v>58</v>
      </c>
      <c r="N1154" s="2">
        <v>0</v>
      </c>
      <c r="O1154" s="64">
        <f t="shared" si="20"/>
        <v>0</v>
      </c>
      <c r="P1154" s="64">
        <f t="shared" si="21"/>
        <v>0</v>
      </c>
      <c r="Q1154" s="1">
        <v>0</v>
      </c>
      <c r="R1154" s="2">
        <v>0</v>
      </c>
      <c r="S1154" s="2" t="s">
        <v>1332</v>
      </c>
      <c r="T1154" s="2" t="s">
        <v>1333</v>
      </c>
      <c r="U1154" s="2" t="s">
        <v>1687</v>
      </c>
      <c r="V1154" s="2" t="s">
        <v>1688</v>
      </c>
      <c r="W1154" s="2" t="s">
        <v>1689</v>
      </c>
      <c r="X1154" s="2"/>
      <c r="Y1154" s="2" t="s">
        <v>1690</v>
      </c>
    </row>
    <row r="1155" spans="1:25" ht="105" x14ac:dyDescent="0.25">
      <c r="A1155" s="2" t="s">
        <v>1817</v>
      </c>
      <c r="B1155" s="2" t="str">
        <f>IFERROR(VLOOKUP(VALUE(MID(A1155,1,IF(VALUE(MID(A1155,1,3))=898,3,4))),[26]Hoja1!$A$3:$K$222,2,0),"")</f>
        <v>1052 Bienestar estudiantil para todos</v>
      </c>
      <c r="C1155" s="2" t="s">
        <v>1682</v>
      </c>
      <c r="D1155" s="2" t="s">
        <v>1709</v>
      </c>
      <c r="E1155" s="2">
        <v>93151501</v>
      </c>
      <c r="F1155" s="66" t="s">
        <v>1810</v>
      </c>
      <c r="G1155" s="4">
        <v>1</v>
      </c>
      <c r="H1155" s="4">
        <v>1</v>
      </c>
      <c r="I1155" s="2">
        <v>5</v>
      </c>
      <c r="J1155" s="2">
        <v>1</v>
      </c>
      <c r="K1155" s="2" t="s">
        <v>29</v>
      </c>
      <c r="L1155" s="2" t="str">
        <f>IF(K1155=[26]Hoja3!$B$2,[26]Hoja3!$A$2,IF(K1155=[26]Hoja3!$B$3,[26]Hoja3!$A$3,IF(K1155=[26]Hoja3!$B$4,[26]Hoja3!$A$4,IF(K1155=[26]Hoja3!$B$5,[26]Hoja3!$A$5,IF(K1155=[26]Hoja3!$B$6,[26]Hoja3!$A$6,IF(K1155=[26]Hoja3!$B$7,[26]Hoja3!$A$7,IF(K1155=[26]Hoja3!$B$8,[26]Hoja3!$A$8,IF(K1155=[26]Hoja3!$B$9,[26]Hoja3!$A$9,IF(K1155=[26]Hoja3!$B$10,[26]Hoja3!$A$10,IF(K1155=[26]Hoja3!$B$11,[26]Hoja3!$A$11,IF(K1155=[26]Hoja3!$B$12,[26]Hoja3!$A$12,IF(K1155=[26]Hoja3!$B$13,[26]Hoja3!$A$13,IF(K1155=[26]Hoja3!$B$14,[26]Hoja3!$A$14,"")))))))))))))</f>
        <v>CCE-05</v>
      </c>
      <c r="M1155" s="2" t="s">
        <v>58</v>
      </c>
      <c r="N1155" s="2">
        <v>0</v>
      </c>
      <c r="O1155" s="64">
        <f t="shared" si="20"/>
        <v>0</v>
      </c>
      <c r="P1155" s="64">
        <f t="shared" si="21"/>
        <v>0</v>
      </c>
      <c r="Q1155" s="1">
        <v>0</v>
      </c>
      <c r="R1155" s="2">
        <v>0</v>
      </c>
      <c r="S1155" s="2" t="s">
        <v>1332</v>
      </c>
      <c r="T1155" s="2" t="s">
        <v>1333</v>
      </c>
      <c r="U1155" s="2" t="s">
        <v>1687</v>
      </c>
      <c r="V1155" s="2" t="s">
        <v>1688</v>
      </c>
      <c r="W1155" s="2" t="s">
        <v>1689</v>
      </c>
      <c r="X1155" s="2"/>
      <c r="Y1155" s="2" t="s">
        <v>1690</v>
      </c>
    </row>
    <row r="1156" spans="1:25" ht="105" x14ac:dyDescent="0.25">
      <c r="A1156" s="2" t="s">
        <v>1818</v>
      </c>
      <c r="B1156" s="2" t="str">
        <f>IFERROR(VLOOKUP(VALUE(MID(A1156,1,IF(VALUE(MID(A1156,1,3))=898,3,4))),[26]Hoja1!$A$3:$K$222,2,0),"")</f>
        <v>1052 Bienestar estudiantil para todos</v>
      </c>
      <c r="C1156" s="2" t="s">
        <v>1682</v>
      </c>
      <c r="D1156" s="2" t="s">
        <v>1709</v>
      </c>
      <c r="E1156" s="2">
        <v>93151501</v>
      </c>
      <c r="F1156" s="66" t="s">
        <v>1810</v>
      </c>
      <c r="G1156" s="4">
        <v>1</v>
      </c>
      <c r="H1156" s="4">
        <v>1</v>
      </c>
      <c r="I1156" s="2">
        <v>5</v>
      </c>
      <c r="J1156" s="2">
        <v>1</v>
      </c>
      <c r="K1156" s="2" t="s">
        <v>29</v>
      </c>
      <c r="L1156" s="2" t="str">
        <f>IF(K1156=[26]Hoja3!$B$2,[26]Hoja3!$A$2,IF(K1156=[26]Hoja3!$B$3,[26]Hoja3!$A$3,IF(K1156=[26]Hoja3!$B$4,[26]Hoja3!$A$4,IF(K1156=[26]Hoja3!$B$5,[26]Hoja3!$A$5,IF(K1156=[26]Hoja3!$B$6,[26]Hoja3!$A$6,IF(K1156=[26]Hoja3!$B$7,[26]Hoja3!$A$7,IF(K1156=[26]Hoja3!$B$8,[26]Hoja3!$A$8,IF(K1156=[26]Hoja3!$B$9,[26]Hoja3!$A$9,IF(K1156=[26]Hoja3!$B$10,[26]Hoja3!$A$10,IF(K1156=[26]Hoja3!$B$11,[26]Hoja3!$A$11,IF(K1156=[26]Hoja3!$B$12,[26]Hoja3!$A$12,IF(K1156=[26]Hoja3!$B$13,[26]Hoja3!$A$13,IF(K1156=[26]Hoja3!$B$14,[26]Hoja3!$A$14,"")))))))))))))</f>
        <v>CCE-05</v>
      </c>
      <c r="M1156" s="2" t="s">
        <v>58</v>
      </c>
      <c r="N1156" s="2">
        <v>0</v>
      </c>
      <c r="O1156" s="64">
        <f t="shared" si="20"/>
        <v>0</v>
      </c>
      <c r="P1156" s="64">
        <f t="shared" si="21"/>
        <v>0</v>
      </c>
      <c r="Q1156" s="1">
        <v>0</v>
      </c>
      <c r="R1156" s="2">
        <v>0</v>
      </c>
      <c r="S1156" s="2" t="s">
        <v>1332</v>
      </c>
      <c r="T1156" s="2" t="s">
        <v>1333</v>
      </c>
      <c r="U1156" s="2" t="s">
        <v>1687</v>
      </c>
      <c r="V1156" s="2" t="s">
        <v>1688</v>
      </c>
      <c r="W1156" s="2" t="s">
        <v>1689</v>
      </c>
      <c r="X1156" s="2"/>
      <c r="Y1156" s="2" t="s">
        <v>1690</v>
      </c>
    </row>
    <row r="1157" spans="1:25" ht="105" x14ac:dyDescent="0.25">
      <c r="A1157" s="2" t="s">
        <v>1819</v>
      </c>
      <c r="B1157" s="2" t="str">
        <f>IFERROR(VLOOKUP(VALUE(MID(A1157,1,IF(VALUE(MID(A1157,1,3))=898,3,4))),[26]Hoja1!$A$3:$K$222,2,0),"")</f>
        <v>1052 Bienestar estudiantil para todos</v>
      </c>
      <c r="C1157" s="2" t="s">
        <v>1682</v>
      </c>
      <c r="D1157" s="2" t="s">
        <v>1709</v>
      </c>
      <c r="E1157" s="2">
        <v>93151501</v>
      </c>
      <c r="F1157" s="66" t="s">
        <v>1810</v>
      </c>
      <c r="G1157" s="4">
        <v>1</v>
      </c>
      <c r="H1157" s="4">
        <v>1</v>
      </c>
      <c r="I1157" s="2">
        <v>5</v>
      </c>
      <c r="J1157" s="2">
        <v>1</v>
      </c>
      <c r="K1157" s="2" t="s">
        <v>29</v>
      </c>
      <c r="L1157" s="2" t="str">
        <f>IF(K1157=[26]Hoja3!$B$2,[26]Hoja3!$A$2,IF(K1157=[26]Hoja3!$B$3,[26]Hoja3!$A$3,IF(K1157=[26]Hoja3!$B$4,[26]Hoja3!$A$4,IF(K1157=[26]Hoja3!$B$5,[26]Hoja3!$A$5,IF(K1157=[26]Hoja3!$B$6,[26]Hoja3!$A$6,IF(K1157=[26]Hoja3!$B$7,[26]Hoja3!$A$7,IF(K1157=[26]Hoja3!$B$8,[26]Hoja3!$A$8,IF(K1157=[26]Hoja3!$B$9,[26]Hoja3!$A$9,IF(K1157=[26]Hoja3!$B$10,[26]Hoja3!$A$10,IF(K1157=[26]Hoja3!$B$11,[26]Hoja3!$A$11,IF(K1157=[26]Hoja3!$B$12,[26]Hoja3!$A$12,IF(K1157=[26]Hoja3!$B$13,[26]Hoja3!$A$13,IF(K1157=[26]Hoja3!$B$14,[26]Hoja3!$A$14,"")))))))))))))</f>
        <v>CCE-05</v>
      </c>
      <c r="M1157" s="2" t="s">
        <v>58</v>
      </c>
      <c r="N1157" s="2">
        <v>0</v>
      </c>
      <c r="O1157" s="64">
        <f t="shared" si="20"/>
        <v>0</v>
      </c>
      <c r="P1157" s="64">
        <f t="shared" si="21"/>
        <v>0</v>
      </c>
      <c r="Q1157" s="1">
        <v>0</v>
      </c>
      <c r="R1157" s="2">
        <v>0</v>
      </c>
      <c r="S1157" s="2" t="s">
        <v>1332</v>
      </c>
      <c r="T1157" s="2" t="s">
        <v>1333</v>
      </c>
      <c r="U1157" s="2" t="s">
        <v>1687</v>
      </c>
      <c r="V1157" s="2" t="s">
        <v>1688</v>
      </c>
      <c r="W1157" s="2" t="s">
        <v>1689</v>
      </c>
      <c r="X1157" s="2"/>
      <c r="Y1157" s="2" t="s">
        <v>1690</v>
      </c>
    </row>
    <row r="1158" spans="1:25" ht="105" x14ac:dyDescent="0.25">
      <c r="A1158" s="2" t="s">
        <v>1820</v>
      </c>
      <c r="B1158" s="2" t="str">
        <f>IFERROR(VLOOKUP(VALUE(MID(A1158,1,IF(VALUE(MID(A1158,1,3))=898,3,4))),[26]Hoja1!$A$3:$K$222,2,0),"")</f>
        <v>1052 Bienestar estudiantil para todos</v>
      </c>
      <c r="C1158" s="2" t="s">
        <v>1682</v>
      </c>
      <c r="D1158" s="2" t="s">
        <v>1709</v>
      </c>
      <c r="E1158" s="2">
        <v>93151501</v>
      </c>
      <c r="F1158" s="66" t="s">
        <v>1810</v>
      </c>
      <c r="G1158" s="4">
        <v>1</v>
      </c>
      <c r="H1158" s="4">
        <v>1</v>
      </c>
      <c r="I1158" s="2">
        <v>5</v>
      </c>
      <c r="J1158" s="2">
        <v>1</v>
      </c>
      <c r="K1158" s="2" t="s">
        <v>29</v>
      </c>
      <c r="L1158" s="2" t="str">
        <f>IF(K1158=[26]Hoja3!$B$2,[26]Hoja3!$A$2,IF(K1158=[26]Hoja3!$B$3,[26]Hoja3!$A$3,IF(K1158=[26]Hoja3!$B$4,[26]Hoja3!$A$4,IF(K1158=[26]Hoja3!$B$5,[26]Hoja3!$A$5,IF(K1158=[26]Hoja3!$B$6,[26]Hoja3!$A$6,IF(K1158=[26]Hoja3!$B$7,[26]Hoja3!$A$7,IF(K1158=[26]Hoja3!$B$8,[26]Hoja3!$A$8,IF(K1158=[26]Hoja3!$B$9,[26]Hoja3!$A$9,IF(K1158=[26]Hoja3!$B$10,[26]Hoja3!$A$10,IF(K1158=[26]Hoja3!$B$11,[26]Hoja3!$A$11,IF(K1158=[26]Hoja3!$B$12,[26]Hoja3!$A$12,IF(K1158=[26]Hoja3!$B$13,[26]Hoja3!$A$13,IF(K1158=[26]Hoja3!$B$14,[26]Hoja3!$A$14,"")))))))))))))</f>
        <v>CCE-05</v>
      </c>
      <c r="M1158" s="2" t="s">
        <v>58</v>
      </c>
      <c r="N1158" s="2">
        <v>0</v>
      </c>
      <c r="O1158" s="64">
        <f t="shared" si="20"/>
        <v>0</v>
      </c>
      <c r="P1158" s="64">
        <f t="shared" si="21"/>
        <v>0</v>
      </c>
      <c r="Q1158" s="1">
        <v>0</v>
      </c>
      <c r="R1158" s="2">
        <v>0</v>
      </c>
      <c r="S1158" s="2" t="s">
        <v>1332</v>
      </c>
      <c r="T1158" s="2" t="s">
        <v>1333</v>
      </c>
      <c r="U1158" s="2" t="s">
        <v>1687</v>
      </c>
      <c r="V1158" s="2" t="s">
        <v>1688</v>
      </c>
      <c r="W1158" s="2" t="s">
        <v>1689</v>
      </c>
      <c r="X1158" s="2"/>
      <c r="Y1158" s="2" t="s">
        <v>1690</v>
      </c>
    </row>
    <row r="1159" spans="1:25" ht="105" x14ac:dyDescent="0.25">
      <c r="A1159" s="2" t="s">
        <v>1821</v>
      </c>
      <c r="B1159" s="2" t="str">
        <f>IFERROR(VLOOKUP(VALUE(MID(A1159,1,IF(VALUE(MID(A1159,1,3))=898,3,4))),[26]Hoja1!$A$3:$K$222,2,0),"")</f>
        <v>1052 Bienestar estudiantil para todos</v>
      </c>
      <c r="C1159" s="2" t="s">
        <v>1682</v>
      </c>
      <c r="D1159" s="2" t="s">
        <v>1709</v>
      </c>
      <c r="E1159" s="2">
        <v>93151501</v>
      </c>
      <c r="F1159" s="66" t="s">
        <v>1810</v>
      </c>
      <c r="G1159" s="4">
        <v>1</v>
      </c>
      <c r="H1159" s="4">
        <v>1</v>
      </c>
      <c r="I1159" s="2">
        <v>5</v>
      </c>
      <c r="J1159" s="2">
        <v>1</v>
      </c>
      <c r="K1159" s="2" t="s">
        <v>29</v>
      </c>
      <c r="L1159" s="2" t="str">
        <f>IF(K1159=[26]Hoja3!$B$2,[26]Hoja3!$A$2,IF(K1159=[26]Hoja3!$B$3,[26]Hoja3!$A$3,IF(K1159=[26]Hoja3!$B$4,[26]Hoja3!$A$4,IF(K1159=[26]Hoja3!$B$5,[26]Hoja3!$A$5,IF(K1159=[26]Hoja3!$B$6,[26]Hoja3!$A$6,IF(K1159=[26]Hoja3!$B$7,[26]Hoja3!$A$7,IF(K1159=[26]Hoja3!$B$8,[26]Hoja3!$A$8,IF(K1159=[26]Hoja3!$B$9,[26]Hoja3!$A$9,IF(K1159=[26]Hoja3!$B$10,[26]Hoja3!$A$10,IF(K1159=[26]Hoja3!$B$11,[26]Hoja3!$A$11,IF(K1159=[26]Hoja3!$B$12,[26]Hoja3!$A$12,IF(K1159=[26]Hoja3!$B$13,[26]Hoja3!$A$13,IF(K1159=[26]Hoja3!$B$14,[26]Hoja3!$A$14,"")))))))))))))</f>
        <v>CCE-05</v>
      </c>
      <c r="M1159" s="2" t="s">
        <v>58</v>
      </c>
      <c r="N1159" s="2">
        <v>0</v>
      </c>
      <c r="O1159" s="64">
        <f t="shared" si="20"/>
        <v>0</v>
      </c>
      <c r="P1159" s="64">
        <f t="shared" si="21"/>
        <v>0</v>
      </c>
      <c r="Q1159" s="1">
        <v>0</v>
      </c>
      <c r="R1159" s="2">
        <v>0</v>
      </c>
      <c r="S1159" s="2" t="s">
        <v>1332</v>
      </c>
      <c r="T1159" s="2" t="s">
        <v>1333</v>
      </c>
      <c r="U1159" s="2" t="s">
        <v>1687</v>
      </c>
      <c r="V1159" s="2" t="s">
        <v>1688</v>
      </c>
      <c r="W1159" s="2" t="s">
        <v>1689</v>
      </c>
      <c r="X1159" s="2"/>
      <c r="Y1159" s="2" t="s">
        <v>1690</v>
      </c>
    </row>
    <row r="1160" spans="1:25" ht="105" x14ac:dyDescent="0.25">
      <c r="A1160" s="2" t="s">
        <v>1822</v>
      </c>
      <c r="B1160" s="2" t="str">
        <f>IFERROR(VLOOKUP(VALUE(MID(A1160,1,IF(VALUE(MID(A1160,1,3))=898,3,4))),[26]Hoja1!$A$3:$K$222,2,0),"")</f>
        <v>1052 Bienestar estudiantil para todos</v>
      </c>
      <c r="C1160" s="2" t="s">
        <v>1682</v>
      </c>
      <c r="D1160" s="2" t="s">
        <v>1823</v>
      </c>
      <c r="E1160" s="2">
        <v>93151501</v>
      </c>
      <c r="F1160" s="2" t="s">
        <v>1824</v>
      </c>
      <c r="G1160" s="4">
        <v>5</v>
      </c>
      <c r="H1160" s="4">
        <v>6</v>
      </c>
      <c r="I1160" s="2">
        <v>2</v>
      </c>
      <c r="J1160" s="2">
        <v>1</v>
      </c>
      <c r="K1160" s="63" t="s">
        <v>889</v>
      </c>
      <c r="L1160" s="2" t="str">
        <f>IF(K1160=[28]Hoja3!$B$2,[28]Hoja3!$A$2,IF(K1160=[28]Hoja3!$B$3,[28]Hoja3!$A$3,IF(K1160=[28]Hoja3!$B$4,[28]Hoja3!$A$4,IF(K1160=[28]Hoja3!$B$5,[28]Hoja3!$A$5,IF(K1160=[28]Hoja3!$B$6,[28]Hoja3!$A$6,IF(K1160=[28]Hoja3!$B$7,[28]Hoja3!$A$7,IF(K1160=[28]Hoja3!$B$8,[28]Hoja3!$A$8,IF(K1160=[28]Hoja3!$B$9,[28]Hoja3!$A$9,IF(K1160=[28]Hoja3!$B$10,[28]Hoja3!$A$10,IF(K1160=[28]Hoja3!$B$11,[28]Hoja3!$A$11,IF(K1160=[28]Hoja3!$B$12,[28]Hoja3!$A$12,IF(K1160=[28]Hoja3!$B$13,[28]Hoja3!$A$13,IF(K1160=[28]Hoja3!$B$14,[28]Hoja3!$A$14,"")))))))))))))</f>
        <v>CCE-04</v>
      </c>
      <c r="M1160" s="2" t="s">
        <v>890</v>
      </c>
      <c r="N1160" s="2">
        <v>0</v>
      </c>
      <c r="O1160" s="64">
        <v>860000000</v>
      </c>
      <c r="P1160" s="64">
        <v>860000000</v>
      </c>
      <c r="Q1160" s="1">
        <v>0</v>
      </c>
      <c r="R1160" s="2">
        <v>0</v>
      </c>
      <c r="S1160" s="2" t="s">
        <v>1332</v>
      </c>
      <c r="T1160" s="2" t="s">
        <v>1333</v>
      </c>
      <c r="U1160" s="2" t="s">
        <v>1687</v>
      </c>
      <c r="V1160" s="2" t="s">
        <v>1688</v>
      </c>
      <c r="W1160" s="2" t="s">
        <v>1689</v>
      </c>
      <c r="X1160" s="2"/>
      <c r="Y1160" s="2" t="s">
        <v>1690</v>
      </c>
    </row>
    <row r="1161" spans="1:25" ht="105" x14ac:dyDescent="0.25">
      <c r="A1161" s="2" t="s">
        <v>1825</v>
      </c>
      <c r="B1161" s="2" t="str">
        <f>IFERROR(VLOOKUP(VALUE(MID(A1161,1,IF(VALUE(MID(A1161,1,3))=898,3,4))),[26]Hoja1!$A$3:$K$222,2,0),"")</f>
        <v>1052 Bienestar estudiantil para todos</v>
      </c>
      <c r="C1161" s="2" t="s">
        <v>1682</v>
      </c>
      <c r="D1161" s="2" t="s">
        <v>1823</v>
      </c>
      <c r="E1161" s="2">
        <v>85151507</v>
      </c>
      <c r="F1161" s="2" t="s">
        <v>1826</v>
      </c>
      <c r="G1161" s="4">
        <v>6</v>
      </c>
      <c r="H1161" s="4">
        <v>7</v>
      </c>
      <c r="I1161" s="2">
        <v>2</v>
      </c>
      <c r="J1161" s="2">
        <v>1</v>
      </c>
      <c r="K1161" s="63" t="s">
        <v>889</v>
      </c>
      <c r="L1161" s="2" t="str">
        <f>IF(K1161=[28]Hoja3!$B$2,[28]Hoja3!$A$2,IF(K1161=[28]Hoja3!$B$3,[28]Hoja3!$A$3,IF(K1161=[28]Hoja3!$B$4,[28]Hoja3!$A$4,IF(K1161=[28]Hoja3!$B$5,[28]Hoja3!$A$5,IF(K1161=[28]Hoja3!$B$6,[28]Hoja3!$A$6,IF(K1161=[28]Hoja3!$B$7,[28]Hoja3!$A$7,IF(K1161=[28]Hoja3!$B$8,[28]Hoja3!$A$8,IF(K1161=[28]Hoja3!$B$9,[28]Hoja3!$A$9,IF(K1161=[28]Hoja3!$B$10,[28]Hoja3!$A$10,IF(K1161=[28]Hoja3!$B$11,[28]Hoja3!$A$11,IF(K1161=[28]Hoja3!$B$12,[28]Hoja3!$A$12,IF(K1161=[28]Hoja3!$B$13,[28]Hoja3!$A$13,IF(K1161=[28]Hoja3!$B$14,[28]Hoja3!$A$14,"")))))))))))))</f>
        <v>CCE-04</v>
      </c>
      <c r="M1161" s="2" t="s">
        <v>890</v>
      </c>
      <c r="N1161" s="2">
        <v>0</v>
      </c>
      <c r="O1161" s="64">
        <v>827000000</v>
      </c>
      <c r="P1161" s="64">
        <v>827000000</v>
      </c>
      <c r="Q1161" s="1">
        <v>0</v>
      </c>
      <c r="R1161" s="2">
        <v>0</v>
      </c>
      <c r="S1161" s="2" t="s">
        <v>1332</v>
      </c>
      <c r="T1161" s="2" t="s">
        <v>1333</v>
      </c>
      <c r="U1161" s="2" t="s">
        <v>1687</v>
      </c>
      <c r="V1161" s="2" t="s">
        <v>1688</v>
      </c>
      <c r="W1161" s="2" t="s">
        <v>1689</v>
      </c>
      <c r="X1161" s="2"/>
      <c r="Y1161" s="2" t="s">
        <v>1690</v>
      </c>
    </row>
    <row r="1162" spans="1:25" ht="105" x14ac:dyDescent="0.25">
      <c r="A1162" s="2" t="s">
        <v>1827</v>
      </c>
      <c r="B1162" s="2" t="str">
        <f>IFERROR(VLOOKUP(VALUE(MID(A1162,1,IF(VALUE(MID(A1162,1,3))=898,3,4))),[26]Hoja1!$A$3:$K$222,2,0),"")</f>
        <v>1052 Bienestar estudiantil para todos</v>
      </c>
      <c r="C1162" s="2" t="s">
        <v>1682</v>
      </c>
      <c r="D1162" s="2" t="s">
        <v>1823</v>
      </c>
      <c r="E1162" s="2">
        <v>85151507</v>
      </c>
      <c r="F1162" s="2" t="s">
        <v>1828</v>
      </c>
      <c r="G1162" s="4">
        <v>4</v>
      </c>
      <c r="H1162" s="4">
        <v>6</v>
      </c>
      <c r="I1162" s="2">
        <v>4</v>
      </c>
      <c r="J1162" s="2">
        <v>1</v>
      </c>
      <c r="K1162" s="63" t="s">
        <v>889</v>
      </c>
      <c r="L1162" s="2" t="str">
        <f>IF(K1162=[28]Hoja3!$B$2,[28]Hoja3!$A$2,IF(K1162=[28]Hoja3!$B$3,[28]Hoja3!$A$3,IF(K1162=[28]Hoja3!$B$4,[28]Hoja3!$A$4,IF(K1162=[28]Hoja3!$B$5,[28]Hoja3!$A$5,IF(K1162=[28]Hoja3!$B$6,[28]Hoja3!$A$6,IF(K1162=[28]Hoja3!$B$7,[28]Hoja3!$A$7,IF(K1162=[28]Hoja3!$B$8,[28]Hoja3!$A$8,IF(K1162=[28]Hoja3!$B$9,[28]Hoja3!$A$9,IF(K1162=[28]Hoja3!$B$10,[28]Hoja3!$A$10,IF(K1162=[28]Hoja3!$B$11,[28]Hoja3!$A$11,IF(K1162=[28]Hoja3!$B$12,[28]Hoja3!$A$12,IF(K1162=[28]Hoja3!$B$13,[28]Hoja3!$A$13,IF(K1162=[28]Hoja3!$B$14,[28]Hoja3!$A$14,"")))))))))))))</f>
        <v>CCE-04</v>
      </c>
      <c r="M1162" s="2" t="s">
        <v>890</v>
      </c>
      <c r="N1162" s="2">
        <v>0</v>
      </c>
      <c r="O1162" s="64">
        <v>500000000</v>
      </c>
      <c r="P1162" s="64">
        <v>500000000</v>
      </c>
      <c r="Q1162" s="1">
        <v>0</v>
      </c>
      <c r="R1162" s="2">
        <v>0</v>
      </c>
      <c r="S1162" s="2" t="s">
        <v>1332</v>
      </c>
      <c r="T1162" s="2" t="s">
        <v>1333</v>
      </c>
      <c r="U1162" s="2" t="s">
        <v>1687</v>
      </c>
      <c r="V1162" s="2" t="s">
        <v>1688</v>
      </c>
      <c r="W1162" s="2" t="s">
        <v>1689</v>
      </c>
      <c r="X1162" s="2"/>
      <c r="Y1162" s="2" t="s">
        <v>1690</v>
      </c>
    </row>
    <row r="1163" spans="1:25" ht="105" x14ac:dyDescent="0.25">
      <c r="A1163" s="2" t="s">
        <v>1829</v>
      </c>
      <c r="B1163" s="2" t="str">
        <f>IFERROR(VLOOKUP(VALUE(MID(A1163,1,IF(VALUE(MID(A1163,1,3))=898,3,4))),[26]Hoja1!$A$3:$K$222,2,0),"")</f>
        <v>1052 Bienestar estudiantil para todos</v>
      </c>
      <c r="C1163" s="2" t="s">
        <v>1682</v>
      </c>
      <c r="D1163" s="2" t="s">
        <v>1823</v>
      </c>
      <c r="E1163" s="2">
        <v>85151507</v>
      </c>
      <c r="F1163" s="2" t="s">
        <v>1830</v>
      </c>
      <c r="G1163" s="4">
        <v>4</v>
      </c>
      <c r="H1163" s="4">
        <v>6</v>
      </c>
      <c r="I1163" s="2">
        <v>2</v>
      </c>
      <c r="J1163" s="2">
        <v>1</v>
      </c>
      <c r="K1163" s="63" t="s">
        <v>889</v>
      </c>
      <c r="L1163" s="2" t="str">
        <f>IF(K1163=[28]Hoja3!$B$2,[28]Hoja3!$A$2,IF(K1163=[28]Hoja3!$B$3,[28]Hoja3!$A$3,IF(K1163=[28]Hoja3!$B$4,[28]Hoja3!$A$4,IF(K1163=[28]Hoja3!$B$5,[28]Hoja3!$A$5,IF(K1163=[28]Hoja3!$B$6,[28]Hoja3!$A$6,IF(K1163=[28]Hoja3!$B$7,[28]Hoja3!$A$7,IF(K1163=[28]Hoja3!$B$8,[28]Hoja3!$A$8,IF(K1163=[28]Hoja3!$B$9,[28]Hoja3!$A$9,IF(K1163=[28]Hoja3!$B$10,[28]Hoja3!$A$10,IF(K1163=[28]Hoja3!$B$11,[28]Hoja3!$A$11,IF(K1163=[28]Hoja3!$B$12,[28]Hoja3!$A$12,IF(K1163=[28]Hoja3!$B$13,[28]Hoja3!$A$13,IF(K1163=[28]Hoja3!$B$14,[28]Hoja3!$A$14,"")))))))))))))</f>
        <v>CCE-04</v>
      </c>
      <c r="M1163" s="2" t="s">
        <v>890</v>
      </c>
      <c r="N1163" s="2">
        <v>0</v>
      </c>
      <c r="O1163" s="64">
        <v>400000000</v>
      </c>
      <c r="P1163" s="64">
        <v>400000000</v>
      </c>
      <c r="Q1163" s="1">
        <v>0</v>
      </c>
      <c r="R1163" s="2">
        <v>0</v>
      </c>
      <c r="S1163" s="2" t="s">
        <v>1332</v>
      </c>
      <c r="T1163" s="2" t="s">
        <v>1333</v>
      </c>
      <c r="U1163" s="2" t="s">
        <v>1687</v>
      </c>
      <c r="V1163" s="2" t="s">
        <v>1688</v>
      </c>
      <c r="W1163" s="2" t="s">
        <v>1689</v>
      </c>
      <c r="X1163" s="2"/>
      <c r="Y1163" s="2" t="s">
        <v>1690</v>
      </c>
    </row>
    <row r="1164" spans="1:25" ht="135" x14ac:dyDescent="0.25">
      <c r="A1164" s="2" t="s">
        <v>1831</v>
      </c>
      <c r="B1164" s="2" t="str">
        <f>IFERROR(VLOOKUP(VALUE(MID(A1164,1,IF(VALUE(MID(A1164,1,3))=898,3,4))),[26]Hoja1!$A$3:$K$222,2,0),"")</f>
        <v>1052 Bienestar estudiantil para todos</v>
      </c>
      <c r="C1164" s="2" t="s">
        <v>1682</v>
      </c>
      <c r="D1164" s="2" t="s">
        <v>1832</v>
      </c>
      <c r="E1164" s="2">
        <v>85151507</v>
      </c>
      <c r="F1164" s="2" t="s">
        <v>1833</v>
      </c>
      <c r="G1164" s="4">
        <v>3</v>
      </c>
      <c r="H1164" s="4">
        <v>5</v>
      </c>
      <c r="I1164" s="2">
        <v>2</v>
      </c>
      <c r="J1164" s="2">
        <v>1</v>
      </c>
      <c r="K1164" s="63" t="s">
        <v>889</v>
      </c>
      <c r="L1164" s="2" t="str">
        <f>IF(K1164=[28]Hoja3!$B$2,[28]Hoja3!$A$2,IF(K1164=[28]Hoja3!$B$3,[28]Hoja3!$A$3,IF(K1164=[28]Hoja3!$B$4,[28]Hoja3!$A$4,IF(K1164=[28]Hoja3!$B$5,[28]Hoja3!$A$5,IF(K1164=[28]Hoja3!$B$6,[28]Hoja3!$A$6,IF(K1164=[28]Hoja3!$B$7,[28]Hoja3!$A$7,IF(K1164=[28]Hoja3!$B$8,[28]Hoja3!$A$8,IF(K1164=[28]Hoja3!$B$9,[28]Hoja3!$A$9,IF(K1164=[28]Hoja3!$B$10,[28]Hoja3!$A$10,IF(K1164=[28]Hoja3!$B$11,[28]Hoja3!$A$11,IF(K1164=[28]Hoja3!$B$12,[28]Hoja3!$A$12,IF(K1164=[28]Hoja3!$B$13,[28]Hoja3!$A$13,IF(K1164=[28]Hoja3!$B$14,[28]Hoja3!$A$14,"")))))))))))))</f>
        <v>CCE-04</v>
      </c>
      <c r="M1164" s="2" t="s">
        <v>890</v>
      </c>
      <c r="N1164" s="2">
        <v>0</v>
      </c>
      <c r="O1164" s="64">
        <v>600000000</v>
      </c>
      <c r="P1164" s="64">
        <v>600000000</v>
      </c>
      <c r="Q1164" s="1">
        <v>0</v>
      </c>
      <c r="R1164" s="2">
        <v>0</v>
      </c>
      <c r="S1164" s="2" t="s">
        <v>1332</v>
      </c>
      <c r="T1164" s="2" t="s">
        <v>1333</v>
      </c>
      <c r="U1164" s="2" t="s">
        <v>1687</v>
      </c>
      <c r="V1164" s="2" t="s">
        <v>1688</v>
      </c>
      <c r="W1164" s="2" t="s">
        <v>1689</v>
      </c>
      <c r="X1164" s="2"/>
      <c r="Y1164" s="2" t="s">
        <v>1690</v>
      </c>
    </row>
    <row r="1165" spans="1:25" ht="180" x14ac:dyDescent="0.25">
      <c r="A1165" s="2" t="s">
        <v>1834</v>
      </c>
      <c r="B1165" s="2" t="str">
        <f>IFERROR(VLOOKUP(VALUE(MID(A1165,1,IF(VALUE(MID(A1165,1,3))=898,3,4))),[26]Hoja1!$A$3:$K$222,2,0),"")</f>
        <v>1052 Bienestar estudiantil para todos</v>
      </c>
      <c r="C1165" s="2" t="s">
        <v>1682</v>
      </c>
      <c r="D1165" s="2" t="s">
        <v>1835</v>
      </c>
      <c r="E1165" s="2">
        <v>85151507</v>
      </c>
      <c r="F1165" s="2" t="s">
        <v>1836</v>
      </c>
      <c r="G1165" s="4">
        <v>6</v>
      </c>
      <c r="H1165" s="4">
        <v>6</v>
      </c>
      <c r="I1165" s="2">
        <v>3</v>
      </c>
      <c r="J1165" s="2">
        <v>1</v>
      </c>
      <c r="K1165" s="63" t="s">
        <v>889</v>
      </c>
      <c r="L1165" s="2" t="str">
        <f>IF(K1165=[28]Hoja3!$B$2,[28]Hoja3!$A$2,IF(K1165=[28]Hoja3!$B$3,[28]Hoja3!$A$3,IF(K1165=[28]Hoja3!$B$4,[28]Hoja3!$A$4,IF(K1165=[28]Hoja3!$B$5,[28]Hoja3!$A$5,IF(K1165=[28]Hoja3!$B$6,[28]Hoja3!$A$6,IF(K1165=[28]Hoja3!$B$7,[28]Hoja3!$A$7,IF(K1165=[28]Hoja3!$B$8,[28]Hoja3!$A$8,IF(K1165=[28]Hoja3!$B$9,[28]Hoja3!$A$9,IF(K1165=[28]Hoja3!$B$10,[28]Hoja3!$A$10,IF(K1165=[28]Hoja3!$B$11,[28]Hoja3!$A$11,IF(K1165=[28]Hoja3!$B$12,[28]Hoja3!$A$12,IF(K1165=[28]Hoja3!$B$13,[28]Hoja3!$A$13,IF(K1165=[28]Hoja3!$B$14,[28]Hoja3!$A$14,"")))))))))))))</f>
        <v>CCE-04</v>
      </c>
      <c r="M1165" s="2" t="s">
        <v>890</v>
      </c>
      <c r="N1165" s="2">
        <v>0</v>
      </c>
      <c r="O1165" s="64">
        <v>280000000</v>
      </c>
      <c r="P1165" s="64">
        <v>280000000</v>
      </c>
      <c r="Q1165" s="1">
        <v>0</v>
      </c>
      <c r="R1165" s="2">
        <v>0</v>
      </c>
      <c r="S1165" s="2" t="s">
        <v>1332</v>
      </c>
      <c r="T1165" s="2" t="s">
        <v>1333</v>
      </c>
      <c r="U1165" s="2" t="s">
        <v>1687</v>
      </c>
      <c r="V1165" s="2" t="s">
        <v>1688</v>
      </c>
      <c r="W1165" s="2" t="s">
        <v>1689</v>
      </c>
      <c r="X1165" s="2"/>
      <c r="Y1165" s="2" t="s">
        <v>1690</v>
      </c>
    </row>
    <row r="1166" spans="1:25" ht="105" x14ac:dyDescent="0.25">
      <c r="A1166" s="2" t="s">
        <v>1837</v>
      </c>
      <c r="B1166" s="2" t="str">
        <f>IFERROR(VLOOKUP(VALUE(MID(A1166,1,IF(VALUE(MID(A1166,1,3))=898,3,4))),[29]Hoja1!$A$3:$K$222,2,0),"")</f>
        <v>1052 Bienestar estudiantil para todos</v>
      </c>
      <c r="C1166" s="2" t="s">
        <v>1838</v>
      </c>
      <c r="D1166" s="65" t="s">
        <v>1839</v>
      </c>
      <c r="E1166" s="2">
        <v>78111802</v>
      </c>
      <c r="F1166" s="2" t="s">
        <v>1840</v>
      </c>
      <c r="G1166" s="4">
        <v>1</v>
      </c>
      <c r="H1166" s="4">
        <v>3</v>
      </c>
      <c r="I1166" s="2">
        <v>9</v>
      </c>
      <c r="J1166" s="2">
        <v>1</v>
      </c>
      <c r="K1166" s="2" t="s">
        <v>53</v>
      </c>
      <c r="L1166" s="2" t="s">
        <v>1287</v>
      </c>
      <c r="M1166" s="65" t="s">
        <v>893</v>
      </c>
      <c r="N1166" s="2">
        <v>0</v>
      </c>
      <c r="O1166" s="7">
        <v>77991399000</v>
      </c>
      <c r="P1166" s="7">
        <v>77991399000</v>
      </c>
      <c r="Q1166" s="1">
        <v>0</v>
      </c>
      <c r="R1166" s="2">
        <v>0</v>
      </c>
      <c r="S1166" s="2" t="s">
        <v>1332</v>
      </c>
      <c r="T1166" s="2" t="s">
        <v>1333</v>
      </c>
      <c r="U1166" s="2" t="s">
        <v>1687</v>
      </c>
      <c r="V1166" s="2" t="s">
        <v>1688</v>
      </c>
      <c r="W1166" s="2" t="s">
        <v>1689</v>
      </c>
      <c r="X1166" s="2"/>
      <c r="Y1166" s="2" t="s">
        <v>1690</v>
      </c>
    </row>
    <row r="1167" spans="1:25" ht="105" x14ac:dyDescent="0.25">
      <c r="A1167" s="2" t="s">
        <v>1841</v>
      </c>
      <c r="B1167" s="2" t="str">
        <f>IFERROR(VLOOKUP(VALUE(MID(A1167,1,IF(VALUE(MID(A1167,1,3))=898,3,4))),[29]Hoja1!$A$3:$K$222,2,0),"")</f>
        <v>1052 Bienestar estudiantil para todos</v>
      </c>
      <c r="C1167" s="2" t="s">
        <v>1838</v>
      </c>
      <c r="D1167" s="65" t="s">
        <v>1842</v>
      </c>
      <c r="E1167" s="2">
        <v>94131603</v>
      </c>
      <c r="F1167" s="2" t="s">
        <v>1716</v>
      </c>
      <c r="G1167" s="4">
        <v>1</v>
      </c>
      <c r="H1167" s="4">
        <v>1</v>
      </c>
      <c r="I1167" s="2">
        <v>11.5</v>
      </c>
      <c r="J1167" s="2">
        <v>1</v>
      </c>
      <c r="K1167" s="2" t="s">
        <v>29</v>
      </c>
      <c r="L1167" s="2" t="str">
        <f>IF(K1167=[29]Hoja3!$B$2,[29]Hoja3!$A$2,IF(K1167=[29]Hoja3!$B$3,[29]Hoja3!$A$3,IF(K1167=[29]Hoja3!$B$4,[29]Hoja3!$A$4,IF(K1167=[29]Hoja3!$B$5,[29]Hoja3!$A$5,IF(K1167=[29]Hoja3!$B$6,[29]Hoja3!$A$6,IF(K1167=[29]Hoja3!$B$7,[29]Hoja3!$A$7,IF(K1167=[29]Hoja3!$B$8,[29]Hoja3!$A$8,IF(K1167=[29]Hoja3!$B$9,[29]Hoja3!$A$9,IF(K1167=[29]Hoja3!$B$10,[29]Hoja3!$A$10,IF(K1167=[29]Hoja3!$B$11,[29]Hoja3!$A$11,IF(K1167=[29]Hoja3!$B$12,[29]Hoja3!$A$12,IF(K1167=[29]Hoja3!$B$13,[29]Hoja3!$A$13,IF(K1167=[29]Hoja3!$B$14,[29]Hoja3!$A$14,"")))))))))))))</f>
        <v>CCE-05</v>
      </c>
      <c r="M1167" s="65" t="s">
        <v>58</v>
      </c>
      <c r="N1167" s="2">
        <v>0</v>
      </c>
      <c r="O1167" s="7">
        <f>+AF1167</f>
        <v>0</v>
      </c>
      <c r="P1167" s="7">
        <f>+AF1167</f>
        <v>0</v>
      </c>
      <c r="Q1167" s="1">
        <v>0</v>
      </c>
      <c r="R1167" s="2">
        <v>0</v>
      </c>
      <c r="S1167" s="2" t="s">
        <v>1332</v>
      </c>
      <c r="T1167" s="2" t="s">
        <v>1333</v>
      </c>
      <c r="U1167" s="2" t="s">
        <v>1687</v>
      </c>
      <c r="V1167" s="2" t="s">
        <v>1688</v>
      </c>
      <c r="W1167" s="2" t="s">
        <v>1689</v>
      </c>
      <c r="X1167" s="2"/>
      <c r="Y1167" s="2" t="s">
        <v>1690</v>
      </c>
    </row>
    <row r="1168" spans="1:25" ht="105" x14ac:dyDescent="0.25">
      <c r="A1168" s="2" t="s">
        <v>1843</v>
      </c>
      <c r="B1168" s="2" t="str">
        <f>IFERROR(VLOOKUP(VALUE(MID(A1168,1,IF(VALUE(MID(A1168,1,3))=898,3,4))),[29]Hoja1!$A$3:$K$222,2,0),"")</f>
        <v>1052 Bienestar estudiantil para todos</v>
      </c>
      <c r="C1168" s="2" t="s">
        <v>1838</v>
      </c>
      <c r="D1168" s="2" t="s">
        <v>1842</v>
      </c>
      <c r="E1168" s="2">
        <v>94131603</v>
      </c>
      <c r="F1168" s="2" t="s">
        <v>1844</v>
      </c>
      <c r="G1168" s="2">
        <v>1</v>
      </c>
      <c r="H1168" s="2">
        <v>1</v>
      </c>
      <c r="I1168" s="2">
        <v>11.5</v>
      </c>
      <c r="J1168" s="2">
        <v>1</v>
      </c>
      <c r="K1168" s="2" t="s">
        <v>29</v>
      </c>
      <c r="L1168" s="2" t="str">
        <f>IF(K1168=[29]Hoja3!$B$2,[29]Hoja3!$A$2,IF(K1168=[29]Hoja3!$B$3,[29]Hoja3!$A$3,IF(K1168=[29]Hoja3!$B$4,[29]Hoja3!$A$4,IF(K1168=[29]Hoja3!$B$5,[29]Hoja3!$A$5,IF(K1168=[29]Hoja3!$B$6,[29]Hoja3!$A$6,IF(K1168=[29]Hoja3!$B$7,[29]Hoja3!$A$7,IF(K1168=[29]Hoja3!$B$8,[29]Hoja3!$A$8,IF(K1168=[29]Hoja3!$B$9,[29]Hoja3!$A$9,IF(K1168=[29]Hoja3!$B$10,[29]Hoja3!$A$10,IF(K1168=[29]Hoja3!$B$11,[29]Hoja3!$A$11,IF(K1168=[29]Hoja3!$B$12,[29]Hoja3!$A$12,IF(K1168=[29]Hoja3!$B$13,[29]Hoja3!$A$13,IF(K1168=[29]Hoja3!$B$14,[29]Hoja3!$A$14,"")))))))))))))</f>
        <v>CCE-05</v>
      </c>
      <c r="M1168" s="2" t="s">
        <v>58</v>
      </c>
      <c r="N1168" s="2">
        <v>0</v>
      </c>
      <c r="O1168" s="64">
        <v>115000000</v>
      </c>
      <c r="P1168" s="64">
        <v>115000000</v>
      </c>
      <c r="Q1168" s="2">
        <v>0</v>
      </c>
      <c r="R1168" s="2">
        <v>0</v>
      </c>
      <c r="S1168" s="2" t="s">
        <v>1332</v>
      </c>
      <c r="T1168" s="2" t="s">
        <v>1333</v>
      </c>
      <c r="U1168" s="2" t="s">
        <v>1687</v>
      </c>
      <c r="V1168" s="2" t="s">
        <v>1688</v>
      </c>
      <c r="W1168" s="2" t="s">
        <v>1689</v>
      </c>
      <c r="X1168" s="2"/>
      <c r="Y1168" s="2" t="s">
        <v>1690</v>
      </c>
    </row>
    <row r="1169" spans="1:25" ht="105" x14ac:dyDescent="0.25">
      <c r="A1169" s="2" t="s">
        <v>1845</v>
      </c>
      <c r="B1169" s="2" t="s">
        <v>1692</v>
      </c>
      <c r="C1169" s="2" t="s">
        <v>1838</v>
      </c>
      <c r="D1169" s="65" t="s">
        <v>1842</v>
      </c>
      <c r="E1169" s="2">
        <v>94131603</v>
      </c>
      <c r="F1169" s="2" t="s">
        <v>1716</v>
      </c>
      <c r="G1169" s="4">
        <v>1</v>
      </c>
      <c r="H1169" s="4">
        <v>1</v>
      </c>
      <c r="I1169" s="2">
        <v>11.5</v>
      </c>
      <c r="J1169" s="2">
        <v>1</v>
      </c>
      <c r="K1169" s="2" t="s">
        <v>29</v>
      </c>
      <c r="L1169" s="2" t="s">
        <v>820</v>
      </c>
      <c r="M1169" s="65" t="s">
        <v>58</v>
      </c>
      <c r="N1169" s="2">
        <v>0</v>
      </c>
      <c r="O1169" s="7">
        <f>+P1169</f>
        <v>0</v>
      </c>
      <c r="P1169" s="7">
        <f>+AF1169</f>
        <v>0</v>
      </c>
      <c r="Q1169" s="1">
        <v>0</v>
      </c>
      <c r="R1169" s="2">
        <v>0</v>
      </c>
      <c r="S1169" s="2" t="s">
        <v>1332</v>
      </c>
      <c r="T1169" s="2" t="s">
        <v>1333</v>
      </c>
      <c r="U1169" s="2" t="s">
        <v>1687</v>
      </c>
      <c r="V1169" s="2" t="s">
        <v>1688</v>
      </c>
      <c r="W1169" s="2" t="s">
        <v>1689</v>
      </c>
      <c r="X1169" s="2"/>
      <c r="Y1169" s="2" t="s">
        <v>1690</v>
      </c>
    </row>
    <row r="1170" spans="1:25" ht="105" x14ac:dyDescent="0.25">
      <c r="A1170" s="2" t="s">
        <v>1846</v>
      </c>
      <c r="B1170" s="2" t="str">
        <f>IFERROR(VLOOKUP(VALUE(MID(A1170,1,IF(VALUE(MID(A1170,1,3))=898,3,4))),[29]Hoja1!$A$3:$K$222,2,0),"")</f>
        <v>1052 Bienestar estudiantil para todos</v>
      </c>
      <c r="C1170" s="2" t="s">
        <v>1838</v>
      </c>
      <c r="D1170" s="65" t="s">
        <v>1842</v>
      </c>
      <c r="E1170" s="2">
        <v>93151507</v>
      </c>
      <c r="F1170" s="2" t="s">
        <v>1720</v>
      </c>
      <c r="G1170" s="4">
        <v>1</v>
      </c>
      <c r="H1170" s="4">
        <v>1</v>
      </c>
      <c r="I1170" s="2">
        <v>11.5</v>
      </c>
      <c r="J1170" s="2">
        <v>1</v>
      </c>
      <c r="K1170" s="2" t="s">
        <v>29</v>
      </c>
      <c r="L1170" s="2" t="str">
        <f>IF(K1170=[29]Hoja3!$B$2,[29]Hoja3!$A$2,IF(K1170=[29]Hoja3!$B$3,[29]Hoja3!$A$3,IF(K1170=[29]Hoja3!$B$4,[29]Hoja3!$A$4,IF(K1170=[29]Hoja3!$B$5,[29]Hoja3!$A$5,IF(K1170=[29]Hoja3!$B$6,[29]Hoja3!$A$6,IF(K1170=[29]Hoja3!$B$7,[29]Hoja3!$A$7,IF(K1170=[29]Hoja3!$B$8,[29]Hoja3!$A$8,IF(K1170=[29]Hoja3!$B$9,[29]Hoja3!$A$9,IF(K1170=[29]Hoja3!$B$10,[29]Hoja3!$A$10,IF(K1170=[29]Hoja3!$B$11,[29]Hoja3!$A$11,IF(K1170=[29]Hoja3!$B$12,[29]Hoja3!$A$12,IF(K1170=[29]Hoja3!$B$13,[29]Hoja3!$A$13,IF(K1170=[29]Hoja3!$B$14,[29]Hoja3!$A$14,"")))))))))))))</f>
        <v>CCE-05</v>
      </c>
      <c r="M1170" s="65" t="s">
        <v>58</v>
      </c>
      <c r="N1170" s="2">
        <v>0</v>
      </c>
      <c r="O1170" s="7">
        <f>+AF1170</f>
        <v>0</v>
      </c>
      <c r="P1170" s="7">
        <f t="shared" ref="P1170:P1236" si="22">+O1170</f>
        <v>0</v>
      </c>
      <c r="Q1170" s="1">
        <v>0</v>
      </c>
      <c r="R1170" s="2">
        <v>0</v>
      </c>
      <c r="S1170" s="2" t="s">
        <v>1332</v>
      </c>
      <c r="T1170" s="2" t="s">
        <v>1333</v>
      </c>
      <c r="U1170" s="2" t="s">
        <v>1687</v>
      </c>
      <c r="V1170" s="2" t="s">
        <v>1688</v>
      </c>
      <c r="W1170" s="2" t="s">
        <v>1689</v>
      </c>
      <c r="X1170" s="2"/>
      <c r="Y1170" s="2" t="s">
        <v>1690</v>
      </c>
    </row>
    <row r="1171" spans="1:25" ht="105" x14ac:dyDescent="0.25">
      <c r="A1171" s="2" t="s">
        <v>1847</v>
      </c>
      <c r="B1171" s="2" t="str">
        <f>IFERROR(VLOOKUP(VALUE(MID(A1171,1,IF(VALUE(MID(A1171,1,3))=898,3,4))),[29]Hoja1!$A$3:$K$222,2,0),"")</f>
        <v>1052 Bienestar estudiantil para todos</v>
      </c>
      <c r="C1171" s="2" t="s">
        <v>1838</v>
      </c>
      <c r="D1171" s="65" t="s">
        <v>1842</v>
      </c>
      <c r="E1171" s="2">
        <v>80161501</v>
      </c>
      <c r="F1171" s="2" t="s">
        <v>1848</v>
      </c>
      <c r="G1171" s="4">
        <v>1</v>
      </c>
      <c r="H1171" s="4">
        <v>1</v>
      </c>
      <c r="I1171" s="2">
        <v>11.5</v>
      </c>
      <c r="J1171" s="2">
        <v>1</v>
      </c>
      <c r="K1171" s="2" t="s">
        <v>29</v>
      </c>
      <c r="L1171" s="2" t="str">
        <f>IF(K1171=[29]Hoja3!$B$2,[29]Hoja3!$A$2,IF(K1171=[29]Hoja3!$B$3,[29]Hoja3!$A$3,IF(K1171=[29]Hoja3!$B$4,[29]Hoja3!$A$4,IF(K1171=[29]Hoja3!$B$5,[29]Hoja3!$A$5,IF(K1171=[29]Hoja3!$B$6,[29]Hoja3!$A$6,IF(K1171=[29]Hoja3!$B$7,[29]Hoja3!$A$7,IF(K1171=[29]Hoja3!$B$8,[29]Hoja3!$A$8,IF(K1171=[29]Hoja3!$B$9,[29]Hoja3!$A$9,IF(K1171=[29]Hoja3!$B$10,[29]Hoja3!$A$10,IF(K1171=[29]Hoja3!$B$11,[29]Hoja3!$A$11,IF(K1171=[29]Hoja3!$B$12,[29]Hoja3!$A$12,IF(K1171=[29]Hoja3!$B$13,[29]Hoja3!$A$13,IF(K1171=[29]Hoja3!$B$14,[29]Hoja3!$A$14,"")))))))))))))</f>
        <v>CCE-05</v>
      </c>
      <c r="M1171" s="65" t="s">
        <v>1022</v>
      </c>
      <c r="N1171" s="2">
        <v>0</v>
      </c>
      <c r="O1171" s="7">
        <f t="shared" ref="O1171:O1237" si="23">+AF1171</f>
        <v>0</v>
      </c>
      <c r="P1171" s="7">
        <f t="shared" si="22"/>
        <v>0</v>
      </c>
      <c r="Q1171" s="1">
        <v>0</v>
      </c>
      <c r="R1171" s="2">
        <v>0</v>
      </c>
      <c r="S1171" s="2" t="s">
        <v>1332</v>
      </c>
      <c r="T1171" s="2" t="s">
        <v>1333</v>
      </c>
      <c r="U1171" s="2" t="s">
        <v>1687</v>
      </c>
      <c r="V1171" s="2" t="s">
        <v>1688</v>
      </c>
      <c r="W1171" s="2" t="s">
        <v>1689</v>
      </c>
      <c r="X1171" s="2"/>
      <c r="Y1171" s="2" t="s">
        <v>1690</v>
      </c>
    </row>
    <row r="1172" spans="1:25" ht="105" x14ac:dyDescent="0.25">
      <c r="A1172" s="2" t="s">
        <v>1849</v>
      </c>
      <c r="B1172" s="2" t="str">
        <f>IFERROR(VLOOKUP(VALUE(MID(A1172,1,IF(VALUE(MID(A1172,1,3))=898,3,4))),[29]Hoja1!$A$3:$K$222,2,0),"")</f>
        <v>1052 Bienestar estudiantil para todos</v>
      </c>
      <c r="C1172" s="2" t="s">
        <v>1838</v>
      </c>
      <c r="D1172" s="65" t="s">
        <v>1842</v>
      </c>
      <c r="E1172" s="2">
        <v>80101504</v>
      </c>
      <c r="F1172" s="2" t="s">
        <v>1850</v>
      </c>
      <c r="G1172" s="4">
        <v>1</v>
      </c>
      <c r="H1172" s="4">
        <v>1</v>
      </c>
      <c r="I1172" s="2">
        <v>11.5</v>
      </c>
      <c r="J1172" s="2">
        <v>1</v>
      </c>
      <c r="K1172" s="2" t="s">
        <v>29</v>
      </c>
      <c r="L1172" s="2" t="str">
        <f>IF(K1172=[29]Hoja3!$B$2,[29]Hoja3!$A$2,IF(K1172=[29]Hoja3!$B$3,[29]Hoja3!$A$3,IF(K1172=[29]Hoja3!$B$4,[29]Hoja3!$A$4,IF(K1172=[29]Hoja3!$B$5,[29]Hoja3!$A$5,IF(K1172=[29]Hoja3!$B$6,[29]Hoja3!$A$6,IF(K1172=[29]Hoja3!$B$7,[29]Hoja3!$A$7,IF(K1172=[29]Hoja3!$B$8,[29]Hoja3!$A$8,IF(K1172=[29]Hoja3!$B$9,[29]Hoja3!$A$9,IF(K1172=[29]Hoja3!$B$10,[29]Hoja3!$A$10,IF(K1172=[29]Hoja3!$B$11,[29]Hoja3!$A$11,IF(K1172=[29]Hoja3!$B$12,[29]Hoja3!$A$12,IF(K1172=[29]Hoja3!$B$13,[29]Hoja3!$A$13,IF(K1172=[29]Hoja3!$B$14,[29]Hoja3!$A$14,"")))))))))))))</f>
        <v>CCE-05</v>
      </c>
      <c r="M1172" s="65" t="s">
        <v>58</v>
      </c>
      <c r="N1172" s="2">
        <v>0</v>
      </c>
      <c r="O1172" s="7">
        <f t="shared" si="23"/>
        <v>0</v>
      </c>
      <c r="P1172" s="7">
        <f t="shared" si="22"/>
        <v>0</v>
      </c>
      <c r="Q1172" s="1">
        <v>0</v>
      </c>
      <c r="R1172" s="2">
        <v>0</v>
      </c>
      <c r="S1172" s="2" t="s">
        <v>1332</v>
      </c>
      <c r="T1172" s="2" t="s">
        <v>1333</v>
      </c>
      <c r="U1172" s="2" t="s">
        <v>1687</v>
      </c>
      <c r="V1172" s="2" t="s">
        <v>1688</v>
      </c>
      <c r="W1172" s="2" t="s">
        <v>1689</v>
      </c>
      <c r="X1172" s="2"/>
      <c r="Y1172" s="2" t="s">
        <v>1690</v>
      </c>
    </row>
    <row r="1173" spans="1:25" ht="105" x14ac:dyDescent="0.25">
      <c r="A1173" s="2" t="s">
        <v>1851</v>
      </c>
      <c r="B1173" s="2" t="str">
        <f>IFERROR(VLOOKUP(VALUE(MID(A1173,1,IF(VALUE(MID(A1173,1,3))=898,3,4))),[29]Hoja1!$A$3:$K$222,2,0),"")</f>
        <v>1052 Bienestar estudiantil para todos</v>
      </c>
      <c r="C1173" s="2" t="s">
        <v>1838</v>
      </c>
      <c r="D1173" s="65" t="s">
        <v>1842</v>
      </c>
      <c r="E1173" s="2">
        <v>78131804</v>
      </c>
      <c r="F1173" s="2" t="s">
        <v>1852</v>
      </c>
      <c r="G1173" s="4">
        <v>1</v>
      </c>
      <c r="H1173" s="4">
        <v>1</v>
      </c>
      <c r="I1173" s="2">
        <v>11.5</v>
      </c>
      <c r="J1173" s="2">
        <v>1</v>
      </c>
      <c r="K1173" s="2" t="s">
        <v>29</v>
      </c>
      <c r="L1173" s="2" t="str">
        <f>IF(K1173=[29]Hoja3!$B$2,[29]Hoja3!$A$2,IF(K1173=[29]Hoja3!$B$3,[29]Hoja3!$A$3,IF(K1173=[29]Hoja3!$B$4,[29]Hoja3!$A$4,IF(K1173=[29]Hoja3!$B$5,[29]Hoja3!$A$5,IF(K1173=[29]Hoja3!$B$6,[29]Hoja3!$A$6,IF(K1173=[29]Hoja3!$B$7,[29]Hoja3!$A$7,IF(K1173=[29]Hoja3!$B$8,[29]Hoja3!$A$8,IF(K1173=[29]Hoja3!$B$9,[29]Hoja3!$A$9,IF(K1173=[29]Hoja3!$B$10,[29]Hoja3!$A$10,IF(K1173=[29]Hoja3!$B$11,[29]Hoja3!$A$11,IF(K1173=[29]Hoja3!$B$12,[29]Hoja3!$A$12,IF(K1173=[29]Hoja3!$B$13,[29]Hoja3!$A$13,IF(K1173=[29]Hoja3!$B$14,[29]Hoja3!$A$14,"")))))))))))))</f>
        <v>CCE-05</v>
      </c>
      <c r="M1173" s="65" t="s">
        <v>58</v>
      </c>
      <c r="N1173" s="2">
        <v>0</v>
      </c>
      <c r="O1173" s="7">
        <f t="shared" si="23"/>
        <v>0</v>
      </c>
      <c r="P1173" s="7">
        <f t="shared" si="22"/>
        <v>0</v>
      </c>
      <c r="Q1173" s="1">
        <v>0</v>
      </c>
      <c r="R1173" s="2">
        <v>0</v>
      </c>
      <c r="S1173" s="2" t="s">
        <v>1332</v>
      </c>
      <c r="T1173" s="2" t="s">
        <v>1333</v>
      </c>
      <c r="U1173" s="2" t="s">
        <v>1687</v>
      </c>
      <c r="V1173" s="2" t="s">
        <v>1688</v>
      </c>
      <c r="W1173" s="2" t="s">
        <v>1689</v>
      </c>
      <c r="X1173" s="2"/>
      <c r="Y1173" s="2" t="s">
        <v>1690</v>
      </c>
    </row>
    <row r="1174" spans="1:25" ht="105" x14ac:dyDescent="0.25">
      <c r="A1174" s="2" t="s">
        <v>1853</v>
      </c>
      <c r="B1174" s="2" t="str">
        <f>IFERROR(VLOOKUP(VALUE(MID(A1174,1,IF(VALUE(MID(A1174,1,3))=898,3,4))),[29]Hoja1!$A$3:$K$222,2,0),"")</f>
        <v>1052 Bienestar estudiantil para todos</v>
      </c>
      <c r="C1174" s="2" t="s">
        <v>1838</v>
      </c>
      <c r="D1174" s="65" t="s">
        <v>1842</v>
      </c>
      <c r="E1174" s="2">
        <v>78131804</v>
      </c>
      <c r="F1174" s="2" t="s">
        <v>1854</v>
      </c>
      <c r="G1174" s="4">
        <v>1</v>
      </c>
      <c r="H1174" s="4">
        <v>1</v>
      </c>
      <c r="I1174" s="2">
        <v>11.5</v>
      </c>
      <c r="J1174" s="2">
        <v>1</v>
      </c>
      <c r="K1174" s="2" t="s">
        <v>29</v>
      </c>
      <c r="L1174" s="2" t="str">
        <f>IF(K1174=[29]Hoja3!$B$2,[29]Hoja3!$A$2,IF(K1174=[29]Hoja3!$B$3,[29]Hoja3!$A$3,IF(K1174=[29]Hoja3!$B$4,[29]Hoja3!$A$4,IF(K1174=[29]Hoja3!$B$5,[29]Hoja3!$A$5,IF(K1174=[29]Hoja3!$B$6,[29]Hoja3!$A$6,IF(K1174=[29]Hoja3!$B$7,[29]Hoja3!$A$7,IF(K1174=[29]Hoja3!$B$8,[29]Hoja3!$A$8,IF(K1174=[29]Hoja3!$B$9,[29]Hoja3!$A$9,IF(K1174=[29]Hoja3!$B$10,[29]Hoja3!$A$10,IF(K1174=[29]Hoja3!$B$11,[29]Hoja3!$A$11,IF(K1174=[29]Hoja3!$B$12,[29]Hoja3!$A$12,IF(K1174=[29]Hoja3!$B$13,[29]Hoja3!$A$13,IF(K1174=[29]Hoja3!$B$14,[29]Hoja3!$A$14,"")))))))))))))</f>
        <v>CCE-05</v>
      </c>
      <c r="M1174" s="65" t="s">
        <v>1022</v>
      </c>
      <c r="N1174" s="2">
        <v>0</v>
      </c>
      <c r="O1174" s="7">
        <f t="shared" si="23"/>
        <v>0</v>
      </c>
      <c r="P1174" s="7">
        <f t="shared" si="22"/>
        <v>0</v>
      </c>
      <c r="Q1174" s="1">
        <v>0</v>
      </c>
      <c r="R1174" s="2">
        <v>0</v>
      </c>
      <c r="S1174" s="2" t="s">
        <v>1332</v>
      </c>
      <c r="T1174" s="2" t="s">
        <v>1333</v>
      </c>
      <c r="U1174" s="2" t="s">
        <v>1687</v>
      </c>
      <c r="V1174" s="2" t="s">
        <v>1688</v>
      </c>
      <c r="W1174" s="2" t="s">
        <v>1689</v>
      </c>
      <c r="X1174" s="2"/>
      <c r="Y1174" s="2" t="s">
        <v>1690</v>
      </c>
    </row>
    <row r="1175" spans="1:25" ht="105" x14ac:dyDescent="0.25">
      <c r="A1175" s="2" t="s">
        <v>1855</v>
      </c>
      <c r="B1175" s="2" t="str">
        <f>IFERROR(VLOOKUP(VALUE(MID(A1175,1,IF(VALUE(MID(A1175,1,3))=898,3,4))),[29]Hoja1!$A$3:$K$222,2,0),"")</f>
        <v>1052 Bienestar estudiantil para todos</v>
      </c>
      <c r="C1175" s="2" t="s">
        <v>1838</v>
      </c>
      <c r="D1175" s="65" t="s">
        <v>1842</v>
      </c>
      <c r="E1175" s="2">
        <v>78131804</v>
      </c>
      <c r="F1175" s="2" t="s">
        <v>1854</v>
      </c>
      <c r="G1175" s="4">
        <v>1</v>
      </c>
      <c r="H1175" s="4">
        <v>1</v>
      </c>
      <c r="I1175" s="2">
        <v>11.5</v>
      </c>
      <c r="J1175" s="2">
        <v>1</v>
      </c>
      <c r="K1175" s="2" t="s">
        <v>29</v>
      </c>
      <c r="L1175" s="2" t="str">
        <f>IF(K1175=[29]Hoja3!$B$2,[29]Hoja3!$A$2,IF(K1175=[29]Hoja3!$B$3,[29]Hoja3!$A$3,IF(K1175=[29]Hoja3!$B$4,[29]Hoja3!$A$4,IF(K1175=[29]Hoja3!$B$5,[29]Hoja3!$A$5,IF(K1175=[29]Hoja3!$B$6,[29]Hoja3!$A$6,IF(K1175=[29]Hoja3!$B$7,[29]Hoja3!$A$7,IF(K1175=[29]Hoja3!$B$8,[29]Hoja3!$A$8,IF(K1175=[29]Hoja3!$B$9,[29]Hoja3!$A$9,IF(K1175=[29]Hoja3!$B$10,[29]Hoja3!$A$10,IF(K1175=[29]Hoja3!$B$11,[29]Hoja3!$A$11,IF(K1175=[29]Hoja3!$B$12,[29]Hoja3!$A$12,IF(K1175=[29]Hoja3!$B$13,[29]Hoja3!$A$13,IF(K1175=[29]Hoja3!$B$14,[29]Hoja3!$A$14,"")))))))))))))</f>
        <v>CCE-05</v>
      </c>
      <c r="M1175" s="65" t="s">
        <v>1022</v>
      </c>
      <c r="N1175" s="2">
        <v>0</v>
      </c>
      <c r="O1175" s="7">
        <f t="shared" si="23"/>
        <v>0</v>
      </c>
      <c r="P1175" s="7">
        <f t="shared" si="22"/>
        <v>0</v>
      </c>
      <c r="Q1175" s="1">
        <v>0</v>
      </c>
      <c r="R1175" s="2">
        <v>0</v>
      </c>
      <c r="S1175" s="2" t="s">
        <v>1332</v>
      </c>
      <c r="T1175" s="2" t="s">
        <v>1333</v>
      </c>
      <c r="U1175" s="2" t="s">
        <v>1687</v>
      </c>
      <c r="V1175" s="2" t="s">
        <v>1688</v>
      </c>
      <c r="W1175" s="2" t="s">
        <v>1689</v>
      </c>
      <c r="X1175" s="2"/>
      <c r="Y1175" s="2" t="s">
        <v>1690</v>
      </c>
    </row>
    <row r="1176" spans="1:25" ht="105" x14ac:dyDescent="0.25">
      <c r="A1176" s="2" t="s">
        <v>1856</v>
      </c>
      <c r="B1176" s="2" t="str">
        <f>IFERROR(VLOOKUP(VALUE(MID(A1176,1,IF(VALUE(MID(A1176,1,3))=898,3,4))),[29]Hoja1!$A$3:$K$222,2,0),"")</f>
        <v>1052 Bienestar estudiantil para todos</v>
      </c>
      <c r="C1176" s="2" t="s">
        <v>1838</v>
      </c>
      <c r="D1176" s="65" t="s">
        <v>1842</v>
      </c>
      <c r="E1176" s="2">
        <v>78131804</v>
      </c>
      <c r="F1176" s="2" t="s">
        <v>1854</v>
      </c>
      <c r="G1176" s="4">
        <v>1</v>
      </c>
      <c r="H1176" s="4">
        <v>1</v>
      </c>
      <c r="I1176" s="2">
        <v>11.5</v>
      </c>
      <c r="J1176" s="2">
        <v>1</v>
      </c>
      <c r="K1176" s="2" t="s">
        <v>29</v>
      </c>
      <c r="L1176" s="2" t="str">
        <f>IF(K1176=[29]Hoja3!$B$2,[29]Hoja3!$A$2,IF(K1176=[29]Hoja3!$B$3,[29]Hoja3!$A$3,IF(K1176=[29]Hoja3!$B$4,[29]Hoja3!$A$4,IF(K1176=[29]Hoja3!$B$5,[29]Hoja3!$A$5,IF(K1176=[29]Hoja3!$B$6,[29]Hoja3!$A$6,IF(K1176=[29]Hoja3!$B$7,[29]Hoja3!$A$7,IF(K1176=[29]Hoja3!$B$8,[29]Hoja3!$A$8,IF(K1176=[29]Hoja3!$B$9,[29]Hoja3!$A$9,IF(K1176=[29]Hoja3!$B$10,[29]Hoja3!$A$10,IF(K1176=[29]Hoja3!$B$11,[29]Hoja3!$A$11,IF(K1176=[29]Hoja3!$B$12,[29]Hoja3!$A$12,IF(K1176=[29]Hoja3!$B$13,[29]Hoja3!$A$13,IF(K1176=[29]Hoja3!$B$14,[29]Hoja3!$A$14,"")))))))))))))</f>
        <v>CCE-05</v>
      </c>
      <c r="M1176" s="65" t="s">
        <v>1022</v>
      </c>
      <c r="N1176" s="2">
        <v>0</v>
      </c>
      <c r="O1176" s="7">
        <f t="shared" si="23"/>
        <v>0</v>
      </c>
      <c r="P1176" s="7">
        <f t="shared" si="22"/>
        <v>0</v>
      </c>
      <c r="Q1176" s="1">
        <v>0</v>
      </c>
      <c r="R1176" s="2">
        <v>0</v>
      </c>
      <c r="S1176" s="2" t="s">
        <v>1332</v>
      </c>
      <c r="T1176" s="2" t="s">
        <v>1333</v>
      </c>
      <c r="U1176" s="2" t="s">
        <v>1687</v>
      </c>
      <c r="V1176" s="2" t="s">
        <v>1688</v>
      </c>
      <c r="W1176" s="2" t="s">
        <v>1689</v>
      </c>
      <c r="X1176" s="2"/>
      <c r="Y1176" s="2" t="s">
        <v>1690</v>
      </c>
    </row>
    <row r="1177" spans="1:25" ht="105" x14ac:dyDescent="0.25">
      <c r="A1177" s="2" t="s">
        <v>1857</v>
      </c>
      <c r="B1177" s="2" t="str">
        <f>IFERROR(VLOOKUP(VALUE(MID(A1177,1,IF(VALUE(MID(A1177,1,3))=898,3,4))),[29]Hoja1!$A$3:$K$222,2,0),"")</f>
        <v>1052 Bienestar estudiantil para todos</v>
      </c>
      <c r="C1177" s="2" t="s">
        <v>1838</v>
      </c>
      <c r="D1177" s="65" t="s">
        <v>1842</v>
      </c>
      <c r="E1177" s="2">
        <v>78131804</v>
      </c>
      <c r="F1177" s="2" t="s">
        <v>1854</v>
      </c>
      <c r="G1177" s="4">
        <v>1</v>
      </c>
      <c r="H1177" s="4">
        <v>1</v>
      </c>
      <c r="I1177" s="2">
        <v>11.5</v>
      </c>
      <c r="J1177" s="2">
        <v>1</v>
      </c>
      <c r="K1177" s="2" t="s">
        <v>29</v>
      </c>
      <c r="L1177" s="2" t="str">
        <f>IF(K1177=[29]Hoja3!$B$2,[29]Hoja3!$A$2,IF(K1177=[29]Hoja3!$B$3,[29]Hoja3!$A$3,IF(K1177=[29]Hoja3!$B$4,[29]Hoja3!$A$4,IF(K1177=[29]Hoja3!$B$5,[29]Hoja3!$A$5,IF(K1177=[29]Hoja3!$B$6,[29]Hoja3!$A$6,IF(K1177=[29]Hoja3!$B$7,[29]Hoja3!$A$7,IF(K1177=[29]Hoja3!$B$8,[29]Hoja3!$A$8,IF(K1177=[29]Hoja3!$B$9,[29]Hoja3!$A$9,IF(K1177=[29]Hoja3!$B$10,[29]Hoja3!$A$10,IF(K1177=[29]Hoja3!$B$11,[29]Hoja3!$A$11,IF(K1177=[29]Hoja3!$B$12,[29]Hoja3!$A$12,IF(K1177=[29]Hoja3!$B$13,[29]Hoja3!$A$13,IF(K1177=[29]Hoja3!$B$14,[29]Hoja3!$A$14,"")))))))))))))</f>
        <v>CCE-05</v>
      </c>
      <c r="M1177" s="65" t="s">
        <v>1022</v>
      </c>
      <c r="N1177" s="2">
        <v>0</v>
      </c>
      <c r="O1177" s="7">
        <f t="shared" si="23"/>
        <v>0</v>
      </c>
      <c r="P1177" s="7">
        <f t="shared" si="22"/>
        <v>0</v>
      </c>
      <c r="Q1177" s="1">
        <v>0</v>
      </c>
      <c r="R1177" s="2">
        <v>0</v>
      </c>
      <c r="S1177" s="2" t="s">
        <v>1332</v>
      </c>
      <c r="T1177" s="2" t="s">
        <v>1333</v>
      </c>
      <c r="U1177" s="2" t="s">
        <v>1687</v>
      </c>
      <c r="V1177" s="2" t="s">
        <v>1688</v>
      </c>
      <c r="W1177" s="2" t="s">
        <v>1689</v>
      </c>
      <c r="X1177" s="2"/>
      <c r="Y1177" s="2" t="s">
        <v>1690</v>
      </c>
    </row>
    <row r="1178" spans="1:25" ht="105" x14ac:dyDescent="0.25">
      <c r="A1178" s="2" t="s">
        <v>1858</v>
      </c>
      <c r="B1178" s="2" t="str">
        <f>IFERROR(VLOOKUP(VALUE(MID(A1178,1,IF(VALUE(MID(A1178,1,3))=898,3,4))),[29]Hoja1!$A$3:$K$222,2,0),"")</f>
        <v>1052 Bienestar estudiantil para todos</v>
      </c>
      <c r="C1178" s="2" t="s">
        <v>1838</v>
      </c>
      <c r="D1178" s="65" t="s">
        <v>1842</v>
      </c>
      <c r="E1178" s="2">
        <v>78131804</v>
      </c>
      <c r="F1178" s="2" t="s">
        <v>1854</v>
      </c>
      <c r="G1178" s="4">
        <v>1</v>
      </c>
      <c r="H1178" s="4">
        <v>1</v>
      </c>
      <c r="I1178" s="2">
        <v>11.5</v>
      </c>
      <c r="J1178" s="2">
        <v>1</v>
      </c>
      <c r="K1178" s="2" t="s">
        <v>29</v>
      </c>
      <c r="L1178" s="2" t="str">
        <f>IF(K1178=[29]Hoja3!$B$2,[29]Hoja3!$A$2,IF(K1178=[29]Hoja3!$B$3,[29]Hoja3!$A$3,IF(K1178=[29]Hoja3!$B$4,[29]Hoja3!$A$4,IF(K1178=[29]Hoja3!$B$5,[29]Hoja3!$A$5,IF(K1178=[29]Hoja3!$B$6,[29]Hoja3!$A$6,IF(K1178=[29]Hoja3!$B$7,[29]Hoja3!$A$7,IF(K1178=[29]Hoja3!$B$8,[29]Hoja3!$A$8,IF(K1178=[29]Hoja3!$B$9,[29]Hoja3!$A$9,IF(K1178=[29]Hoja3!$B$10,[29]Hoja3!$A$10,IF(K1178=[29]Hoja3!$B$11,[29]Hoja3!$A$11,IF(K1178=[29]Hoja3!$B$12,[29]Hoja3!$A$12,IF(K1178=[29]Hoja3!$B$13,[29]Hoja3!$A$13,IF(K1178=[29]Hoja3!$B$14,[29]Hoja3!$A$14,"")))))))))))))</f>
        <v>CCE-05</v>
      </c>
      <c r="M1178" s="65" t="s">
        <v>1022</v>
      </c>
      <c r="N1178" s="2">
        <v>0</v>
      </c>
      <c r="O1178" s="7">
        <f t="shared" si="23"/>
        <v>0</v>
      </c>
      <c r="P1178" s="7">
        <f t="shared" si="22"/>
        <v>0</v>
      </c>
      <c r="Q1178" s="1">
        <v>0</v>
      </c>
      <c r="R1178" s="2">
        <v>0</v>
      </c>
      <c r="S1178" s="2" t="s">
        <v>1332</v>
      </c>
      <c r="T1178" s="2" t="s">
        <v>1333</v>
      </c>
      <c r="U1178" s="2" t="s">
        <v>1687</v>
      </c>
      <c r="V1178" s="2" t="s">
        <v>1688</v>
      </c>
      <c r="W1178" s="2" t="s">
        <v>1689</v>
      </c>
      <c r="X1178" s="2"/>
      <c r="Y1178" s="2" t="s">
        <v>1690</v>
      </c>
    </row>
    <row r="1179" spans="1:25" ht="105" x14ac:dyDescent="0.25">
      <c r="A1179" s="2" t="s">
        <v>1859</v>
      </c>
      <c r="B1179" s="2" t="str">
        <f>IFERROR(VLOOKUP(VALUE(MID(A1179,1,IF(VALUE(MID(A1179,1,3))=898,3,4))),[29]Hoja1!$A$3:$K$222,2,0),"")</f>
        <v>1052 Bienestar estudiantil para todos</v>
      </c>
      <c r="C1179" s="2" t="s">
        <v>1838</v>
      </c>
      <c r="D1179" s="65" t="s">
        <v>1842</v>
      </c>
      <c r="E1179" s="2">
        <v>78131804</v>
      </c>
      <c r="F1179" s="2" t="s">
        <v>1854</v>
      </c>
      <c r="G1179" s="4">
        <v>1</v>
      </c>
      <c r="H1179" s="4">
        <v>1</v>
      </c>
      <c r="I1179" s="2">
        <v>11.5</v>
      </c>
      <c r="J1179" s="2">
        <v>1</v>
      </c>
      <c r="K1179" s="2" t="s">
        <v>29</v>
      </c>
      <c r="L1179" s="2" t="str">
        <f>IF(K1179=[29]Hoja3!$B$2,[29]Hoja3!$A$2,IF(K1179=[29]Hoja3!$B$3,[29]Hoja3!$A$3,IF(K1179=[29]Hoja3!$B$4,[29]Hoja3!$A$4,IF(K1179=[29]Hoja3!$B$5,[29]Hoja3!$A$5,IF(K1179=[29]Hoja3!$B$6,[29]Hoja3!$A$6,IF(K1179=[29]Hoja3!$B$7,[29]Hoja3!$A$7,IF(K1179=[29]Hoja3!$B$8,[29]Hoja3!$A$8,IF(K1179=[29]Hoja3!$B$9,[29]Hoja3!$A$9,IF(K1179=[29]Hoja3!$B$10,[29]Hoja3!$A$10,IF(K1179=[29]Hoja3!$B$11,[29]Hoja3!$A$11,IF(K1179=[29]Hoja3!$B$12,[29]Hoja3!$A$12,IF(K1179=[29]Hoja3!$B$13,[29]Hoja3!$A$13,IF(K1179=[29]Hoja3!$B$14,[29]Hoja3!$A$14,"")))))))))))))</f>
        <v>CCE-05</v>
      </c>
      <c r="M1179" s="65" t="s">
        <v>1022</v>
      </c>
      <c r="N1179" s="2">
        <v>0</v>
      </c>
      <c r="O1179" s="7">
        <f t="shared" si="23"/>
        <v>0</v>
      </c>
      <c r="P1179" s="7">
        <f t="shared" si="22"/>
        <v>0</v>
      </c>
      <c r="Q1179" s="1">
        <v>0</v>
      </c>
      <c r="R1179" s="2">
        <v>0</v>
      </c>
      <c r="S1179" s="2" t="s">
        <v>1332</v>
      </c>
      <c r="T1179" s="2" t="s">
        <v>1333</v>
      </c>
      <c r="U1179" s="2" t="s">
        <v>1687</v>
      </c>
      <c r="V1179" s="2" t="s">
        <v>1688</v>
      </c>
      <c r="W1179" s="2" t="s">
        <v>1689</v>
      </c>
      <c r="X1179" s="2"/>
      <c r="Y1179" s="2" t="s">
        <v>1690</v>
      </c>
    </row>
    <row r="1180" spans="1:25" ht="105" x14ac:dyDescent="0.25">
      <c r="A1180" s="2" t="s">
        <v>1860</v>
      </c>
      <c r="B1180" s="2" t="s">
        <v>1692</v>
      </c>
      <c r="C1180" s="2" t="s">
        <v>1838</v>
      </c>
      <c r="D1180" s="65" t="s">
        <v>1842</v>
      </c>
      <c r="E1180" s="2">
        <v>78131804</v>
      </c>
      <c r="F1180" s="2" t="s">
        <v>1854</v>
      </c>
      <c r="G1180" s="4">
        <v>1</v>
      </c>
      <c r="H1180" s="4">
        <v>1</v>
      </c>
      <c r="I1180" s="2">
        <v>11.5</v>
      </c>
      <c r="J1180" s="2">
        <v>1</v>
      </c>
      <c r="K1180" s="2" t="s">
        <v>29</v>
      </c>
      <c r="L1180" s="2" t="s">
        <v>820</v>
      </c>
      <c r="M1180" s="65" t="s">
        <v>1022</v>
      </c>
      <c r="N1180" s="2">
        <v>0</v>
      </c>
      <c r="O1180" s="7">
        <f t="shared" si="23"/>
        <v>0</v>
      </c>
      <c r="P1180" s="7">
        <f t="shared" si="22"/>
        <v>0</v>
      </c>
      <c r="Q1180" s="1">
        <v>0</v>
      </c>
      <c r="R1180" s="2">
        <v>0</v>
      </c>
      <c r="S1180" s="2" t="s">
        <v>1332</v>
      </c>
      <c r="T1180" s="2" t="s">
        <v>1333</v>
      </c>
      <c r="U1180" s="2" t="s">
        <v>1687</v>
      </c>
      <c r="V1180" s="2" t="s">
        <v>1688</v>
      </c>
      <c r="W1180" s="2" t="s">
        <v>1689</v>
      </c>
      <c r="X1180" s="2"/>
      <c r="Y1180" s="2" t="s">
        <v>1690</v>
      </c>
    </row>
    <row r="1181" spans="1:25" ht="105" x14ac:dyDescent="0.25">
      <c r="A1181" s="2" t="s">
        <v>1861</v>
      </c>
      <c r="B1181" s="2" t="s">
        <v>1692</v>
      </c>
      <c r="C1181" s="2" t="s">
        <v>1838</v>
      </c>
      <c r="D1181" s="65" t="s">
        <v>1842</v>
      </c>
      <c r="E1181" s="2">
        <v>78131804</v>
      </c>
      <c r="F1181" s="2" t="s">
        <v>1854</v>
      </c>
      <c r="G1181" s="4">
        <v>1</v>
      </c>
      <c r="H1181" s="4">
        <v>1</v>
      </c>
      <c r="I1181" s="2">
        <v>11.5</v>
      </c>
      <c r="J1181" s="2">
        <v>1</v>
      </c>
      <c r="K1181" s="2" t="s">
        <v>29</v>
      </c>
      <c r="L1181" s="2" t="s">
        <v>820</v>
      </c>
      <c r="M1181" s="65" t="s">
        <v>1022</v>
      </c>
      <c r="N1181" s="2">
        <v>0</v>
      </c>
      <c r="O1181" s="7">
        <f t="shared" si="23"/>
        <v>0</v>
      </c>
      <c r="P1181" s="7">
        <f t="shared" si="22"/>
        <v>0</v>
      </c>
      <c r="Q1181" s="1">
        <v>0</v>
      </c>
      <c r="R1181" s="2">
        <v>0</v>
      </c>
      <c r="S1181" s="2" t="s">
        <v>1332</v>
      </c>
      <c r="T1181" s="2" t="s">
        <v>1333</v>
      </c>
      <c r="U1181" s="2" t="s">
        <v>1687</v>
      </c>
      <c r="V1181" s="2" t="s">
        <v>1688</v>
      </c>
      <c r="W1181" s="2" t="s">
        <v>1689</v>
      </c>
      <c r="X1181" s="2"/>
      <c r="Y1181" s="2" t="s">
        <v>1690</v>
      </c>
    </row>
    <row r="1182" spans="1:25" ht="105" x14ac:dyDescent="0.25">
      <c r="A1182" s="2" t="s">
        <v>1862</v>
      </c>
      <c r="B1182" s="2" t="str">
        <f>IFERROR(VLOOKUP(VALUE(MID(A1182,1,IF(VALUE(MID(A1182,1,3))=898,3,4))),[29]Hoja1!$A$3:$K$222,2,0),"")</f>
        <v>1052 Bienestar estudiantil para todos</v>
      </c>
      <c r="C1182" s="2" t="s">
        <v>1838</v>
      </c>
      <c r="D1182" s="65" t="s">
        <v>1842</v>
      </c>
      <c r="E1182" s="2">
        <v>80101604</v>
      </c>
      <c r="F1182" s="2" t="s">
        <v>1863</v>
      </c>
      <c r="G1182" s="4">
        <v>1</v>
      </c>
      <c r="H1182" s="4">
        <v>1</v>
      </c>
      <c r="I1182" s="2">
        <v>11.5</v>
      </c>
      <c r="J1182" s="2">
        <v>1</v>
      </c>
      <c r="K1182" s="2" t="s">
        <v>29</v>
      </c>
      <c r="L1182" s="2" t="str">
        <f>IF(K1182=[29]Hoja3!$B$2,[29]Hoja3!$A$2,IF(K1182=[29]Hoja3!$B$3,[29]Hoja3!$A$3,IF(K1182=[29]Hoja3!$B$4,[29]Hoja3!$A$4,IF(K1182=[29]Hoja3!$B$5,[29]Hoja3!$A$5,IF(K1182=[29]Hoja3!$B$6,[29]Hoja3!$A$6,IF(K1182=[29]Hoja3!$B$7,[29]Hoja3!$A$7,IF(K1182=[29]Hoja3!$B$8,[29]Hoja3!$A$8,IF(K1182=[29]Hoja3!$B$9,[29]Hoja3!$A$9,IF(K1182=[29]Hoja3!$B$10,[29]Hoja3!$A$10,IF(K1182=[29]Hoja3!$B$11,[29]Hoja3!$A$11,IF(K1182=[29]Hoja3!$B$12,[29]Hoja3!$A$12,IF(K1182=[29]Hoja3!$B$13,[29]Hoja3!$A$13,IF(K1182=[29]Hoja3!$B$14,[29]Hoja3!$A$14,"")))))))))))))</f>
        <v>CCE-05</v>
      </c>
      <c r="M1182" s="65" t="s">
        <v>58</v>
      </c>
      <c r="N1182" s="2">
        <v>0</v>
      </c>
      <c r="O1182" s="7">
        <f t="shared" si="23"/>
        <v>0</v>
      </c>
      <c r="P1182" s="7">
        <f t="shared" si="22"/>
        <v>0</v>
      </c>
      <c r="Q1182" s="1">
        <v>0</v>
      </c>
      <c r="R1182" s="2">
        <v>0</v>
      </c>
      <c r="S1182" s="2" t="s">
        <v>1332</v>
      </c>
      <c r="T1182" s="2" t="s">
        <v>1333</v>
      </c>
      <c r="U1182" s="2" t="s">
        <v>1687</v>
      </c>
      <c r="V1182" s="2" t="s">
        <v>1688</v>
      </c>
      <c r="W1182" s="2" t="s">
        <v>1689</v>
      </c>
      <c r="X1182" s="2"/>
      <c r="Y1182" s="2" t="s">
        <v>1690</v>
      </c>
    </row>
    <row r="1183" spans="1:25" ht="105" x14ac:dyDescent="0.25">
      <c r="A1183" s="2" t="s">
        <v>1864</v>
      </c>
      <c r="B1183" s="2" t="str">
        <f>IFERROR(VLOOKUP(VALUE(MID(A1183,1,IF(VALUE(MID(A1183,1,3))=898,3,4))),[29]Hoja1!$A$3:$K$222,2,0),"")</f>
        <v>1052 Bienestar estudiantil para todos</v>
      </c>
      <c r="C1183" s="2" t="s">
        <v>1838</v>
      </c>
      <c r="D1183" s="65" t="s">
        <v>1842</v>
      </c>
      <c r="E1183" s="2">
        <v>80111706</v>
      </c>
      <c r="F1183" s="2" t="s">
        <v>1865</v>
      </c>
      <c r="G1183" s="4">
        <v>1</v>
      </c>
      <c r="H1183" s="4">
        <v>1</v>
      </c>
      <c r="I1183" s="2">
        <v>11.5</v>
      </c>
      <c r="J1183" s="2">
        <v>1</v>
      </c>
      <c r="K1183" s="2" t="s">
        <v>29</v>
      </c>
      <c r="L1183" s="2" t="str">
        <f>IF(K1183=[29]Hoja3!$B$2,[29]Hoja3!$A$2,IF(K1183=[29]Hoja3!$B$3,[29]Hoja3!$A$3,IF(K1183=[29]Hoja3!$B$4,[29]Hoja3!$A$4,IF(K1183=[29]Hoja3!$B$5,[29]Hoja3!$A$5,IF(K1183=[29]Hoja3!$B$6,[29]Hoja3!$A$6,IF(K1183=[29]Hoja3!$B$7,[29]Hoja3!$A$7,IF(K1183=[29]Hoja3!$B$8,[29]Hoja3!$A$8,IF(K1183=[29]Hoja3!$B$9,[29]Hoja3!$A$9,IF(K1183=[29]Hoja3!$B$10,[29]Hoja3!$A$10,IF(K1183=[29]Hoja3!$B$11,[29]Hoja3!$A$11,IF(K1183=[29]Hoja3!$B$12,[29]Hoja3!$A$12,IF(K1183=[29]Hoja3!$B$13,[29]Hoja3!$A$13,IF(K1183=[29]Hoja3!$B$14,[29]Hoja3!$A$14,"")))))))))))))</f>
        <v>CCE-05</v>
      </c>
      <c r="M1183" s="2" t="s">
        <v>1022</v>
      </c>
      <c r="N1183" s="2">
        <v>0</v>
      </c>
      <c r="O1183" s="7">
        <f t="shared" si="23"/>
        <v>0</v>
      </c>
      <c r="P1183" s="7">
        <f t="shared" si="22"/>
        <v>0</v>
      </c>
      <c r="Q1183" s="1">
        <v>0</v>
      </c>
      <c r="R1183" s="2">
        <v>0</v>
      </c>
      <c r="S1183" s="2" t="s">
        <v>1332</v>
      </c>
      <c r="T1183" s="2" t="s">
        <v>1333</v>
      </c>
      <c r="U1183" s="2" t="s">
        <v>1687</v>
      </c>
      <c r="V1183" s="2" t="s">
        <v>1688</v>
      </c>
      <c r="W1183" s="2" t="s">
        <v>1689</v>
      </c>
      <c r="X1183" s="2"/>
      <c r="Y1183" s="2" t="s">
        <v>1690</v>
      </c>
    </row>
    <row r="1184" spans="1:25" ht="105" x14ac:dyDescent="0.25">
      <c r="A1184" s="2" t="s">
        <v>1866</v>
      </c>
      <c r="B1184" s="2" t="str">
        <f>IFERROR(VLOOKUP(VALUE(MID(A1184,1,IF(VALUE(MID(A1184,1,3))=898,3,4))),[29]Hoja1!$A$3:$K$222,2,0),"")</f>
        <v>1052 Bienestar estudiantil para todos</v>
      </c>
      <c r="C1184" s="2" t="s">
        <v>1838</v>
      </c>
      <c r="D1184" s="65" t="s">
        <v>1842</v>
      </c>
      <c r="E1184" s="2">
        <v>81102702</v>
      </c>
      <c r="F1184" s="2" t="s">
        <v>1867</v>
      </c>
      <c r="G1184" s="4">
        <v>1</v>
      </c>
      <c r="H1184" s="4">
        <v>1</v>
      </c>
      <c r="I1184" s="2">
        <v>11.5</v>
      </c>
      <c r="J1184" s="2">
        <v>1</v>
      </c>
      <c r="K1184" s="2" t="s">
        <v>29</v>
      </c>
      <c r="L1184" s="2" t="str">
        <f>IF(K1184=[29]Hoja3!$B$2,[29]Hoja3!$A$2,IF(K1184=[29]Hoja3!$B$3,[29]Hoja3!$A$3,IF(K1184=[29]Hoja3!$B$4,[29]Hoja3!$A$4,IF(K1184=[29]Hoja3!$B$5,[29]Hoja3!$A$5,IF(K1184=[29]Hoja3!$B$6,[29]Hoja3!$A$6,IF(K1184=[29]Hoja3!$B$7,[29]Hoja3!$A$7,IF(K1184=[29]Hoja3!$B$8,[29]Hoja3!$A$8,IF(K1184=[29]Hoja3!$B$9,[29]Hoja3!$A$9,IF(K1184=[29]Hoja3!$B$10,[29]Hoja3!$A$10,IF(K1184=[29]Hoja3!$B$11,[29]Hoja3!$A$11,IF(K1184=[29]Hoja3!$B$12,[29]Hoja3!$A$12,IF(K1184=[29]Hoja3!$B$13,[29]Hoja3!$A$13,IF(K1184=[29]Hoja3!$B$14,[29]Hoja3!$A$14,"")))))))))))))</f>
        <v>CCE-05</v>
      </c>
      <c r="M1184" s="2" t="s">
        <v>58</v>
      </c>
      <c r="N1184" s="2">
        <v>0</v>
      </c>
      <c r="O1184" s="7">
        <f t="shared" si="23"/>
        <v>0</v>
      </c>
      <c r="P1184" s="7">
        <f t="shared" si="22"/>
        <v>0</v>
      </c>
      <c r="Q1184" s="1">
        <v>0</v>
      </c>
      <c r="R1184" s="2">
        <v>0</v>
      </c>
      <c r="S1184" s="2" t="s">
        <v>1332</v>
      </c>
      <c r="T1184" s="2" t="s">
        <v>1333</v>
      </c>
      <c r="U1184" s="2" t="s">
        <v>1687</v>
      </c>
      <c r="V1184" s="2" t="s">
        <v>1688</v>
      </c>
      <c r="W1184" s="2" t="s">
        <v>1689</v>
      </c>
      <c r="X1184" s="2"/>
      <c r="Y1184" s="2" t="s">
        <v>1690</v>
      </c>
    </row>
    <row r="1185" spans="1:25" ht="105" x14ac:dyDescent="0.25">
      <c r="A1185" s="2" t="s">
        <v>1868</v>
      </c>
      <c r="B1185" s="2" t="str">
        <f>IFERROR(VLOOKUP(VALUE(MID(A1185,1,IF(VALUE(MID(A1185,1,3))=898,3,4))),[29]Hoja1!$A$3:$K$222,2,0),"")</f>
        <v>1052 Bienestar estudiantil para todos</v>
      </c>
      <c r="C1185" s="2" t="s">
        <v>1838</v>
      </c>
      <c r="D1185" s="65" t="s">
        <v>1842</v>
      </c>
      <c r="E1185" s="2">
        <v>81102702</v>
      </c>
      <c r="F1185" s="2" t="s">
        <v>1869</v>
      </c>
      <c r="G1185" s="4">
        <v>1</v>
      </c>
      <c r="H1185" s="4">
        <v>1</v>
      </c>
      <c r="I1185" s="2">
        <v>11.5</v>
      </c>
      <c r="J1185" s="2">
        <v>1</v>
      </c>
      <c r="K1185" s="2" t="s">
        <v>29</v>
      </c>
      <c r="L1185" s="2" t="str">
        <f>IF(K1185=[29]Hoja3!$B$2,[29]Hoja3!$A$2,IF(K1185=[29]Hoja3!$B$3,[29]Hoja3!$A$3,IF(K1185=[29]Hoja3!$B$4,[29]Hoja3!$A$4,IF(K1185=[29]Hoja3!$B$5,[29]Hoja3!$A$5,IF(K1185=[29]Hoja3!$B$6,[29]Hoja3!$A$6,IF(K1185=[29]Hoja3!$B$7,[29]Hoja3!$A$7,IF(K1185=[29]Hoja3!$B$8,[29]Hoja3!$A$8,IF(K1185=[29]Hoja3!$B$9,[29]Hoja3!$A$9,IF(K1185=[29]Hoja3!$B$10,[29]Hoja3!$A$10,IF(K1185=[29]Hoja3!$B$11,[29]Hoja3!$A$11,IF(K1185=[29]Hoja3!$B$12,[29]Hoja3!$A$12,IF(K1185=[29]Hoja3!$B$13,[29]Hoja3!$A$13,IF(K1185=[29]Hoja3!$B$14,[29]Hoja3!$A$14,"")))))))))))))</f>
        <v>CCE-05</v>
      </c>
      <c r="M1185" s="65" t="s">
        <v>1022</v>
      </c>
      <c r="N1185" s="2">
        <v>0</v>
      </c>
      <c r="O1185" s="7">
        <f t="shared" si="23"/>
        <v>0</v>
      </c>
      <c r="P1185" s="7">
        <f t="shared" si="22"/>
        <v>0</v>
      </c>
      <c r="Q1185" s="1">
        <v>0</v>
      </c>
      <c r="R1185" s="2">
        <v>0</v>
      </c>
      <c r="S1185" s="2" t="s">
        <v>1332</v>
      </c>
      <c r="T1185" s="2" t="s">
        <v>1333</v>
      </c>
      <c r="U1185" s="2" t="s">
        <v>1687</v>
      </c>
      <c r="V1185" s="2" t="s">
        <v>1688</v>
      </c>
      <c r="W1185" s="2" t="s">
        <v>1689</v>
      </c>
      <c r="X1185" s="2"/>
      <c r="Y1185" s="2" t="s">
        <v>1690</v>
      </c>
    </row>
    <row r="1186" spans="1:25" ht="105" x14ac:dyDescent="0.25">
      <c r="A1186" s="2" t="s">
        <v>1870</v>
      </c>
      <c r="B1186" s="2" t="str">
        <f>IFERROR(VLOOKUP(VALUE(MID(A1186,1,IF(VALUE(MID(A1186,1,3))=898,3,4))),[29]Hoja1!$A$3:$K$222,2,0),"")</f>
        <v>1052 Bienestar estudiantil para todos</v>
      </c>
      <c r="C1186" s="2" t="s">
        <v>1838</v>
      </c>
      <c r="D1186" s="65" t="s">
        <v>1842</v>
      </c>
      <c r="E1186" s="2">
        <v>80101506</v>
      </c>
      <c r="F1186" s="2" t="s">
        <v>1871</v>
      </c>
      <c r="G1186" s="4">
        <v>1</v>
      </c>
      <c r="H1186" s="4">
        <v>1</v>
      </c>
      <c r="I1186" s="2">
        <v>11.5</v>
      </c>
      <c r="J1186" s="2">
        <v>1</v>
      </c>
      <c r="K1186" s="2" t="s">
        <v>29</v>
      </c>
      <c r="L1186" s="2" t="str">
        <f>IF(K1186=[29]Hoja3!$B$2,[29]Hoja3!$A$2,IF(K1186=[29]Hoja3!$B$3,[29]Hoja3!$A$3,IF(K1186=[29]Hoja3!$B$4,[29]Hoja3!$A$4,IF(K1186=[29]Hoja3!$B$5,[29]Hoja3!$A$5,IF(K1186=[29]Hoja3!$B$6,[29]Hoja3!$A$6,IF(K1186=[29]Hoja3!$B$7,[29]Hoja3!$A$7,IF(K1186=[29]Hoja3!$B$8,[29]Hoja3!$A$8,IF(K1186=[29]Hoja3!$B$9,[29]Hoja3!$A$9,IF(K1186=[29]Hoja3!$B$10,[29]Hoja3!$A$10,IF(K1186=[29]Hoja3!$B$11,[29]Hoja3!$A$11,IF(K1186=[29]Hoja3!$B$12,[29]Hoja3!$A$12,IF(K1186=[29]Hoja3!$B$13,[29]Hoja3!$A$13,IF(K1186=[29]Hoja3!$B$14,[29]Hoja3!$A$14,"")))))))))))))</f>
        <v>CCE-05</v>
      </c>
      <c r="M1186" s="65" t="s">
        <v>1022</v>
      </c>
      <c r="N1186" s="2">
        <v>0</v>
      </c>
      <c r="O1186" s="7">
        <f t="shared" si="23"/>
        <v>0</v>
      </c>
      <c r="P1186" s="7">
        <f t="shared" si="22"/>
        <v>0</v>
      </c>
      <c r="Q1186" s="1">
        <v>0</v>
      </c>
      <c r="R1186" s="2">
        <v>0</v>
      </c>
      <c r="S1186" s="2" t="s">
        <v>1332</v>
      </c>
      <c r="T1186" s="2" t="s">
        <v>1333</v>
      </c>
      <c r="U1186" s="2" t="s">
        <v>1687</v>
      </c>
      <c r="V1186" s="2" t="s">
        <v>1688</v>
      </c>
      <c r="W1186" s="2" t="s">
        <v>1689</v>
      </c>
      <c r="X1186" s="2"/>
      <c r="Y1186" s="2" t="s">
        <v>1690</v>
      </c>
    </row>
    <row r="1187" spans="1:25" ht="105" x14ac:dyDescent="0.25">
      <c r="A1187" s="2" t="s">
        <v>1872</v>
      </c>
      <c r="B1187" s="2" t="str">
        <f>IFERROR(VLOOKUP(VALUE(MID(A1187,1,IF(VALUE(MID(A1187,1,3))=898,3,4))),[29]Hoja1!$A$3:$K$222,2,0),"")</f>
        <v>1052 Bienestar estudiantil para todos</v>
      </c>
      <c r="C1187" s="2" t="s">
        <v>1838</v>
      </c>
      <c r="D1187" s="65" t="s">
        <v>1842</v>
      </c>
      <c r="E1187" s="2">
        <v>80101506</v>
      </c>
      <c r="F1187" s="2" t="s">
        <v>1873</v>
      </c>
      <c r="G1187" s="4">
        <v>1</v>
      </c>
      <c r="H1187" s="4">
        <v>1</v>
      </c>
      <c r="I1187" s="2">
        <v>11.5</v>
      </c>
      <c r="J1187" s="2">
        <v>1</v>
      </c>
      <c r="K1187" s="2" t="s">
        <v>29</v>
      </c>
      <c r="L1187" s="2" t="str">
        <f>IF(K1187=[29]Hoja3!$B$2,[29]Hoja3!$A$2,IF(K1187=[29]Hoja3!$B$3,[29]Hoja3!$A$3,IF(K1187=[29]Hoja3!$B$4,[29]Hoja3!$A$4,IF(K1187=[29]Hoja3!$B$5,[29]Hoja3!$A$5,IF(K1187=[29]Hoja3!$B$6,[29]Hoja3!$A$6,IF(K1187=[29]Hoja3!$B$7,[29]Hoja3!$A$7,IF(K1187=[29]Hoja3!$B$8,[29]Hoja3!$A$8,IF(K1187=[29]Hoja3!$B$9,[29]Hoja3!$A$9,IF(K1187=[29]Hoja3!$B$10,[29]Hoja3!$A$10,IF(K1187=[29]Hoja3!$B$11,[29]Hoja3!$A$11,IF(K1187=[29]Hoja3!$B$12,[29]Hoja3!$A$12,IF(K1187=[29]Hoja3!$B$13,[29]Hoja3!$A$13,IF(K1187=[29]Hoja3!$B$14,[29]Hoja3!$A$14,"")))))))))))))</f>
        <v>CCE-05</v>
      </c>
      <c r="M1187" s="65" t="s">
        <v>1022</v>
      </c>
      <c r="N1187" s="2">
        <v>0</v>
      </c>
      <c r="O1187" s="7">
        <f t="shared" si="23"/>
        <v>0</v>
      </c>
      <c r="P1187" s="7">
        <f t="shared" si="22"/>
        <v>0</v>
      </c>
      <c r="Q1187" s="1">
        <v>0</v>
      </c>
      <c r="R1187" s="2">
        <v>0</v>
      </c>
      <c r="S1187" s="2" t="s">
        <v>1332</v>
      </c>
      <c r="T1187" s="2" t="s">
        <v>1333</v>
      </c>
      <c r="U1187" s="2" t="s">
        <v>1687</v>
      </c>
      <c r="V1187" s="2" t="s">
        <v>1688</v>
      </c>
      <c r="W1187" s="2" t="s">
        <v>1689</v>
      </c>
      <c r="X1187" s="2"/>
      <c r="Y1187" s="2" t="s">
        <v>1690</v>
      </c>
    </row>
    <row r="1188" spans="1:25" ht="105" x14ac:dyDescent="0.25">
      <c r="A1188" s="2" t="s">
        <v>1874</v>
      </c>
      <c r="B1188" s="2" t="str">
        <f>IFERROR(VLOOKUP(VALUE(MID(A1188,1,IF(VALUE(MID(A1188,1,3))=898,3,4))),[29]Hoja1!$A$3:$K$222,2,0),"")</f>
        <v>1052 Bienestar estudiantil para todos</v>
      </c>
      <c r="C1188" s="2" t="s">
        <v>1838</v>
      </c>
      <c r="D1188" s="65" t="s">
        <v>1842</v>
      </c>
      <c r="E1188" s="2">
        <v>80101506</v>
      </c>
      <c r="F1188" s="2" t="s">
        <v>1875</v>
      </c>
      <c r="G1188" s="4">
        <v>1</v>
      </c>
      <c r="H1188" s="4">
        <v>1</v>
      </c>
      <c r="I1188" s="2">
        <v>11.5</v>
      </c>
      <c r="J1188" s="2">
        <v>1</v>
      </c>
      <c r="K1188" s="2" t="s">
        <v>29</v>
      </c>
      <c r="L1188" s="2" t="str">
        <f>IF(K1188=[29]Hoja3!$B$2,[29]Hoja3!$A$2,IF(K1188=[29]Hoja3!$B$3,[29]Hoja3!$A$3,IF(K1188=[29]Hoja3!$B$4,[29]Hoja3!$A$4,IF(K1188=[29]Hoja3!$B$5,[29]Hoja3!$A$5,IF(K1188=[29]Hoja3!$B$6,[29]Hoja3!$A$6,IF(K1188=[29]Hoja3!$B$7,[29]Hoja3!$A$7,IF(K1188=[29]Hoja3!$B$8,[29]Hoja3!$A$8,IF(K1188=[29]Hoja3!$B$9,[29]Hoja3!$A$9,IF(K1188=[29]Hoja3!$B$10,[29]Hoja3!$A$10,IF(K1188=[29]Hoja3!$B$11,[29]Hoja3!$A$11,IF(K1188=[29]Hoja3!$B$12,[29]Hoja3!$A$12,IF(K1188=[29]Hoja3!$B$13,[29]Hoja3!$A$13,IF(K1188=[29]Hoja3!$B$14,[29]Hoja3!$A$14,"")))))))))))))</f>
        <v>CCE-05</v>
      </c>
      <c r="M1188" s="65" t="s">
        <v>58</v>
      </c>
      <c r="N1188" s="2">
        <v>0</v>
      </c>
      <c r="O1188" s="7">
        <f t="shared" si="23"/>
        <v>0</v>
      </c>
      <c r="P1188" s="7">
        <f t="shared" si="22"/>
        <v>0</v>
      </c>
      <c r="Q1188" s="1">
        <v>0</v>
      </c>
      <c r="R1188" s="2">
        <v>0</v>
      </c>
      <c r="S1188" s="2" t="s">
        <v>1332</v>
      </c>
      <c r="T1188" s="2" t="s">
        <v>1333</v>
      </c>
      <c r="U1188" s="2" t="s">
        <v>1687</v>
      </c>
      <c r="V1188" s="2" t="s">
        <v>1688</v>
      </c>
      <c r="W1188" s="2" t="s">
        <v>1689</v>
      </c>
      <c r="X1188" s="2"/>
      <c r="Y1188" s="2" t="s">
        <v>1690</v>
      </c>
    </row>
    <row r="1189" spans="1:25" ht="105" x14ac:dyDescent="0.25">
      <c r="A1189" s="2" t="s">
        <v>1876</v>
      </c>
      <c r="B1189" s="2" t="str">
        <f>IFERROR(VLOOKUP(VALUE(MID(A1189,1,IF(VALUE(MID(A1189,1,3))=898,3,4))),[29]Hoja1!$A$3:$K$222,2,0),"")</f>
        <v>1052 Bienestar estudiantil para todos</v>
      </c>
      <c r="C1189" s="2" t="s">
        <v>1838</v>
      </c>
      <c r="D1189" s="65" t="s">
        <v>1842</v>
      </c>
      <c r="E1189" s="2">
        <v>80101506</v>
      </c>
      <c r="F1189" s="2" t="s">
        <v>1877</v>
      </c>
      <c r="G1189" s="4">
        <v>1</v>
      </c>
      <c r="H1189" s="4">
        <v>1</v>
      </c>
      <c r="I1189" s="2">
        <v>11.5</v>
      </c>
      <c r="J1189" s="2">
        <v>1</v>
      </c>
      <c r="K1189" s="2" t="s">
        <v>29</v>
      </c>
      <c r="L1189" s="2" t="str">
        <f>IF(K1189=[29]Hoja3!$B$2,[29]Hoja3!$A$2,IF(K1189=[29]Hoja3!$B$3,[29]Hoja3!$A$3,IF(K1189=[29]Hoja3!$B$4,[29]Hoja3!$A$4,IF(K1189=[29]Hoja3!$B$5,[29]Hoja3!$A$5,IF(K1189=[29]Hoja3!$B$6,[29]Hoja3!$A$6,IF(K1189=[29]Hoja3!$B$7,[29]Hoja3!$A$7,IF(K1189=[29]Hoja3!$B$8,[29]Hoja3!$A$8,IF(K1189=[29]Hoja3!$B$9,[29]Hoja3!$A$9,IF(K1189=[29]Hoja3!$B$10,[29]Hoja3!$A$10,IF(K1189=[29]Hoja3!$B$11,[29]Hoja3!$A$11,IF(K1189=[29]Hoja3!$B$12,[29]Hoja3!$A$12,IF(K1189=[29]Hoja3!$B$13,[29]Hoja3!$A$13,IF(K1189=[29]Hoja3!$B$14,[29]Hoja3!$A$14,"")))))))))))))</f>
        <v>CCE-05</v>
      </c>
      <c r="M1189" s="65" t="s">
        <v>58</v>
      </c>
      <c r="N1189" s="2">
        <v>0</v>
      </c>
      <c r="O1189" s="7">
        <f t="shared" si="23"/>
        <v>0</v>
      </c>
      <c r="P1189" s="7">
        <f t="shared" si="22"/>
        <v>0</v>
      </c>
      <c r="Q1189" s="1">
        <v>0</v>
      </c>
      <c r="R1189" s="2">
        <v>0</v>
      </c>
      <c r="S1189" s="2" t="s">
        <v>1332</v>
      </c>
      <c r="T1189" s="2" t="s">
        <v>1333</v>
      </c>
      <c r="U1189" s="2" t="s">
        <v>1687</v>
      </c>
      <c r="V1189" s="2" t="s">
        <v>1688</v>
      </c>
      <c r="W1189" s="2" t="s">
        <v>1689</v>
      </c>
      <c r="X1189" s="2"/>
      <c r="Y1189" s="2" t="s">
        <v>1690</v>
      </c>
    </row>
    <row r="1190" spans="1:25" ht="105" x14ac:dyDescent="0.25">
      <c r="A1190" s="2" t="s">
        <v>1878</v>
      </c>
      <c r="B1190" s="2" t="str">
        <f>IFERROR(VLOOKUP(VALUE(MID(A1190,1,IF(VALUE(MID(A1190,1,3))=898,3,4))),[29]Hoja1!$A$3:$K$222,2,0),"")</f>
        <v>1052 Bienestar estudiantil para todos</v>
      </c>
      <c r="C1190" s="2" t="s">
        <v>1838</v>
      </c>
      <c r="D1190" s="65" t="s">
        <v>1842</v>
      </c>
      <c r="E1190" s="2">
        <v>81111819</v>
      </c>
      <c r="F1190" s="2" t="s">
        <v>1879</v>
      </c>
      <c r="G1190" s="4">
        <v>1</v>
      </c>
      <c r="H1190" s="4">
        <v>1</v>
      </c>
      <c r="I1190" s="2">
        <v>11.5</v>
      </c>
      <c r="J1190" s="2">
        <v>1</v>
      </c>
      <c r="K1190" s="2" t="s">
        <v>29</v>
      </c>
      <c r="L1190" s="2" t="str">
        <f>IF(K1190=[29]Hoja3!$B$2,[29]Hoja3!$A$2,IF(K1190=[29]Hoja3!$B$3,[29]Hoja3!$A$3,IF(K1190=[29]Hoja3!$B$4,[29]Hoja3!$A$4,IF(K1190=[29]Hoja3!$B$5,[29]Hoja3!$A$5,IF(K1190=[29]Hoja3!$B$6,[29]Hoja3!$A$6,IF(K1190=[29]Hoja3!$B$7,[29]Hoja3!$A$7,IF(K1190=[29]Hoja3!$B$8,[29]Hoja3!$A$8,IF(K1190=[29]Hoja3!$B$9,[29]Hoja3!$A$9,IF(K1190=[29]Hoja3!$B$10,[29]Hoja3!$A$10,IF(K1190=[29]Hoja3!$B$11,[29]Hoja3!$A$11,IF(K1190=[29]Hoja3!$B$12,[29]Hoja3!$A$12,IF(K1190=[29]Hoja3!$B$13,[29]Hoja3!$A$13,IF(K1190=[29]Hoja3!$B$14,[29]Hoja3!$A$14,"")))))))))))))</f>
        <v>CCE-05</v>
      </c>
      <c r="M1190" s="65" t="s">
        <v>1022</v>
      </c>
      <c r="N1190" s="2">
        <v>0</v>
      </c>
      <c r="O1190" s="7">
        <f t="shared" si="23"/>
        <v>0</v>
      </c>
      <c r="P1190" s="7">
        <f t="shared" si="22"/>
        <v>0</v>
      </c>
      <c r="Q1190" s="1">
        <v>0</v>
      </c>
      <c r="R1190" s="2">
        <v>0</v>
      </c>
      <c r="S1190" s="2" t="s">
        <v>1332</v>
      </c>
      <c r="T1190" s="2" t="s">
        <v>1333</v>
      </c>
      <c r="U1190" s="2" t="s">
        <v>1687</v>
      </c>
      <c r="V1190" s="2" t="s">
        <v>1688</v>
      </c>
      <c r="W1190" s="2" t="s">
        <v>1689</v>
      </c>
      <c r="X1190" s="2"/>
      <c r="Y1190" s="2" t="s">
        <v>1690</v>
      </c>
    </row>
    <row r="1191" spans="1:25" ht="105" x14ac:dyDescent="0.25">
      <c r="A1191" s="2" t="s">
        <v>1880</v>
      </c>
      <c r="B1191" s="2" t="str">
        <f>IFERROR(VLOOKUP(VALUE(MID(A1191,1,IF(VALUE(MID(A1191,1,3))=898,3,4))),[29]Hoja1!$A$3:$K$222,2,0),"")</f>
        <v>1052 Bienestar estudiantil para todos</v>
      </c>
      <c r="C1191" s="2" t="s">
        <v>1838</v>
      </c>
      <c r="D1191" s="65" t="s">
        <v>1842</v>
      </c>
      <c r="E1191" s="2">
        <v>81111819</v>
      </c>
      <c r="F1191" s="2" t="s">
        <v>1881</v>
      </c>
      <c r="G1191" s="4">
        <v>1</v>
      </c>
      <c r="H1191" s="4">
        <v>1</v>
      </c>
      <c r="I1191" s="2">
        <v>11.5</v>
      </c>
      <c r="J1191" s="2">
        <v>1</v>
      </c>
      <c r="K1191" s="2" t="s">
        <v>29</v>
      </c>
      <c r="L1191" s="2" t="str">
        <f>IF(K1191=[29]Hoja3!$B$2,[29]Hoja3!$A$2,IF(K1191=[29]Hoja3!$B$3,[29]Hoja3!$A$3,IF(K1191=[29]Hoja3!$B$4,[29]Hoja3!$A$4,IF(K1191=[29]Hoja3!$B$5,[29]Hoja3!$A$5,IF(K1191=[29]Hoja3!$B$6,[29]Hoja3!$A$6,IF(K1191=[29]Hoja3!$B$7,[29]Hoja3!$A$7,IF(K1191=[29]Hoja3!$B$8,[29]Hoja3!$A$8,IF(K1191=[29]Hoja3!$B$9,[29]Hoja3!$A$9,IF(K1191=[29]Hoja3!$B$10,[29]Hoja3!$A$10,IF(K1191=[29]Hoja3!$B$11,[29]Hoja3!$A$11,IF(K1191=[29]Hoja3!$B$12,[29]Hoja3!$A$12,IF(K1191=[29]Hoja3!$B$13,[29]Hoja3!$A$13,IF(K1191=[29]Hoja3!$B$14,[29]Hoja3!$A$14,"")))))))))))))</f>
        <v>CCE-05</v>
      </c>
      <c r="M1191" s="65" t="s">
        <v>58</v>
      </c>
      <c r="N1191" s="2">
        <v>0</v>
      </c>
      <c r="O1191" s="7">
        <f t="shared" si="23"/>
        <v>0</v>
      </c>
      <c r="P1191" s="7">
        <f t="shared" si="22"/>
        <v>0</v>
      </c>
      <c r="Q1191" s="1">
        <v>0</v>
      </c>
      <c r="R1191" s="2">
        <v>0</v>
      </c>
      <c r="S1191" s="2" t="s">
        <v>1332</v>
      </c>
      <c r="T1191" s="2" t="s">
        <v>1333</v>
      </c>
      <c r="U1191" s="2" t="s">
        <v>1687</v>
      </c>
      <c r="V1191" s="2" t="s">
        <v>1688</v>
      </c>
      <c r="W1191" s="2" t="s">
        <v>1689</v>
      </c>
      <c r="X1191" s="2"/>
      <c r="Y1191" s="2" t="s">
        <v>1690</v>
      </c>
    </row>
    <row r="1192" spans="1:25" ht="105" x14ac:dyDescent="0.25">
      <c r="A1192" s="2" t="s">
        <v>1882</v>
      </c>
      <c r="B1192" s="2" t="str">
        <f>IFERROR(VLOOKUP(VALUE(MID(A1192,1,IF(VALUE(MID(A1192,1,3))=898,3,4))),[29]Hoja1!$A$3:$K$222,2,0),"")</f>
        <v>1052 Bienestar estudiantil para todos</v>
      </c>
      <c r="C1192" s="2" t="s">
        <v>1838</v>
      </c>
      <c r="D1192" s="65" t="s">
        <v>1842</v>
      </c>
      <c r="E1192" s="2">
        <v>81111819</v>
      </c>
      <c r="F1192" s="2" t="s">
        <v>1883</v>
      </c>
      <c r="G1192" s="4">
        <v>1</v>
      </c>
      <c r="H1192" s="4">
        <v>1</v>
      </c>
      <c r="I1192" s="2">
        <v>11.5</v>
      </c>
      <c r="J1192" s="2">
        <v>1</v>
      </c>
      <c r="K1192" s="2" t="s">
        <v>29</v>
      </c>
      <c r="L1192" s="2" t="str">
        <f>IF(K1192=[29]Hoja3!$B$2,[29]Hoja3!$A$2,IF(K1192=[29]Hoja3!$B$3,[29]Hoja3!$A$3,IF(K1192=[29]Hoja3!$B$4,[29]Hoja3!$A$4,IF(K1192=[29]Hoja3!$B$5,[29]Hoja3!$A$5,IF(K1192=[29]Hoja3!$B$6,[29]Hoja3!$A$6,IF(K1192=[29]Hoja3!$B$7,[29]Hoja3!$A$7,IF(K1192=[29]Hoja3!$B$8,[29]Hoja3!$A$8,IF(K1192=[29]Hoja3!$B$9,[29]Hoja3!$A$9,IF(K1192=[29]Hoja3!$B$10,[29]Hoja3!$A$10,IF(K1192=[29]Hoja3!$B$11,[29]Hoja3!$A$11,IF(K1192=[29]Hoja3!$B$12,[29]Hoja3!$A$12,IF(K1192=[29]Hoja3!$B$13,[29]Hoja3!$A$13,IF(K1192=[29]Hoja3!$B$14,[29]Hoja3!$A$14,"")))))))))))))</f>
        <v>CCE-05</v>
      </c>
      <c r="M1192" s="65" t="s">
        <v>58</v>
      </c>
      <c r="N1192" s="2">
        <v>0</v>
      </c>
      <c r="O1192" s="7">
        <f t="shared" si="23"/>
        <v>0</v>
      </c>
      <c r="P1192" s="7">
        <f t="shared" si="22"/>
        <v>0</v>
      </c>
      <c r="Q1192" s="1">
        <v>0</v>
      </c>
      <c r="R1192" s="2">
        <v>0</v>
      </c>
      <c r="S1192" s="2" t="s">
        <v>1332</v>
      </c>
      <c r="T1192" s="2" t="s">
        <v>1333</v>
      </c>
      <c r="U1192" s="2" t="s">
        <v>1687</v>
      </c>
      <c r="V1192" s="2" t="s">
        <v>1688</v>
      </c>
      <c r="W1192" s="2" t="s">
        <v>1689</v>
      </c>
      <c r="X1192" s="2"/>
      <c r="Y1192" s="2" t="s">
        <v>1690</v>
      </c>
    </row>
    <row r="1193" spans="1:25" ht="105" x14ac:dyDescent="0.25">
      <c r="A1193" s="2" t="s">
        <v>1884</v>
      </c>
      <c r="B1193" s="2" t="str">
        <f>IFERROR(VLOOKUP(VALUE(MID(A1193,1,IF(VALUE(MID(A1193,1,3))=898,3,4))),[29]Hoja1!$A$3:$K$222,2,0),"")</f>
        <v>1052 Bienestar estudiantil para todos</v>
      </c>
      <c r="C1193" s="2" t="s">
        <v>1838</v>
      </c>
      <c r="D1193" s="65" t="s">
        <v>1842</v>
      </c>
      <c r="E1193" s="2">
        <v>81111819</v>
      </c>
      <c r="F1193" s="2" t="s">
        <v>1885</v>
      </c>
      <c r="G1193" s="4">
        <v>1</v>
      </c>
      <c r="H1193" s="4">
        <v>1</v>
      </c>
      <c r="I1193" s="2">
        <v>6</v>
      </c>
      <c r="J1193" s="2">
        <v>1</v>
      </c>
      <c r="K1193" s="2" t="s">
        <v>29</v>
      </c>
      <c r="L1193" s="2" t="str">
        <f>IF(K1193=[29]Hoja3!$B$2,[29]Hoja3!$A$2,IF(K1193=[29]Hoja3!$B$3,[29]Hoja3!$A$3,IF(K1193=[29]Hoja3!$B$4,[29]Hoja3!$A$4,IF(K1193=[29]Hoja3!$B$5,[29]Hoja3!$A$5,IF(K1193=[29]Hoja3!$B$6,[29]Hoja3!$A$6,IF(K1193=[29]Hoja3!$B$7,[29]Hoja3!$A$7,IF(K1193=[29]Hoja3!$B$8,[29]Hoja3!$A$8,IF(K1193=[29]Hoja3!$B$9,[29]Hoja3!$A$9,IF(K1193=[29]Hoja3!$B$10,[29]Hoja3!$A$10,IF(K1193=[29]Hoja3!$B$11,[29]Hoja3!$A$11,IF(K1193=[29]Hoja3!$B$12,[29]Hoja3!$A$12,IF(K1193=[29]Hoja3!$B$13,[29]Hoja3!$A$13,IF(K1193=[29]Hoja3!$B$14,[29]Hoja3!$A$14,"")))))))))))))</f>
        <v>CCE-05</v>
      </c>
      <c r="M1193" s="65" t="s">
        <v>1022</v>
      </c>
      <c r="N1193" s="2">
        <v>0</v>
      </c>
      <c r="O1193" s="7">
        <f t="shared" si="23"/>
        <v>0</v>
      </c>
      <c r="P1193" s="7">
        <f t="shared" si="22"/>
        <v>0</v>
      </c>
      <c r="Q1193" s="1">
        <v>0</v>
      </c>
      <c r="R1193" s="2">
        <v>0</v>
      </c>
      <c r="S1193" s="2" t="s">
        <v>1332</v>
      </c>
      <c r="T1193" s="2" t="s">
        <v>1333</v>
      </c>
      <c r="U1193" s="2" t="s">
        <v>1687</v>
      </c>
      <c r="V1193" s="2" t="s">
        <v>1688</v>
      </c>
      <c r="W1193" s="2" t="s">
        <v>1689</v>
      </c>
      <c r="X1193" s="2"/>
      <c r="Y1193" s="2" t="s">
        <v>1690</v>
      </c>
    </row>
    <row r="1194" spans="1:25" ht="105" x14ac:dyDescent="0.25">
      <c r="A1194" s="2" t="s">
        <v>1886</v>
      </c>
      <c r="B1194" s="2" t="str">
        <f>IFERROR(VLOOKUP(VALUE(MID(A1194,1,IF(VALUE(MID(A1194,1,3))=898,3,4))),[29]Hoja1!$A$3:$K$222,2,0),"")</f>
        <v>1052 Bienestar estudiantil para todos</v>
      </c>
      <c r="C1194" s="2" t="s">
        <v>1838</v>
      </c>
      <c r="D1194" s="65" t="s">
        <v>1842</v>
      </c>
      <c r="E1194" s="2">
        <v>81111819</v>
      </c>
      <c r="F1194" s="2" t="s">
        <v>1885</v>
      </c>
      <c r="G1194" s="4">
        <v>1</v>
      </c>
      <c r="H1194" s="4">
        <v>1</v>
      </c>
      <c r="I1194" s="2">
        <v>6</v>
      </c>
      <c r="J1194" s="2">
        <v>1</v>
      </c>
      <c r="K1194" s="2" t="s">
        <v>29</v>
      </c>
      <c r="L1194" s="2" t="str">
        <f>IF(K1194=[29]Hoja3!$B$2,[29]Hoja3!$A$2,IF(K1194=[29]Hoja3!$B$3,[29]Hoja3!$A$3,IF(K1194=[29]Hoja3!$B$4,[29]Hoja3!$A$4,IF(K1194=[29]Hoja3!$B$5,[29]Hoja3!$A$5,IF(K1194=[29]Hoja3!$B$6,[29]Hoja3!$A$6,IF(K1194=[29]Hoja3!$B$7,[29]Hoja3!$A$7,IF(K1194=[29]Hoja3!$B$8,[29]Hoja3!$A$8,IF(K1194=[29]Hoja3!$B$9,[29]Hoja3!$A$9,IF(K1194=[29]Hoja3!$B$10,[29]Hoja3!$A$10,IF(K1194=[29]Hoja3!$B$11,[29]Hoja3!$A$11,IF(K1194=[29]Hoja3!$B$12,[29]Hoja3!$A$12,IF(K1194=[29]Hoja3!$B$13,[29]Hoja3!$A$13,IF(K1194=[29]Hoja3!$B$14,[29]Hoja3!$A$14,"")))))))))))))</f>
        <v>CCE-05</v>
      </c>
      <c r="M1194" s="65" t="s">
        <v>1022</v>
      </c>
      <c r="N1194" s="2">
        <v>0</v>
      </c>
      <c r="O1194" s="7">
        <f t="shared" si="23"/>
        <v>0</v>
      </c>
      <c r="P1194" s="7">
        <f t="shared" si="22"/>
        <v>0</v>
      </c>
      <c r="Q1194" s="1">
        <v>0</v>
      </c>
      <c r="R1194" s="2">
        <v>0</v>
      </c>
      <c r="S1194" s="2" t="s">
        <v>1332</v>
      </c>
      <c r="T1194" s="2" t="s">
        <v>1333</v>
      </c>
      <c r="U1194" s="2" t="s">
        <v>1687</v>
      </c>
      <c r="V1194" s="2" t="s">
        <v>1688</v>
      </c>
      <c r="W1194" s="2" t="s">
        <v>1689</v>
      </c>
      <c r="X1194" s="2"/>
      <c r="Y1194" s="2" t="s">
        <v>1690</v>
      </c>
    </row>
    <row r="1195" spans="1:25" ht="105" x14ac:dyDescent="0.25">
      <c r="A1195" s="2" t="s">
        <v>1887</v>
      </c>
      <c r="B1195" s="2" t="str">
        <f>IFERROR(VLOOKUP(VALUE(MID(A1195,1,IF(VALUE(MID(A1195,1,3))=898,3,4))),[29]Hoja1!$A$3:$K$222,2,0),"")</f>
        <v>1052 Bienestar estudiantil para todos</v>
      </c>
      <c r="C1195" s="2" t="s">
        <v>1838</v>
      </c>
      <c r="D1195" s="65" t="s">
        <v>1842</v>
      </c>
      <c r="E1195" s="2">
        <v>81111819</v>
      </c>
      <c r="F1195" s="2" t="s">
        <v>1885</v>
      </c>
      <c r="G1195" s="4">
        <v>1</v>
      </c>
      <c r="H1195" s="4">
        <v>1</v>
      </c>
      <c r="I1195" s="2">
        <v>6</v>
      </c>
      <c r="J1195" s="2">
        <v>1</v>
      </c>
      <c r="K1195" s="2" t="s">
        <v>29</v>
      </c>
      <c r="L1195" s="2" t="str">
        <f>IF(K1195=[29]Hoja3!$B$2,[29]Hoja3!$A$2,IF(K1195=[29]Hoja3!$B$3,[29]Hoja3!$A$3,IF(K1195=[29]Hoja3!$B$4,[29]Hoja3!$A$4,IF(K1195=[29]Hoja3!$B$5,[29]Hoja3!$A$5,IF(K1195=[29]Hoja3!$B$6,[29]Hoja3!$A$6,IF(K1195=[29]Hoja3!$B$7,[29]Hoja3!$A$7,IF(K1195=[29]Hoja3!$B$8,[29]Hoja3!$A$8,IF(K1195=[29]Hoja3!$B$9,[29]Hoja3!$A$9,IF(K1195=[29]Hoja3!$B$10,[29]Hoja3!$A$10,IF(K1195=[29]Hoja3!$B$11,[29]Hoja3!$A$11,IF(K1195=[29]Hoja3!$B$12,[29]Hoja3!$A$12,IF(K1195=[29]Hoja3!$B$13,[29]Hoja3!$A$13,IF(K1195=[29]Hoja3!$B$14,[29]Hoja3!$A$14,"")))))))))))))</f>
        <v>CCE-05</v>
      </c>
      <c r="M1195" s="65" t="s">
        <v>1022</v>
      </c>
      <c r="N1195" s="2">
        <v>0</v>
      </c>
      <c r="O1195" s="7">
        <f t="shared" si="23"/>
        <v>0</v>
      </c>
      <c r="P1195" s="7">
        <f t="shared" si="22"/>
        <v>0</v>
      </c>
      <c r="Q1195" s="1">
        <v>0</v>
      </c>
      <c r="R1195" s="2">
        <v>0</v>
      </c>
      <c r="S1195" s="2" t="s">
        <v>1332</v>
      </c>
      <c r="T1195" s="2" t="s">
        <v>1333</v>
      </c>
      <c r="U1195" s="2" t="s">
        <v>1687</v>
      </c>
      <c r="V1195" s="2" t="s">
        <v>1688</v>
      </c>
      <c r="W1195" s="2" t="s">
        <v>1689</v>
      </c>
      <c r="X1195" s="2"/>
      <c r="Y1195" s="2" t="s">
        <v>1690</v>
      </c>
    </row>
    <row r="1196" spans="1:25" ht="105" x14ac:dyDescent="0.25">
      <c r="A1196" s="2" t="s">
        <v>1888</v>
      </c>
      <c r="B1196" s="2" t="str">
        <f>IFERROR(VLOOKUP(VALUE(MID(A1196,1,IF(VALUE(MID(A1196,1,3))=898,3,4))),[29]Hoja1!$A$3:$K$222,2,0),"")</f>
        <v>1052 Bienestar estudiantil para todos</v>
      </c>
      <c r="C1196" s="2" t="s">
        <v>1838</v>
      </c>
      <c r="D1196" s="65" t="s">
        <v>1842</v>
      </c>
      <c r="E1196" s="2">
        <v>81111819</v>
      </c>
      <c r="F1196" s="2" t="s">
        <v>1885</v>
      </c>
      <c r="G1196" s="4">
        <v>1</v>
      </c>
      <c r="H1196" s="4">
        <v>1</v>
      </c>
      <c r="I1196" s="2">
        <v>6</v>
      </c>
      <c r="J1196" s="2">
        <v>1</v>
      </c>
      <c r="K1196" s="2" t="s">
        <v>29</v>
      </c>
      <c r="L1196" s="2" t="str">
        <f>IF(K1196=[29]Hoja3!$B$2,[29]Hoja3!$A$2,IF(K1196=[29]Hoja3!$B$3,[29]Hoja3!$A$3,IF(K1196=[29]Hoja3!$B$4,[29]Hoja3!$A$4,IF(K1196=[29]Hoja3!$B$5,[29]Hoja3!$A$5,IF(K1196=[29]Hoja3!$B$6,[29]Hoja3!$A$6,IF(K1196=[29]Hoja3!$B$7,[29]Hoja3!$A$7,IF(K1196=[29]Hoja3!$B$8,[29]Hoja3!$A$8,IF(K1196=[29]Hoja3!$B$9,[29]Hoja3!$A$9,IF(K1196=[29]Hoja3!$B$10,[29]Hoja3!$A$10,IF(K1196=[29]Hoja3!$B$11,[29]Hoja3!$A$11,IF(K1196=[29]Hoja3!$B$12,[29]Hoja3!$A$12,IF(K1196=[29]Hoja3!$B$13,[29]Hoja3!$A$13,IF(K1196=[29]Hoja3!$B$14,[29]Hoja3!$A$14,"")))))))))))))</f>
        <v>CCE-05</v>
      </c>
      <c r="M1196" s="65" t="s">
        <v>1022</v>
      </c>
      <c r="N1196" s="2">
        <v>0</v>
      </c>
      <c r="O1196" s="7">
        <f t="shared" si="23"/>
        <v>0</v>
      </c>
      <c r="P1196" s="7">
        <f t="shared" si="22"/>
        <v>0</v>
      </c>
      <c r="Q1196" s="1">
        <v>0</v>
      </c>
      <c r="R1196" s="2">
        <v>0</v>
      </c>
      <c r="S1196" s="2" t="s">
        <v>1332</v>
      </c>
      <c r="T1196" s="2" t="s">
        <v>1333</v>
      </c>
      <c r="U1196" s="2" t="s">
        <v>1687</v>
      </c>
      <c r="V1196" s="2" t="s">
        <v>1688</v>
      </c>
      <c r="W1196" s="2" t="s">
        <v>1689</v>
      </c>
      <c r="X1196" s="2"/>
      <c r="Y1196" s="2" t="s">
        <v>1690</v>
      </c>
    </row>
    <row r="1197" spans="1:25" ht="105" x14ac:dyDescent="0.25">
      <c r="A1197" s="2" t="s">
        <v>1889</v>
      </c>
      <c r="B1197" s="2" t="str">
        <f>IFERROR(VLOOKUP(VALUE(MID(A1197,1,IF(VALUE(MID(A1197,1,3))=898,3,4))),[29]Hoja1!$A$3:$K$222,2,0),"")</f>
        <v>1052 Bienestar estudiantil para todos</v>
      </c>
      <c r="C1197" s="2" t="s">
        <v>1838</v>
      </c>
      <c r="D1197" s="65" t="s">
        <v>1842</v>
      </c>
      <c r="E1197" s="2">
        <v>81111819</v>
      </c>
      <c r="F1197" s="2" t="s">
        <v>1885</v>
      </c>
      <c r="G1197" s="4">
        <v>1</v>
      </c>
      <c r="H1197" s="4">
        <v>1</v>
      </c>
      <c r="I1197" s="2">
        <v>6</v>
      </c>
      <c r="J1197" s="2">
        <v>1</v>
      </c>
      <c r="K1197" s="2" t="s">
        <v>29</v>
      </c>
      <c r="L1197" s="2" t="str">
        <f>IF(K1197=[29]Hoja3!$B$2,[29]Hoja3!$A$2,IF(K1197=[29]Hoja3!$B$3,[29]Hoja3!$A$3,IF(K1197=[29]Hoja3!$B$4,[29]Hoja3!$A$4,IF(K1197=[29]Hoja3!$B$5,[29]Hoja3!$A$5,IF(K1197=[29]Hoja3!$B$6,[29]Hoja3!$A$6,IF(K1197=[29]Hoja3!$B$7,[29]Hoja3!$A$7,IF(K1197=[29]Hoja3!$B$8,[29]Hoja3!$A$8,IF(K1197=[29]Hoja3!$B$9,[29]Hoja3!$A$9,IF(K1197=[29]Hoja3!$B$10,[29]Hoja3!$A$10,IF(K1197=[29]Hoja3!$B$11,[29]Hoja3!$A$11,IF(K1197=[29]Hoja3!$B$12,[29]Hoja3!$A$12,IF(K1197=[29]Hoja3!$B$13,[29]Hoja3!$A$13,IF(K1197=[29]Hoja3!$B$14,[29]Hoja3!$A$14,"")))))))))))))</f>
        <v>CCE-05</v>
      </c>
      <c r="M1197" s="65" t="s">
        <v>1022</v>
      </c>
      <c r="N1197" s="2">
        <v>0</v>
      </c>
      <c r="O1197" s="7">
        <f t="shared" si="23"/>
        <v>0</v>
      </c>
      <c r="P1197" s="7">
        <f t="shared" si="22"/>
        <v>0</v>
      </c>
      <c r="Q1197" s="1">
        <v>0</v>
      </c>
      <c r="R1197" s="2">
        <v>0</v>
      </c>
      <c r="S1197" s="2" t="s">
        <v>1332</v>
      </c>
      <c r="T1197" s="2" t="s">
        <v>1333</v>
      </c>
      <c r="U1197" s="2" t="s">
        <v>1687</v>
      </c>
      <c r="V1197" s="2" t="s">
        <v>1688</v>
      </c>
      <c r="W1197" s="2" t="s">
        <v>1689</v>
      </c>
      <c r="X1197" s="2"/>
      <c r="Y1197" s="2" t="s">
        <v>1690</v>
      </c>
    </row>
    <row r="1198" spans="1:25" ht="105" x14ac:dyDescent="0.25">
      <c r="A1198" s="2" t="s">
        <v>1890</v>
      </c>
      <c r="B1198" s="2" t="str">
        <f>IFERROR(VLOOKUP(VALUE(MID(A1198,1,IF(VALUE(MID(A1198,1,3))=898,3,4))),[29]Hoja1!$A$3:$K$222,2,0),"")</f>
        <v>1052 Bienestar estudiantil para todos</v>
      </c>
      <c r="C1198" s="2" t="s">
        <v>1838</v>
      </c>
      <c r="D1198" s="65" t="s">
        <v>1842</v>
      </c>
      <c r="E1198" s="2">
        <v>81111819</v>
      </c>
      <c r="F1198" s="2" t="s">
        <v>1885</v>
      </c>
      <c r="G1198" s="4">
        <v>1</v>
      </c>
      <c r="H1198" s="4">
        <v>1</v>
      </c>
      <c r="I1198" s="2">
        <v>6</v>
      </c>
      <c r="J1198" s="2">
        <v>1</v>
      </c>
      <c r="K1198" s="2" t="s">
        <v>29</v>
      </c>
      <c r="L1198" s="2" t="str">
        <f>IF(K1198=[29]Hoja3!$B$2,[29]Hoja3!$A$2,IF(K1198=[29]Hoja3!$B$3,[29]Hoja3!$A$3,IF(K1198=[29]Hoja3!$B$4,[29]Hoja3!$A$4,IF(K1198=[29]Hoja3!$B$5,[29]Hoja3!$A$5,IF(K1198=[29]Hoja3!$B$6,[29]Hoja3!$A$6,IF(K1198=[29]Hoja3!$B$7,[29]Hoja3!$A$7,IF(K1198=[29]Hoja3!$B$8,[29]Hoja3!$A$8,IF(K1198=[29]Hoja3!$B$9,[29]Hoja3!$A$9,IF(K1198=[29]Hoja3!$B$10,[29]Hoja3!$A$10,IF(K1198=[29]Hoja3!$B$11,[29]Hoja3!$A$11,IF(K1198=[29]Hoja3!$B$12,[29]Hoja3!$A$12,IF(K1198=[29]Hoja3!$B$13,[29]Hoja3!$A$13,IF(K1198=[29]Hoja3!$B$14,[29]Hoja3!$A$14,"")))))))))))))</f>
        <v>CCE-05</v>
      </c>
      <c r="M1198" s="65" t="s">
        <v>1022</v>
      </c>
      <c r="N1198" s="2">
        <v>0</v>
      </c>
      <c r="O1198" s="7">
        <f t="shared" si="23"/>
        <v>0</v>
      </c>
      <c r="P1198" s="7">
        <f t="shared" si="22"/>
        <v>0</v>
      </c>
      <c r="Q1198" s="1">
        <v>0</v>
      </c>
      <c r="R1198" s="2">
        <v>0</v>
      </c>
      <c r="S1198" s="2" t="s">
        <v>1332</v>
      </c>
      <c r="T1198" s="2" t="s">
        <v>1333</v>
      </c>
      <c r="U1198" s="2" t="s">
        <v>1687</v>
      </c>
      <c r="V1198" s="2" t="s">
        <v>1688</v>
      </c>
      <c r="W1198" s="2" t="s">
        <v>1689</v>
      </c>
      <c r="X1198" s="2"/>
      <c r="Y1198" s="2" t="s">
        <v>1690</v>
      </c>
    </row>
    <row r="1199" spans="1:25" ht="105" x14ac:dyDescent="0.25">
      <c r="A1199" s="2" t="s">
        <v>1891</v>
      </c>
      <c r="B1199" s="2" t="str">
        <f>IFERROR(VLOOKUP(VALUE(MID(A1199,1,IF(VALUE(MID(A1199,1,3))=898,3,4))),[29]Hoja1!$A$3:$K$222,2,0),"")</f>
        <v>1052 Bienestar estudiantil para todos</v>
      </c>
      <c r="C1199" s="2" t="s">
        <v>1838</v>
      </c>
      <c r="D1199" s="65" t="s">
        <v>1842</v>
      </c>
      <c r="E1199" s="2">
        <v>81111819</v>
      </c>
      <c r="F1199" s="2" t="s">
        <v>1885</v>
      </c>
      <c r="G1199" s="4">
        <v>1</v>
      </c>
      <c r="H1199" s="4">
        <v>1</v>
      </c>
      <c r="I1199" s="2">
        <v>6</v>
      </c>
      <c r="J1199" s="2">
        <v>1</v>
      </c>
      <c r="K1199" s="2" t="s">
        <v>29</v>
      </c>
      <c r="L1199" s="2" t="str">
        <f>IF(K1199=[29]Hoja3!$B$2,[29]Hoja3!$A$2,IF(K1199=[29]Hoja3!$B$3,[29]Hoja3!$A$3,IF(K1199=[29]Hoja3!$B$4,[29]Hoja3!$A$4,IF(K1199=[29]Hoja3!$B$5,[29]Hoja3!$A$5,IF(K1199=[29]Hoja3!$B$6,[29]Hoja3!$A$6,IF(K1199=[29]Hoja3!$B$7,[29]Hoja3!$A$7,IF(K1199=[29]Hoja3!$B$8,[29]Hoja3!$A$8,IF(K1199=[29]Hoja3!$B$9,[29]Hoja3!$A$9,IF(K1199=[29]Hoja3!$B$10,[29]Hoja3!$A$10,IF(K1199=[29]Hoja3!$B$11,[29]Hoja3!$A$11,IF(K1199=[29]Hoja3!$B$12,[29]Hoja3!$A$12,IF(K1199=[29]Hoja3!$B$13,[29]Hoja3!$A$13,IF(K1199=[29]Hoja3!$B$14,[29]Hoja3!$A$14,"")))))))))))))</f>
        <v>CCE-05</v>
      </c>
      <c r="M1199" s="65" t="s">
        <v>1022</v>
      </c>
      <c r="N1199" s="2">
        <v>0</v>
      </c>
      <c r="O1199" s="7">
        <f t="shared" si="23"/>
        <v>0</v>
      </c>
      <c r="P1199" s="7">
        <f t="shared" si="22"/>
        <v>0</v>
      </c>
      <c r="Q1199" s="1">
        <v>0</v>
      </c>
      <c r="R1199" s="2">
        <v>0</v>
      </c>
      <c r="S1199" s="2" t="s">
        <v>1332</v>
      </c>
      <c r="T1199" s="2" t="s">
        <v>1333</v>
      </c>
      <c r="U1199" s="2" t="s">
        <v>1687</v>
      </c>
      <c r="V1199" s="2" t="s">
        <v>1688</v>
      </c>
      <c r="W1199" s="2" t="s">
        <v>1689</v>
      </c>
      <c r="X1199" s="2"/>
      <c r="Y1199" s="2" t="s">
        <v>1690</v>
      </c>
    </row>
    <row r="1200" spans="1:25" ht="105" x14ac:dyDescent="0.25">
      <c r="A1200" s="2" t="s">
        <v>1892</v>
      </c>
      <c r="B1200" s="2" t="str">
        <f>IFERROR(VLOOKUP(VALUE(MID(A1200,1,IF(VALUE(MID(A1200,1,3))=898,3,4))),[29]Hoja1!$A$3:$K$222,2,0),"")</f>
        <v>1052 Bienestar estudiantil para todos</v>
      </c>
      <c r="C1200" s="2" t="s">
        <v>1838</v>
      </c>
      <c r="D1200" s="65" t="s">
        <v>1842</v>
      </c>
      <c r="E1200" s="2">
        <v>81111819</v>
      </c>
      <c r="F1200" s="2" t="s">
        <v>1885</v>
      </c>
      <c r="G1200" s="4">
        <v>1</v>
      </c>
      <c r="H1200" s="4">
        <v>1</v>
      </c>
      <c r="I1200" s="2">
        <v>6</v>
      </c>
      <c r="J1200" s="2">
        <v>1</v>
      </c>
      <c r="K1200" s="2" t="s">
        <v>29</v>
      </c>
      <c r="L1200" s="2" t="str">
        <f>IF(K1200=[29]Hoja3!$B$2,[29]Hoja3!$A$2,IF(K1200=[29]Hoja3!$B$3,[29]Hoja3!$A$3,IF(K1200=[29]Hoja3!$B$4,[29]Hoja3!$A$4,IF(K1200=[29]Hoja3!$B$5,[29]Hoja3!$A$5,IF(K1200=[29]Hoja3!$B$6,[29]Hoja3!$A$6,IF(K1200=[29]Hoja3!$B$7,[29]Hoja3!$A$7,IF(K1200=[29]Hoja3!$B$8,[29]Hoja3!$A$8,IF(K1200=[29]Hoja3!$B$9,[29]Hoja3!$A$9,IF(K1200=[29]Hoja3!$B$10,[29]Hoja3!$A$10,IF(K1200=[29]Hoja3!$B$11,[29]Hoja3!$A$11,IF(K1200=[29]Hoja3!$B$12,[29]Hoja3!$A$12,IF(K1200=[29]Hoja3!$B$13,[29]Hoja3!$A$13,IF(K1200=[29]Hoja3!$B$14,[29]Hoja3!$A$14,"")))))))))))))</f>
        <v>CCE-05</v>
      </c>
      <c r="M1200" s="65" t="s">
        <v>1022</v>
      </c>
      <c r="N1200" s="2">
        <v>0</v>
      </c>
      <c r="O1200" s="7">
        <f t="shared" si="23"/>
        <v>0</v>
      </c>
      <c r="P1200" s="7">
        <f t="shared" si="22"/>
        <v>0</v>
      </c>
      <c r="Q1200" s="1">
        <v>0</v>
      </c>
      <c r="R1200" s="2">
        <v>0</v>
      </c>
      <c r="S1200" s="2" t="s">
        <v>1332</v>
      </c>
      <c r="T1200" s="2" t="s">
        <v>1333</v>
      </c>
      <c r="U1200" s="2" t="s">
        <v>1687</v>
      </c>
      <c r="V1200" s="2" t="s">
        <v>1688</v>
      </c>
      <c r="W1200" s="2" t="s">
        <v>1689</v>
      </c>
      <c r="X1200" s="2"/>
      <c r="Y1200" s="2" t="s">
        <v>1690</v>
      </c>
    </row>
    <row r="1201" spans="1:25" ht="105" x14ac:dyDescent="0.25">
      <c r="A1201" s="2" t="s">
        <v>1893</v>
      </c>
      <c r="B1201" s="2" t="str">
        <f>IFERROR(VLOOKUP(VALUE(MID(A1201,1,IF(VALUE(MID(A1201,1,3))=898,3,4))),[29]Hoja1!$A$3:$K$222,2,0),"")</f>
        <v>1052 Bienestar estudiantil para todos</v>
      </c>
      <c r="C1201" s="2" t="s">
        <v>1838</v>
      </c>
      <c r="D1201" s="65" t="s">
        <v>1842</v>
      </c>
      <c r="E1201" s="2">
        <v>81111819</v>
      </c>
      <c r="F1201" s="2" t="s">
        <v>1885</v>
      </c>
      <c r="G1201" s="4">
        <v>1</v>
      </c>
      <c r="H1201" s="4">
        <v>1</v>
      </c>
      <c r="I1201" s="2">
        <v>6</v>
      </c>
      <c r="J1201" s="2">
        <v>1</v>
      </c>
      <c r="K1201" s="2" t="s">
        <v>29</v>
      </c>
      <c r="L1201" s="2" t="str">
        <f>IF(K1201=[29]Hoja3!$B$2,[29]Hoja3!$A$2,IF(K1201=[29]Hoja3!$B$3,[29]Hoja3!$A$3,IF(K1201=[29]Hoja3!$B$4,[29]Hoja3!$A$4,IF(K1201=[29]Hoja3!$B$5,[29]Hoja3!$A$5,IF(K1201=[29]Hoja3!$B$6,[29]Hoja3!$A$6,IF(K1201=[29]Hoja3!$B$7,[29]Hoja3!$A$7,IF(K1201=[29]Hoja3!$B$8,[29]Hoja3!$A$8,IF(K1201=[29]Hoja3!$B$9,[29]Hoja3!$A$9,IF(K1201=[29]Hoja3!$B$10,[29]Hoja3!$A$10,IF(K1201=[29]Hoja3!$B$11,[29]Hoja3!$A$11,IF(K1201=[29]Hoja3!$B$12,[29]Hoja3!$A$12,IF(K1201=[29]Hoja3!$B$13,[29]Hoja3!$A$13,IF(K1201=[29]Hoja3!$B$14,[29]Hoja3!$A$14,"")))))))))))))</f>
        <v>CCE-05</v>
      </c>
      <c r="M1201" s="65" t="s">
        <v>1022</v>
      </c>
      <c r="N1201" s="2">
        <v>0</v>
      </c>
      <c r="O1201" s="7">
        <f t="shared" si="23"/>
        <v>0</v>
      </c>
      <c r="P1201" s="7">
        <f t="shared" si="22"/>
        <v>0</v>
      </c>
      <c r="Q1201" s="1">
        <v>0</v>
      </c>
      <c r="R1201" s="2">
        <v>0</v>
      </c>
      <c r="S1201" s="2" t="s">
        <v>1332</v>
      </c>
      <c r="T1201" s="2" t="s">
        <v>1333</v>
      </c>
      <c r="U1201" s="2" t="s">
        <v>1687</v>
      </c>
      <c r="V1201" s="2" t="s">
        <v>1688</v>
      </c>
      <c r="W1201" s="2" t="s">
        <v>1689</v>
      </c>
      <c r="X1201" s="2"/>
      <c r="Y1201" s="2" t="s">
        <v>1690</v>
      </c>
    </row>
    <row r="1202" spans="1:25" ht="105" x14ac:dyDescent="0.25">
      <c r="A1202" s="2" t="s">
        <v>1894</v>
      </c>
      <c r="B1202" s="2" t="str">
        <f>IFERROR(VLOOKUP(VALUE(MID(A1202,1,IF(VALUE(MID(A1202,1,3))=898,3,4))),[29]Hoja1!$A$3:$K$222,2,0),"")</f>
        <v>1052 Bienestar estudiantil para todos</v>
      </c>
      <c r="C1202" s="2" t="s">
        <v>1838</v>
      </c>
      <c r="D1202" s="65" t="s">
        <v>1842</v>
      </c>
      <c r="E1202" s="2">
        <v>81118019</v>
      </c>
      <c r="F1202" s="2" t="s">
        <v>1885</v>
      </c>
      <c r="G1202" s="4">
        <v>1</v>
      </c>
      <c r="H1202" s="4">
        <v>1</v>
      </c>
      <c r="I1202" s="2">
        <v>6</v>
      </c>
      <c r="J1202" s="2">
        <v>1</v>
      </c>
      <c r="K1202" s="2" t="s">
        <v>29</v>
      </c>
      <c r="L1202" s="2" t="str">
        <f>IF(K1202=[29]Hoja3!$B$2,[29]Hoja3!$A$2,IF(K1202=[29]Hoja3!$B$3,[29]Hoja3!$A$3,IF(K1202=[29]Hoja3!$B$4,[29]Hoja3!$A$4,IF(K1202=[29]Hoja3!$B$5,[29]Hoja3!$A$5,IF(K1202=[29]Hoja3!$B$6,[29]Hoja3!$A$6,IF(K1202=[29]Hoja3!$B$7,[29]Hoja3!$A$7,IF(K1202=[29]Hoja3!$B$8,[29]Hoja3!$A$8,IF(K1202=[29]Hoja3!$B$9,[29]Hoja3!$A$9,IF(K1202=[29]Hoja3!$B$10,[29]Hoja3!$A$10,IF(K1202=[29]Hoja3!$B$11,[29]Hoja3!$A$11,IF(K1202=[29]Hoja3!$B$12,[29]Hoja3!$A$12,IF(K1202=[29]Hoja3!$B$13,[29]Hoja3!$A$13,IF(K1202=[29]Hoja3!$B$14,[29]Hoja3!$A$14,"")))))))))))))</f>
        <v>CCE-05</v>
      </c>
      <c r="M1202" s="65" t="s">
        <v>1022</v>
      </c>
      <c r="N1202" s="2">
        <v>0</v>
      </c>
      <c r="O1202" s="7">
        <f t="shared" si="23"/>
        <v>0</v>
      </c>
      <c r="P1202" s="7">
        <f t="shared" si="22"/>
        <v>0</v>
      </c>
      <c r="Q1202" s="1">
        <v>0</v>
      </c>
      <c r="R1202" s="2">
        <v>0</v>
      </c>
      <c r="S1202" s="2" t="s">
        <v>1332</v>
      </c>
      <c r="T1202" s="2" t="s">
        <v>1333</v>
      </c>
      <c r="U1202" s="2" t="s">
        <v>1687</v>
      </c>
      <c r="V1202" s="2" t="s">
        <v>1688</v>
      </c>
      <c r="W1202" s="2" t="s">
        <v>1689</v>
      </c>
      <c r="X1202" s="2"/>
      <c r="Y1202" s="2" t="s">
        <v>1690</v>
      </c>
    </row>
    <row r="1203" spans="1:25" ht="105" x14ac:dyDescent="0.25">
      <c r="A1203" s="2" t="s">
        <v>1895</v>
      </c>
      <c r="B1203" s="2" t="str">
        <f>IFERROR(VLOOKUP(VALUE(MID(A1203,1,IF(VALUE(MID(A1203,1,3))=898,3,4))),[29]Hoja1!$A$3:$K$222,2,0),"")</f>
        <v>1052 Bienestar estudiantil para todos</v>
      </c>
      <c r="C1203" s="2" t="s">
        <v>1838</v>
      </c>
      <c r="D1203" s="65" t="s">
        <v>1842</v>
      </c>
      <c r="E1203" s="2">
        <v>80101504</v>
      </c>
      <c r="F1203" s="2" t="s">
        <v>1896</v>
      </c>
      <c r="G1203" s="4">
        <v>1</v>
      </c>
      <c r="H1203" s="4">
        <v>1</v>
      </c>
      <c r="I1203" s="2">
        <v>11.5</v>
      </c>
      <c r="J1203" s="2">
        <v>1</v>
      </c>
      <c r="K1203" s="2" t="s">
        <v>29</v>
      </c>
      <c r="L1203" s="2" t="str">
        <f>IF(K1203=[29]Hoja3!$B$2,[29]Hoja3!$A$2,IF(K1203=[29]Hoja3!$B$3,[29]Hoja3!$A$3,IF(K1203=[29]Hoja3!$B$4,[29]Hoja3!$A$4,IF(K1203=[29]Hoja3!$B$5,[29]Hoja3!$A$5,IF(K1203=[29]Hoja3!$B$6,[29]Hoja3!$A$6,IF(K1203=[29]Hoja3!$B$7,[29]Hoja3!$A$7,IF(K1203=[29]Hoja3!$B$8,[29]Hoja3!$A$8,IF(K1203=[29]Hoja3!$B$9,[29]Hoja3!$A$9,IF(K1203=[29]Hoja3!$B$10,[29]Hoja3!$A$10,IF(K1203=[29]Hoja3!$B$11,[29]Hoja3!$A$11,IF(K1203=[29]Hoja3!$B$12,[29]Hoja3!$A$12,IF(K1203=[29]Hoja3!$B$13,[29]Hoja3!$A$13,IF(K1203=[29]Hoja3!$B$14,[29]Hoja3!$A$14,"")))))))))))))</f>
        <v>CCE-05</v>
      </c>
      <c r="M1203" s="65" t="s">
        <v>58</v>
      </c>
      <c r="N1203" s="2">
        <v>0</v>
      </c>
      <c r="O1203" s="7">
        <f t="shared" si="23"/>
        <v>0</v>
      </c>
      <c r="P1203" s="7">
        <f t="shared" si="22"/>
        <v>0</v>
      </c>
      <c r="Q1203" s="1">
        <v>0</v>
      </c>
      <c r="R1203" s="2">
        <v>0</v>
      </c>
      <c r="S1203" s="2" t="s">
        <v>1332</v>
      </c>
      <c r="T1203" s="2" t="s">
        <v>1333</v>
      </c>
      <c r="U1203" s="2" t="s">
        <v>1687</v>
      </c>
      <c r="V1203" s="2" t="s">
        <v>1688</v>
      </c>
      <c r="W1203" s="2" t="s">
        <v>1689</v>
      </c>
      <c r="X1203" s="2"/>
      <c r="Y1203" s="2" t="s">
        <v>1690</v>
      </c>
    </row>
    <row r="1204" spans="1:25" ht="105" x14ac:dyDescent="0.25">
      <c r="A1204" s="2" t="s">
        <v>1897</v>
      </c>
      <c r="B1204" s="2" t="str">
        <f>IFERROR(VLOOKUP(VALUE(MID(A1204,1,IF(VALUE(MID(A1204,1,3))=898,3,4))),[29]Hoja1!$A$3:$K$222,2,0),"")</f>
        <v>1052 Bienestar estudiantil para todos</v>
      </c>
      <c r="C1204" s="2" t="s">
        <v>1838</v>
      </c>
      <c r="D1204" s="65" t="s">
        <v>1842</v>
      </c>
      <c r="E1204" s="2">
        <v>80161506</v>
      </c>
      <c r="F1204" s="2" t="s">
        <v>1898</v>
      </c>
      <c r="G1204" s="4">
        <v>1</v>
      </c>
      <c r="H1204" s="4">
        <v>1</v>
      </c>
      <c r="I1204" s="2">
        <v>11.5</v>
      </c>
      <c r="J1204" s="2">
        <v>1</v>
      </c>
      <c r="K1204" s="2" t="s">
        <v>29</v>
      </c>
      <c r="L1204" s="2" t="str">
        <f>IF(K1204=[29]Hoja3!$B$2,[29]Hoja3!$A$2,IF(K1204=[29]Hoja3!$B$3,[29]Hoja3!$A$3,IF(K1204=[29]Hoja3!$B$4,[29]Hoja3!$A$4,IF(K1204=[29]Hoja3!$B$5,[29]Hoja3!$A$5,IF(K1204=[29]Hoja3!$B$6,[29]Hoja3!$A$6,IF(K1204=[29]Hoja3!$B$7,[29]Hoja3!$A$7,IF(K1204=[29]Hoja3!$B$8,[29]Hoja3!$A$8,IF(K1204=[29]Hoja3!$B$9,[29]Hoja3!$A$9,IF(K1204=[29]Hoja3!$B$10,[29]Hoja3!$A$10,IF(K1204=[29]Hoja3!$B$11,[29]Hoja3!$A$11,IF(K1204=[29]Hoja3!$B$12,[29]Hoja3!$A$12,IF(K1204=[29]Hoja3!$B$13,[29]Hoja3!$A$13,IF(K1204=[29]Hoja3!$B$14,[29]Hoja3!$A$14,"")))))))))))))</f>
        <v>CCE-05</v>
      </c>
      <c r="M1204" s="65" t="s">
        <v>58</v>
      </c>
      <c r="N1204" s="2">
        <v>0</v>
      </c>
      <c r="O1204" s="7">
        <f t="shared" si="23"/>
        <v>0</v>
      </c>
      <c r="P1204" s="7">
        <f t="shared" si="22"/>
        <v>0</v>
      </c>
      <c r="Q1204" s="1">
        <v>0</v>
      </c>
      <c r="R1204" s="2">
        <v>0</v>
      </c>
      <c r="S1204" s="2" t="s">
        <v>1332</v>
      </c>
      <c r="T1204" s="2" t="s">
        <v>1333</v>
      </c>
      <c r="U1204" s="2" t="s">
        <v>1687</v>
      </c>
      <c r="V1204" s="2" t="s">
        <v>1688</v>
      </c>
      <c r="W1204" s="2" t="s">
        <v>1689</v>
      </c>
      <c r="X1204" s="2"/>
      <c r="Y1204" s="2" t="s">
        <v>1690</v>
      </c>
    </row>
    <row r="1205" spans="1:25" ht="105" x14ac:dyDescent="0.25">
      <c r="A1205" s="2" t="s">
        <v>1899</v>
      </c>
      <c r="B1205" s="2" t="str">
        <f>IFERROR(VLOOKUP(VALUE(MID(A1205,1,IF(VALUE(MID(A1205,1,3))=898,3,4))),[29]Hoja1!$A$3:$K$222,2,0),"")</f>
        <v>1052 Bienestar estudiantil para todos</v>
      </c>
      <c r="C1205" s="2" t="s">
        <v>1838</v>
      </c>
      <c r="D1205" s="65" t="s">
        <v>1842</v>
      </c>
      <c r="E1205" s="2">
        <v>80161506</v>
      </c>
      <c r="F1205" s="2" t="s">
        <v>1898</v>
      </c>
      <c r="G1205" s="4">
        <v>1</v>
      </c>
      <c r="H1205" s="4">
        <v>1</v>
      </c>
      <c r="I1205" s="2">
        <v>11.5</v>
      </c>
      <c r="J1205" s="2">
        <v>1</v>
      </c>
      <c r="K1205" s="2" t="s">
        <v>29</v>
      </c>
      <c r="L1205" s="2" t="str">
        <f>IF(K1205=[29]Hoja3!$B$2,[29]Hoja3!$A$2,IF(K1205=[29]Hoja3!$B$3,[29]Hoja3!$A$3,IF(K1205=[29]Hoja3!$B$4,[29]Hoja3!$A$4,IF(K1205=[29]Hoja3!$B$5,[29]Hoja3!$A$5,IF(K1205=[29]Hoja3!$B$6,[29]Hoja3!$A$6,IF(K1205=[29]Hoja3!$B$7,[29]Hoja3!$A$7,IF(K1205=[29]Hoja3!$B$8,[29]Hoja3!$A$8,IF(K1205=[29]Hoja3!$B$9,[29]Hoja3!$A$9,IF(K1205=[29]Hoja3!$B$10,[29]Hoja3!$A$10,IF(K1205=[29]Hoja3!$B$11,[29]Hoja3!$A$11,IF(K1205=[29]Hoja3!$B$12,[29]Hoja3!$A$12,IF(K1205=[29]Hoja3!$B$13,[29]Hoja3!$A$13,IF(K1205=[29]Hoja3!$B$14,[29]Hoja3!$A$14,"")))))))))))))</f>
        <v>CCE-05</v>
      </c>
      <c r="M1205" s="65" t="s">
        <v>58</v>
      </c>
      <c r="N1205" s="2">
        <v>0</v>
      </c>
      <c r="O1205" s="7">
        <f t="shared" si="23"/>
        <v>0</v>
      </c>
      <c r="P1205" s="7">
        <f t="shared" si="22"/>
        <v>0</v>
      </c>
      <c r="Q1205" s="1">
        <v>0</v>
      </c>
      <c r="R1205" s="2">
        <v>0</v>
      </c>
      <c r="S1205" s="2" t="s">
        <v>1332</v>
      </c>
      <c r="T1205" s="2" t="s">
        <v>1333</v>
      </c>
      <c r="U1205" s="2" t="s">
        <v>1687</v>
      </c>
      <c r="V1205" s="2" t="s">
        <v>1688</v>
      </c>
      <c r="W1205" s="2" t="s">
        <v>1689</v>
      </c>
      <c r="X1205" s="2"/>
      <c r="Y1205" s="2" t="s">
        <v>1690</v>
      </c>
    </row>
    <row r="1206" spans="1:25" ht="105" x14ac:dyDescent="0.25">
      <c r="A1206" s="2" t="s">
        <v>1900</v>
      </c>
      <c r="B1206" s="2" t="str">
        <f>IFERROR(VLOOKUP(VALUE(MID(A1206,1,IF(VALUE(MID(A1206,1,3))=898,3,4))),[29]Hoja1!$A$3:$K$222,2,0),"")</f>
        <v>1052 Bienestar estudiantil para todos</v>
      </c>
      <c r="C1206" s="2" t="s">
        <v>1838</v>
      </c>
      <c r="D1206" s="65" t="s">
        <v>1842</v>
      </c>
      <c r="E1206" s="2">
        <v>86101710</v>
      </c>
      <c r="F1206" s="2" t="s">
        <v>1901</v>
      </c>
      <c r="G1206" s="4">
        <v>1</v>
      </c>
      <c r="H1206" s="4">
        <v>1</v>
      </c>
      <c r="I1206" s="2">
        <v>11</v>
      </c>
      <c r="J1206" s="2">
        <v>1</v>
      </c>
      <c r="K1206" s="2" t="s">
        <v>29</v>
      </c>
      <c r="L1206" s="2" t="str">
        <f>IF(K1206=[29]Hoja3!$B$2,[29]Hoja3!$A$2,IF(K1206=[29]Hoja3!$B$3,[29]Hoja3!$A$3,IF(K1206=[29]Hoja3!$B$4,[29]Hoja3!$A$4,IF(K1206=[29]Hoja3!$B$5,[29]Hoja3!$A$5,IF(K1206=[29]Hoja3!$B$6,[29]Hoja3!$A$6,IF(K1206=[29]Hoja3!$B$7,[29]Hoja3!$A$7,IF(K1206=[29]Hoja3!$B$8,[29]Hoja3!$A$8,IF(K1206=[29]Hoja3!$B$9,[29]Hoja3!$A$9,IF(K1206=[29]Hoja3!$B$10,[29]Hoja3!$A$10,IF(K1206=[29]Hoja3!$B$11,[29]Hoja3!$A$11,IF(K1206=[29]Hoja3!$B$12,[29]Hoja3!$A$12,IF(K1206=[29]Hoja3!$B$13,[29]Hoja3!$A$13,IF(K1206=[29]Hoja3!$B$14,[29]Hoja3!$A$14,"")))))))))))))</f>
        <v>CCE-05</v>
      </c>
      <c r="M1206" s="2" t="s">
        <v>58</v>
      </c>
      <c r="N1206" s="2">
        <v>0</v>
      </c>
      <c r="O1206" s="7">
        <f t="shared" si="23"/>
        <v>0</v>
      </c>
      <c r="P1206" s="7">
        <f t="shared" si="22"/>
        <v>0</v>
      </c>
      <c r="Q1206" s="1">
        <v>0</v>
      </c>
      <c r="R1206" s="2">
        <v>0</v>
      </c>
      <c r="S1206" s="2" t="s">
        <v>1332</v>
      </c>
      <c r="T1206" s="2" t="s">
        <v>1333</v>
      </c>
      <c r="U1206" s="2" t="s">
        <v>1687</v>
      </c>
      <c r="V1206" s="2" t="s">
        <v>1688</v>
      </c>
      <c r="W1206" s="2" t="s">
        <v>1689</v>
      </c>
      <c r="X1206" s="2"/>
      <c r="Y1206" s="2" t="s">
        <v>1690</v>
      </c>
    </row>
    <row r="1207" spans="1:25" ht="105" x14ac:dyDescent="0.25">
      <c r="A1207" s="2" t="s">
        <v>1902</v>
      </c>
      <c r="B1207" s="2" t="str">
        <f>IFERROR(VLOOKUP(VALUE(MID(A1207,1,IF(VALUE(MID(A1207,1,3))=898,3,4))),[29]Hoja1!$A$3:$K$222,2,0),"")</f>
        <v>1052 Bienestar estudiantil para todos</v>
      </c>
      <c r="C1207" s="2" t="s">
        <v>1838</v>
      </c>
      <c r="D1207" s="65" t="s">
        <v>1842</v>
      </c>
      <c r="E1207" s="2">
        <v>86101710</v>
      </c>
      <c r="F1207" s="2" t="s">
        <v>1901</v>
      </c>
      <c r="G1207" s="4">
        <v>1</v>
      </c>
      <c r="H1207" s="4">
        <v>1</v>
      </c>
      <c r="I1207" s="2">
        <v>11</v>
      </c>
      <c r="J1207" s="2">
        <v>1</v>
      </c>
      <c r="K1207" s="2" t="s">
        <v>29</v>
      </c>
      <c r="L1207" s="2" t="str">
        <f>IF(K1207=[29]Hoja3!$B$2,[29]Hoja3!$A$2,IF(K1207=[29]Hoja3!$B$3,[29]Hoja3!$A$3,IF(K1207=[29]Hoja3!$B$4,[29]Hoja3!$A$4,IF(K1207=[29]Hoja3!$B$5,[29]Hoja3!$A$5,IF(K1207=[29]Hoja3!$B$6,[29]Hoja3!$A$6,IF(K1207=[29]Hoja3!$B$7,[29]Hoja3!$A$7,IF(K1207=[29]Hoja3!$B$8,[29]Hoja3!$A$8,IF(K1207=[29]Hoja3!$B$9,[29]Hoja3!$A$9,IF(K1207=[29]Hoja3!$B$10,[29]Hoja3!$A$10,IF(K1207=[29]Hoja3!$B$11,[29]Hoja3!$A$11,IF(K1207=[29]Hoja3!$B$12,[29]Hoja3!$A$12,IF(K1207=[29]Hoja3!$B$13,[29]Hoja3!$A$13,IF(K1207=[29]Hoja3!$B$14,[29]Hoja3!$A$14,"")))))))))))))</f>
        <v>CCE-05</v>
      </c>
      <c r="M1207" s="2" t="s">
        <v>58</v>
      </c>
      <c r="N1207" s="2">
        <v>0</v>
      </c>
      <c r="O1207" s="7">
        <f t="shared" si="23"/>
        <v>0</v>
      </c>
      <c r="P1207" s="7">
        <f t="shared" si="22"/>
        <v>0</v>
      </c>
      <c r="Q1207" s="1">
        <v>0</v>
      </c>
      <c r="R1207" s="2">
        <v>0</v>
      </c>
      <c r="S1207" s="2" t="s">
        <v>1332</v>
      </c>
      <c r="T1207" s="2" t="s">
        <v>1333</v>
      </c>
      <c r="U1207" s="2" t="s">
        <v>1687</v>
      </c>
      <c r="V1207" s="2" t="s">
        <v>1688</v>
      </c>
      <c r="W1207" s="2" t="s">
        <v>1689</v>
      </c>
      <c r="X1207" s="2"/>
      <c r="Y1207" s="2" t="s">
        <v>1690</v>
      </c>
    </row>
    <row r="1208" spans="1:25" ht="105" x14ac:dyDescent="0.25">
      <c r="A1208" s="2" t="s">
        <v>1903</v>
      </c>
      <c r="B1208" s="2" t="str">
        <f>IFERROR(VLOOKUP(VALUE(MID(A1208,1,IF(VALUE(MID(A1208,1,3))=898,3,4))),[29]Hoja1!$A$3:$K$222,2,0),"")</f>
        <v>1052 Bienestar estudiantil para todos</v>
      </c>
      <c r="C1208" s="2" t="s">
        <v>1838</v>
      </c>
      <c r="D1208" s="65" t="s">
        <v>1842</v>
      </c>
      <c r="E1208" s="2">
        <v>86101710</v>
      </c>
      <c r="F1208" s="2" t="s">
        <v>1901</v>
      </c>
      <c r="G1208" s="4">
        <v>1</v>
      </c>
      <c r="H1208" s="4">
        <v>1</v>
      </c>
      <c r="I1208" s="2">
        <v>11</v>
      </c>
      <c r="J1208" s="2">
        <v>1</v>
      </c>
      <c r="K1208" s="2" t="s">
        <v>29</v>
      </c>
      <c r="L1208" s="2" t="str">
        <f>IF(K1208=[29]Hoja3!$B$2,[29]Hoja3!$A$2,IF(K1208=[29]Hoja3!$B$3,[29]Hoja3!$A$3,IF(K1208=[29]Hoja3!$B$4,[29]Hoja3!$A$4,IF(K1208=[29]Hoja3!$B$5,[29]Hoja3!$A$5,IF(K1208=[29]Hoja3!$B$6,[29]Hoja3!$A$6,IF(K1208=[29]Hoja3!$B$7,[29]Hoja3!$A$7,IF(K1208=[29]Hoja3!$B$8,[29]Hoja3!$A$8,IF(K1208=[29]Hoja3!$B$9,[29]Hoja3!$A$9,IF(K1208=[29]Hoja3!$B$10,[29]Hoja3!$A$10,IF(K1208=[29]Hoja3!$B$11,[29]Hoja3!$A$11,IF(K1208=[29]Hoja3!$B$12,[29]Hoja3!$A$12,IF(K1208=[29]Hoja3!$B$13,[29]Hoja3!$A$13,IF(K1208=[29]Hoja3!$B$14,[29]Hoja3!$A$14,"")))))))))))))</f>
        <v>CCE-05</v>
      </c>
      <c r="M1208" s="2" t="s">
        <v>58</v>
      </c>
      <c r="N1208" s="2">
        <v>0</v>
      </c>
      <c r="O1208" s="7">
        <f t="shared" si="23"/>
        <v>0</v>
      </c>
      <c r="P1208" s="7">
        <f t="shared" si="22"/>
        <v>0</v>
      </c>
      <c r="Q1208" s="1">
        <v>0</v>
      </c>
      <c r="R1208" s="2">
        <v>0</v>
      </c>
      <c r="S1208" s="2" t="s">
        <v>1332</v>
      </c>
      <c r="T1208" s="2" t="s">
        <v>1333</v>
      </c>
      <c r="U1208" s="2" t="s">
        <v>1687</v>
      </c>
      <c r="V1208" s="2" t="s">
        <v>1688</v>
      </c>
      <c r="W1208" s="2" t="s">
        <v>1689</v>
      </c>
      <c r="X1208" s="2"/>
      <c r="Y1208" s="2" t="s">
        <v>1690</v>
      </c>
    </row>
    <row r="1209" spans="1:25" ht="105" x14ac:dyDescent="0.25">
      <c r="A1209" s="2" t="s">
        <v>1904</v>
      </c>
      <c r="B1209" s="2" t="str">
        <f>IFERROR(VLOOKUP(VALUE(MID(A1209,1,IF(VALUE(MID(A1209,1,3))=898,3,4))),[29]Hoja1!$A$3:$K$222,2,0),"")</f>
        <v>1052 Bienestar estudiantil para todos</v>
      </c>
      <c r="C1209" s="2" t="s">
        <v>1838</v>
      </c>
      <c r="D1209" s="65" t="s">
        <v>1842</v>
      </c>
      <c r="E1209" s="2">
        <v>86101710</v>
      </c>
      <c r="F1209" s="2" t="s">
        <v>1901</v>
      </c>
      <c r="G1209" s="4">
        <v>1</v>
      </c>
      <c r="H1209" s="4">
        <v>1</v>
      </c>
      <c r="I1209" s="2">
        <v>11</v>
      </c>
      <c r="J1209" s="2">
        <v>1</v>
      </c>
      <c r="K1209" s="2" t="s">
        <v>29</v>
      </c>
      <c r="L1209" s="2" t="str">
        <f>IF(K1209=[29]Hoja3!$B$2,[29]Hoja3!$A$2,IF(K1209=[29]Hoja3!$B$3,[29]Hoja3!$A$3,IF(K1209=[29]Hoja3!$B$4,[29]Hoja3!$A$4,IF(K1209=[29]Hoja3!$B$5,[29]Hoja3!$A$5,IF(K1209=[29]Hoja3!$B$6,[29]Hoja3!$A$6,IF(K1209=[29]Hoja3!$B$7,[29]Hoja3!$A$7,IF(K1209=[29]Hoja3!$B$8,[29]Hoja3!$A$8,IF(K1209=[29]Hoja3!$B$9,[29]Hoja3!$A$9,IF(K1209=[29]Hoja3!$B$10,[29]Hoja3!$A$10,IF(K1209=[29]Hoja3!$B$11,[29]Hoja3!$A$11,IF(K1209=[29]Hoja3!$B$12,[29]Hoja3!$A$12,IF(K1209=[29]Hoja3!$B$13,[29]Hoja3!$A$13,IF(K1209=[29]Hoja3!$B$14,[29]Hoja3!$A$14,"")))))))))))))</f>
        <v>CCE-05</v>
      </c>
      <c r="M1209" s="2" t="s">
        <v>58</v>
      </c>
      <c r="N1209" s="2">
        <v>0</v>
      </c>
      <c r="O1209" s="7">
        <f t="shared" si="23"/>
        <v>0</v>
      </c>
      <c r="P1209" s="7">
        <f t="shared" si="22"/>
        <v>0</v>
      </c>
      <c r="Q1209" s="1">
        <v>0</v>
      </c>
      <c r="R1209" s="2">
        <v>0</v>
      </c>
      <c r="S1209" s="2" t="s">
        <v>1332</v>
      </c>
      <c r="T1209" s="2" t="s">
        <v>1333</v>
      </c>
      <c r="U1209" s="2" t="s">
        <v>1687</v>
      </c>
      <c r="V1209" s="2" t="s">
        <v>1688</v>
      </c>
      <c r="W1209" s="2" t="s">
        <v>1689</v>
      </c>
      <c r="X1209" s="2"/>
      <c r="Y1209" s="2" t="s">
        <v>1690</v>
      </c>
    </row>
    <row r="1210" spans="1:25" ht="105" x14ac:dyDescent="0.25">
      <c r="A1210" s="2" t="s">
        <v>1905</v>
      </c>
      <c r="B1210" s="2" t="str">
        <f>IFERROR(VLOOKUP(VALUE(MID(A1210,1,IF(VALUE(MID(A1210,1,3))=898,3,4))),[29]Hoja1!$A$3:$K$222,2,0),"")</f>
        <v>1052 Bienestar estudiantil para todos</v>
      </c>
      <c r="C1210" s="2" t="s">
        <v>1838</v>
      </c>
      <c r="D1210" s="65" t="s">
        <v>1842</v>
      </c>
      <c r="E1210" s="2">
        <v>86101710</v>
      </c>
      <c r="F1210" s="2" t="s">
        <v>1901</v>
      </c>
      <c r="G1210" s="4">
        <v>1</v>
      </c>
      <c r="H1210" s="4">
        <v>1</v>
      </c>
      <c r="I1210" s="2">
        <v>11</v>
      </c>
      <c r="J1210" s="2">
        <v>1</v>
      </c>
      <c r="K1210" s="2" t="s">
        <v>29</v>
      </c>
      <c r="L1210" s="2" t="str">
        <f>IF(K1210=[29]Hoja3!$B$2,[29]Hoja3!$A$2,IF(K1210=[29]Hoja3!$B$3,[29]Hoja3!$A$3,IF(K1210=[29]Hoja3!$B$4,[29]Hoja3!$A$4,IF(K1210=[29]Hoja3!$B$5,[29]Hoja3!$A$5,IF(K1210=[29]Hoja3!$B$6,[29]Hoja3!$A$6,IF(K1210=[29]Hoja3!$B$7,[29]Hoja3!$A$7,IF(K1210=[29]Hoja3!$B$8,[29]Hoja3!$A$8,IF(K1210=[29]Hoja3!$B$9,[29]Hoja3!$A$9,IF(K1210=[29]Hoja3!$B$10,[29]Hoja3!$A$10,IF(K1210=[29]Hoja3!$B$11,[29]Hoja3!$A$11,IF(K1210=[29]Hoja3!$B$12,[29]Hoja3!$A$12,IF(K1210=[29]Hoja3!$B$13,[29]Hoja3!$A$13,IF(K1210=[29]Hoja3!$B$14,[29]Hoja3!$A$14,"")))))))))))))</f>
        <v>CCE-05</v>
      </c>
      <c r="M1210" s="2" t="s">
        <v>58</v>
      </c>
      <c r="N1210" s="2">
        <v>0</v>
      </c>
      <c r="O1210" s="7">
        <f t="shared" si="23"/>
        <v>0</v>
      </c>
      <c r="P1210" s="7">
        <f t="shared" si="22"/>
        <v>0</v>
      </c>
      <c r="Q1210" s="1">
        <v>0</v>
      </c>
      <c r="R1210" s="2">
        <v>0</v>
      </c>
      <c r="S1210" s="2" t="s">
        <v>1332</v>
      </c>
      <c r="T1210" s="2" t="s">
        <v>1333</v>
      </c>
      <c r="U1210" s="2" t="s">
        <v>1687</v>
      </c>
      <c r="V1210" s="2" t="s">
        <v>1688</v>
      </c>
      <c r="W1210" s="2" t="s">
        <v>1689</v>
      </c>
      <c r="X1210" s="2"/>
      <c r="Y1210" s="2" t="s">
        <v>1690</v>
      </c>
    </row>
    <row r="1211" spans="1:25" ht="105" x14ac:dyDescent="0.25">
      <c r="A1211" s="2" t="s">
        <v>1906</v>
      </c>
      <c r="B1211" s="2" t="str">
        <f>IFERROR(VLOOKUP(VALUE(MID(A1211,1,IF(VALUE(MID(A1211,1,3))=898,3,4))),[29]Hoja1!$A$3:$K$222,2,0),"")</f>
        <v>1052 Bienestar estudiantil para todos</v>
      </c>
      <c r="C1211" s="2" t="s">
        <v>1838</v>
      </c>
      <c r="D1211" s="65" t="s">
        <v>1842</v>
      </c>
      <c r="E1211" s="2">
        <v>86101710</v>
      </c>
      <c r="F1211" s="2" t="s">
        <v>1901</v>
      </c>
      <c r="G1211" s="4">
        <v>1</v>
      </c>
      <c r="H1211" s="4">
        <v>1</v>
      </c>
      <c r="I1211" s="2">
        <v>11</v>
      </c>
      <c r="J1211" s="2">
        <v>1</v>
      </c>
      <c r="K1211" s="2" t="s">
        <v>29</v>
      </c>
      <c r="L1211" s="2" t="str">
        <f>IF(K1211=[29]Hoja3!$B$2,[29]Hoja3!$A$2,IF(K1211=[29]Hoja3!$B$3,[29]Hoja3!$A$3,IF(K1211=[29]Hoja3!$B$4,[29]Hoja3!$A$4,IF(K1211=[29]Hoja3!$B$5,[29]Hoja3!$A$5,IF(K1211=[29]Hoja3!$B$6,[29]Hoja3!$A$6,IF(K1211=[29]Hoja3!$B$7,[29]Hoja3!$A$7,IF(K1211=[29]Hoja3!$B$8,[29]Hoja3!$A$8,IF(K1211=[29]Hoja3!$B$9,[29]Hoja3!$A$9,IF(K1211=[29]Hoja3!$B$10,[29]Hoja3!$A$10,IF(K1211=[29]Hoja3!$B$11,[29]Hoja3!$A$11,IF(K1211=[29]Hoja3!$B$12,[29]Hoja3!$A$12,IF(K1211=[29]Hoja3!$B$13,[29]Hoja3!$A$13,IF(K1211=[29]Hoja3!$B$14,[29]Hoja3!$A$14,"")))))))))))))</f>
        <v>CCE-05</v>
      </c>
      <c r="M1211" s="2" t="s">
        <v>58</v>
      </c>
      <c r="N1211" s="2">
        <v>0</v>
      </c>
      <c r="O1211" s="7">
        <f t="shared" si="23"/>
        <v>0</v>
      </c>
      <c r="P1211" s="7">
        <f t="shared" si="22"/>
        <v>0</v>
      </c>
      <c r="Q1211" s="1">
        <v>0</v>
      </c>
      <c r="R1211" s="2">
        <v>0</v>
      </c>
      <c r="S1211" s="2" t="s">
        <v>1332</v>
      </c>
      <c r="T1211" s="2" t="s">
        <v>1333</v>
      </c>
      <c r="U1211" s="2" t="s">
        <v>1687</v>
      </c>
      <c r="V1211" s="2" t="s">
        <v>1688</v>
      </c>
      <c r="W1211" s="2" t="s">
        <v>1689</v>
      </c>
      <c r="X1211" s="2"/>
      <c r="Y1211" s="2" t="s">
        <v>1690</v>
      </c>
    </row>
    <row r="1212" spans="1:25" ht="105" x14ac:dyDescent="0.25">
      <c r="A1212" s="2" t="s">
        <v>1907</v>
      </c>
      <c r="B1212" s="2" t="str">
        <f>IFERROR(VLOOKUP(VALUE(MID(A1212,1,IF(VALUE(MID(A1212,1,3))=898,3,4))),[29]Hoja1!$A$3:$K$222,2,0),"")</f>
        <v>1052 Bienestar estudiantil para todos</v>
      </c>
      <c r="C1212" s="2" t="s">
        <v>1838</v>
      </c>
      <c r="D1212" s="65" t="s">
        <v>1842</v>
      </c>
      <c r="E1212" s="2">
        <v>86101710</v>
      </c>
      <c r="F1212" s="2" t="s">
        <v>1901</v>
      </c>
      <c r="G1212" s="4">
        <v>1</v>
      </c>
      <c r="H1212" s="4">
        <v>1</v>
      </c>
      <c r="I1212" s="2">
        <v>11</v>
      </c>
      <c r="J1212" s="2">
        <v>1</v>
      </c>
      <c r="K1212" s="2" t="s">
        <v>29</v>
      </c>
      <c r="L1212" s="2" t="str">
        <f>IF(K1212=[29]Hoja3!$B$2,[29]Hoja3!$A$2,IF(K1212=[29]Hoja3!$B$3,[29]Hoja3!$A$3,IF(K1212=[29]Hoja3!$B$4,[29]Hoja3!$A$4,IF(K1212=[29]Hoja3!$B$5,[29]Hoja3!$A$5,IF(K1212=[29]Hoja3!$B$6,[29]Hoja3!$A$6,IF(K1212=[29]Hoja3!$B$7,[29]Hoja3!$A$7,IF(K1212=[29]Hoja3!$B$8,[29]Hoja3!$A$8,IF(K1212=[29]Hoja3!$B$9,[29]Hoja3!$A$9,IF(K1212=[29]Hoja3!$B$10,[29]Hoja3!$A$10,IF(K1212=[29]Hoja3!$B$11,[29]Hoja3!$A$11,IF(K1212=[29]Hoja3!$B$12,[29]Hoja3!$A$12,IF(K1212=[29]Hoja3!$B$13,[29]Hoja3!$A$13,IF(K1212=[29]Hoja3!$B$14,[29]Hoja3!$A$14,"")))))))))))))</f>
        <v>CCE-05</v>
      </c>
      <c r="M1212" s="2" t="s">
        <v>58</v>
      </c>
      <c r="N1212" s="2">
        <v>0</v>
      </c>
      <c r="O1212" s="7">
        <f t="shared" si="23"/>
        <v>0</v>
      </c>
      <c r="P1212" s="7">
        <f t="shared" si="22"/>
        <v>0</v>
      </c>
      <c r="Q1212" s="1">
        <v>0</v>
      </c>
      <c r="R1212" s="2">
        <v>0</v>
      </c>
      <c r="S1212" s="2" t="s">
        <v>1332</v>
      </c>
      <c r="T1212" s="2" t="s">
        <v>1333</v>
      </c>
      <c r="U1212" s="2" t="s">
        <v>1687</v>
      </c>
      <c r="V1212" s="2" t="s">
        <v>1688</v>
      </c>
      <c r="W1212" s="2" t="s">
        <v>1689</v>
      </c>
      <c r="X1212" s="2"/>
      <c r="Y1212" s="2" t="s">
        <v>1690</v>
      </c>
    </row>
    <row r="1213" spans="1:25" ht="105" x14ac:dyDescent="0.25">
      <c r="A1213" s="2" t="s">
        <v>1908</v>
      </c>
      <c r="B1213" s="2" t="str">
        <f>IFERROR(VLOOKUP(VALUE(MID(A1213,1,IF(VALUE(MID(A1213,1,3))=898,3,4))),[29]Hoja1!$A$3:$K$222,2,0),"")</f>
        <v>1052 Bienestar estudiantil para todos</v>
      </c>
      <c r="C1213" s="2" t="s">
        <v>1838</v>
      </c>
      <c r="D1213" s="65" t="s">
        <v>1842</v>
      </c>
      <c r="E1213" s="2">
        <v>86101710</v>
      </c>
      <c r="F1213" s="2" t="s">
        <v>1901</v>
      </c>
      <c r="G1213" s="4">
        <v>1</v>
      </c>
      <c r="H1213" s="4">
        <v>1</v>
      </c>
      <c r="I1213" s="2">
        <v>11</v>
      </c>
      <c r="J1213" s="2">
        <v>1</v>
      </c>
      <c r="K1213" s="2" t="s">
        <v>29</v>
      </c>
      <c r="L1213" s="2" t="str">
        <f>IF(K1213=[29]Hoja3!$B$2,[29]Hoja3!$A$2,IF(K1213=[29]Hoja3!$B$3,[29]Hoja3!$A$3,IF(K1213=[29]Hoja3!$B$4,[29]Hoja3!$A$4,IF(K1213=[29]Hoja3!$B$5,[29]Hoja3!$A$5,IF(K1213=[29]Hoja3!$B$6,[29]Hoja3!$A$6,IF(K1213=[29]Hoja3!$B$7,[29]Hoja3!$A$7,IF(K1213=[29]Hoja3!$B$8,[29]Hoja3!$A$8,IF(K1213=[29]Hoja3!$B$9,[29]Hoja3!$A$9,IF(K1213=[29]Hoja3!$B$10,[29]Hoja3!$A$10,IF(K1213=[29]Hoja3!$B$11,[29]Hoja3!$A$11,IF(K1213=[29]Hoja3!$B$12,[29]Hoja3!$A$12,IF(K1213=[29]Hoja3!$B$13,[29]Hoja3!$A$13,IF(K1213=[29]Hoja3!$B$14,[29]Hoja3!$A$14,"")))))))))))))</f>
        <v>CCE-05</v>
      </c>
      <c r="M1213" s="2" t="s">
        <v>58</v>
      </c>
      <c r="N1213" s="2">
        <v>0</v>
      </c>
      <c r="O1213" s="7">
        <f t="shared" si="23"/>
        <v>0</v>
      </c>
      <c r="P1213" s="7">
        <f t="shared" si="22"/>
        <v>0</v>
      </c>
      <c r="Q1213" s="1">
        <v>0</v>
      </c>
      <c r="R1213" s="2">
        <v>0</v>
      </c>
      <c r="S1213" s="2" t="s">
        <v>1332</v>
      </c>
      <c r="T1213" s="2" t="s">
        <v>1333</v>
      </c>
      <c r="U1213" s="2" t="s">
        <v>1687</v>
      </c>
      <c r="V1213" s="2" t="s">
        <v>1688</v>
      </c>
      <c r="W1213" s="2" t="s">
        <v>1689</v>
      </c>
      <c r="X1213" s="2"/>
      <c r="Y1213" s="2" t="s">
        <v>1690</v>
      </c>
    </row>
    <row r="1214" spans="1:25" ht="105" x14ac:dyDescent="0.25">
      <c r="A1214" s="2" t="s">
        <v>1909</v>
      </c>
      <c r="B1214" s="2" t="str">
        <f>IFERROR(VLOOKUP(VALUE(MID(A1214,1,IF(VALUE(MID(A1214,1,3))=898,3,4))),[29]Hoja1!$A$3:$K$222,2,0),"")</f>
        <v>1052 Bienestar estudiantil para todos</v>
      </c>
      <c r="C1214" s="2" t="s">
        <v>1838</v>
      </c>
      <c r="D1214" s="65" t="s">
        <v>1842</v>
      </c>
      <c r="E1214" s="2">
        <v>86101710</v>
      </c>
      <c r="F1214" s="2" t="s">
        <v>1910</v>
      </c>
      <c r="G1214" s="4">
        <v>1</v>
      </c>
      <c r="H1214" s="4">
        <v>1</v>
      </c>
      <c r="I1214" s="2">
        <v>11.5</v>
      </c>
      <c r="J1214" s="2">
        <v>1</v>
      </c>
      <c r="K1214" s="2" t="s">
        <v>29</v>
      </c>
      <c r="L1214" s="2" t="str">
        <f>IF(K1214=[29]Hoja3!$B$2,[29]Hoja3!$A$2,IF(K1214=[29]Hoja3!$B$3,[29]Hoja3!$A$3,IF(K1214=[29]Hoja3!$B$4,[29]Hoja3!$A$4,IF(K1214=[29]Hoja3!$B$5,[29]Hoja3!$A$5,IF(K1214=[29]Hoja3!$B$6,[29]Hoja3!$A$6,IF(K1214=[29]Hoja3!$B$7,[29]Hoja3!$A$7,IF(K1214=[29]Hoja3!$B$8,[29]Hoja3!$A$8,IF(K1214=[29]Hoja3!$B$9,[29]Hoja3!$A$9,IF(K1214=[29]Hoja3!$B$10,[29]Hoja3!$A$10,IF(K1214=[29]Hoja3!$B$11,[29]Hoja3!$A$11,IF(K1214=[29]Hoja3!$B$12,[29]Hoja3!$A$12,IF(K1214=[29]Hoja3!$B$13,[29]Hoja3!$A$13,IF(K1214=[29]Hoja3!$B$14,[29]Hoja3!$A$14,"")))))))))))))</f>
        <v>CCE-05</v>
      </c>
      <c r="M1214" s="65" t="s">
        <v>58</v>
      </c>
      <c r="N1214" s="2">
        <v>0</v>
      </c>
      <c r="O1214" s="7">
        <f t="shared" si="23"/>
        <v>0</v>
      </c>
      <c r="P1214" s="7">
        <f t="shared" si="22"/>
        <v>0</v>
      </c>
      <c r="Q1214" s="1">
        <v>0</v>
      </c>
      <c r="R1214" s="2">
        <v>0</v>
      </c>
      <c r="S1214" s="2" t="s">
        <v>1332</v>
      </c>
      <c r="T1214" s="2" t="s">
        <v>1333</v>
      </c>
      <c r="U1214" s="2" t="s">
        <v>1687</v>
      </c>
      <c r="V1214" s="2" t="s">
        <v>1688</v>
      </c>
      <c r="W1214" s="2" t="s">
        <v>1689</v>
      </c>
      <c r="X1214" s="2"/>
      <c r="Y1214" s="2" t="s">
        <v>1690</v>
      </c>
    </row>
    <row r="1215" spans="1:25" ht="105" x14ac:dyDescent="0.25">
      <c r="A1215" s="2" t="s">
        <v>1911</v>
      </c>
      <c r="B1215" s="2" t="str">
        <f>IFERROR(VLOOKUP(VALUE(MID(A1215,1,IF(VALUE(MID(A1215,1,3))=898,3,4))),[29]Hoja1!$A$3:$K$222,2,0),"")</f>
        <v>1052 Bienestar estudiantil para todos</v>
      </c>
      <c r="C1215" s="2" t="s">
        <v>1838</v>
      </c>
      <c r="D1215" s="67" t="s">
        <v>1842</v>
      </c>
      <c r="E1215" s="2">
        <v>80101504</v>
      </c>
      <c r="F1215" s="33" t="s">
        <v>1912</v>
      </c>
      <c r="G1215" s="4">
        <v>1</v>
      </c>
      <c r="H1215" s="4">
        <v>1</v>
      </c>
      <c r="I1215" s="2">
        <v>11.5</v>
      </c>
      <c r="J1215" s="2">
        <v>1</v>
      </c>
      <c r="K1215" s="2" t="s">
        <v>29</v>
      </c>
      <c r="L1215" s="2" t="str">
        <f>IF(K1215=[29]Hoja3!$B$2,[29]Hoja3!$A$2,IF(K1215=[29]Hoja3!$B$3,[29]Hoja3!$A$3,IF(K1215=[29]Hoja3!$B$4,[29]Hoja3!$A$4,IF(K1215=[29]Hoja3!$B$5,[29]Hoja3!$A$5,IF(K1215=[29]Hoja3!$B$6,[29]Hoja3!$A$6,IF(K1215=[29]Hoja3!$B$7,[29]Hoja3!$A$7,IF(K1215=[29]Hoja3!$B$8,[29]Hoja3!$A$8,IF(K1215=[29]Hoja3!$B$9,[29]Hoja3!$A$9,IF(K1215=[29]Hoja3!$B$10,[29]Hoja3!$A$10,IF(K1215=[29]Hoja3!$B$11,[29]Hoja3!$A$11,IF(K1215=[29]Hoja3!$B$12,[29]Hoja3!$A$12,IF(K1215=[29]Hoja3!$B$13,[29]Hoja3!$A$13,IF(K1215=[29]Hoja3!$B$14,[29]Hoja3!$A$14,"")))))))))))))</f>
        <v>CCE-05</v>
      </c>
      <c r="M1215" s="65" t="s">
        <v>58</v>
      </c>
      <c r="N1215" s="2">
        <v>0</v>
      </c>
      <c r="O1215" s="7">
        <f t="shared" si="23"/>
        <v>0</v>
      </c>
      <c r="P1215" s="7">
        <f t="shared" si="22"/>
        <v>0</v>
      </c>
      <c r="Q1215" s="1">
        <v>0</v>
      </c>
      <c r="R1215" s="2">
        <v>0</v>
      </c>
      <c r="S1215" s="2" t="s">
        <v>1332</v>
      </c>
      <c r="T1215" s="2" t="s">
        <v>1333</v>
      </c>
      <c r="U1215" s="2" t="s">
        <v>1687</v>
      </c>
      <c r="V1215" s="2" t="s">
        <v>1688</v>
      </c>
      <c r="W1215" s="2" t="s">
        <v>1689</v>
      </c>
      <c r="X1215" s="2"/>
      <c r="Y1215" s="2" t="s">
        <v>1690</v>
      </c>
    </row>
    <row r="1216" spans="1:25" ht="105" x14ac:dyDescent="0.25">
      <c r="A1216" s="2" t="s">
        <v>1913</v>
      </c>
      <c r="B1216" s="2" t="str">
        <f>IFERROR(VLOOKUP(VALUE(MID(A1216,1,IF(VALUE(MID(A1216,1,3))=898,3,4))),[29]Hoja1!$A$3:$K$222,2,0),"")</f>
        <v>1052 Bienestar estudiantil para todos</v>
      </c>
      <c r="C1216" s="2" t="s">
        <v>1838</v>
      </c>
      <c r="D1216" s="65" t="s">
        <v>1842</v>
      </c>
      <c r="E1216" s="2">
        <v>80101504</v>
      </c>
      <c r="F1216" s="2" t="s">
        <v>1914</v>
      </c>
      <c r="G1216" s="4">
        <v>1</v>
      </c>
      <c r="H1216" s="4">
        <v>1</v>
      </c>
      <c r="I1216" s="2">
        <v>11.5</v>
      </c>
      <c r="J1216" s="2">
        <v>1</v>
      </c>
      <c r="K1216" s="2" t="s">
        <v>29</v>
      </c>
      <c r="L1216" s="2" t="str">
        <f>IF(K1216=[29]Hoja3!$B$2,[29]Hoja3!$A$2,IF(K1216=[29]Hoja3!$B$3,[29]Hoja3!$A$3,IF(K1216=[29]Hoja3!$B$4,[29]Hoja3!$A$4,IF(K1216=[29]Hoja3!$B$5,[29]Hoja3!$A$5,IF(K1216=[29]Hoja3!$B$6,[29]Hoja3!$A$6,IF(K1216=[29]Hoja3!$B$7,[29]Hoja3!$A$7,IF(K1216=[29]Hoja3!$B$8,[29]Hoja3!$A$8,IF(K1216=[29]Hoja3!$B$9,[29]Hoja3!$A$9,IF(K1216=[29]Hoja3!$B$10,[29]Hoja3!$A$10,IF(K1216=[29]Hoja3!$B$11,[29]Hoja3!$A$11,IF(K1216=[29]Hoja3!$B$12,[29]Hoja3!$A$12,IF(K1216=[29]Hoja3!$B$13,[29]Hoja3!$A$13,IF(K1216=[29]Hoja3!$B$14,[29]Hoja3!$A$14,"")))))))))))))</f>
        <v>CCE-05</v>
      </c>
      <c r="M1216" s="65" t="s">
        <v>58</v>
      </c>
      <c r="N1216" s="2">
        <v>0</v>
      </c>
      <c r="O1216" s="7">
        <f t="shared" si="23"/>
        <v>0</v>
      </c>
      <c r="P1216" s="7">
        <f t="shared" si="22"/>
        <v>0</v>
      </c>
      <c r="Q1216" s="1">
        <v>0</v>
      </c>
      <c r="R1216" s="2">
        <v>0</v>
      </c>
      <c r="S1216" s="2" t="s">
        <v>1332</v>
      </c>
      <c r="T1216" s="2" t="s">
        <v>1333</v>
      </c>
      <c r="U1216" s="2" t="s">
        <v>1687</v>
      </c>
      <c r="V1216" s="2" t="s">
        <v>1688</v>
      </c>
      <c r="W1216" s="2" t="s">
        <v>1689</v>
      </c>
      <c r="X1216" s="2"/>
      <c r="Y1216" s="2" t="s">
        <v>1690</v>
      </c>
    </row>
    <row r="1217" spans="1:25" ht="105" x14ac:dyDescent="0.25">
      <c r="A1217" s="2" t="s">
        <v>1915</v>
      </c>
      <c r="B1217" s="2" t="str">
        <f>IFERROR(VLOOKUP(VALUE(MID(A1217,1,IF(VALUE(MID(A1217,1,3))=898,3,4))),[29]Hoja1!$A$3:$K$222,2,0),"")</f>
        <v>1052 Bienestar estudiantil para todos</v>
      </c>
      <c r="C1217" s="2" t="s">
        <v>1838</v>
      </c>
      <c r="D1217" s="65" t="s">
        <v>1842</v>
      </c>
      <c r="E1217" s="2">
        <v>80101604</v>
      </c>
      <c r="F1217" s="2" t="s">
        <v>1916</v>
      </c>
      <c r="G1217" s="4">
        <v>1</v>
      </c>
      <c r="H1217" s="4">
        <v>1</v>
      </c>
      <c r="I1217" s="2">
        <v>11.5</v>
      </c>
      <c r="J1217" s="2">
        <v>1</v>
      </c>
      <c r="K1217" s="2" t="s">
        <v>29</v>
      </c>
      <c r="L1217" s="2" t="str">
        <f>IF(K1217=[29]Hoja3!$B$2,[29]Hoja3!$A$2,IF(K1217=[29]Hoja3!$B$3,[29]Hoja3!$A$3,IF(K1217=[29]Hoja3!$B$4,[29]Hoja3!$A$4,IF(K1217=[29]Hoja3!$B$5,[29]Hoja3!$A$5,IF(K1217=[29]Hoja3!$B$6,[29]Hoja3!$A$6,IF(K1217=[29]Hoja3!$B$7,[29]Hoja3!$A$7,IF(K1217=[29]Hoja3!$B$8,[29]Hoja3!$A$8,IF(K1217=[29]Hoja3!$B$9,[29]Hoja3!$A$9,IF(K1217=[29]Hoja3!$B$10,[29]Hoja3!$A$10,IF(K1217=[29]Hoja3!$B$11,[29]Hoja3!$A$11,IF(K1217=[29]Hoja3!$B$12,[29]Hoja3!$A$12,IF(K1217=[29]Hoja3!$B$13,[29]Hoja3!$A$13,IF(K1217=[29]Hoja3!$B$14,[29]Hoja3!$A$14,"")))))))))))))</f>
        <v>CCE-05</v>
      </c>
      <c r="M1217" s="65" t="s">
        <v>58</v>
      </c>
      <c r="N1217" s="2">
        <v>0</v>
      </c>
      <c r="O1217" s="7">
        <f t="shared" si="23"/>
        <v>0</v>
      </c>
      <c r="P1217" s="7">
        <f t="shared" si="22"/>
        <v>0</v>
      </c>
      <c r="Q1217" s="1">
        <v>0</v>
      </c>
      <c r="R1217" s="2">
        <v>0</v>
      </c>
      <c r="S1217" s="2" t="s">
        <v>1332</v>
      </c>
      <c r="T1217" s="2" t="s">
        <v>1333</v>
      </c>
      <c r="U1217" s="2" t="s">
        <v>1687</v>
      </c>
      <c r="V1217" s="2" t="s">
        <v>1688</v>
      </c>
      <c r="W1217" s="2" t="s">
        <v>1689</v>
      </c>
      <c r="X1217" s="2"/>
      <c r="Y1217" s="2" t="s">
        <v>1690</v>
      </c>
    </row>
    <row r="1218" spans="1:25" ht="105" x14ac:dyDescent="0.25">
      <c r="A1218" s="2" t="s">
        <v>1917</v>
      </c>
      <c r="B1218" s="2" t="str">
        <f>IFERROR(VLOOKUP(VALUE(MID(A1218,1,IF(VALUE(MID(A1218,1,3))=898,3,4))),[29]Hoja1!$A$3:$K$222,2,0),"")</f>
        <v>1052 Bienestar estudiantil para todos</v>
      </c>
      <c r="C1218" s="2" t="s">
        <v>1838</v>
      </c>
      <c r="D1218" s="65" t="s">
        <v>1842</v>
      </c>
      <c r="E1218" s="2">
        <v>80101604</v>
      </c>
      <c r="F1218" s="2" t="s">
        <v>1918</v>
      </c>
      <c r="G1218" s="4">
        <v>1</v>
      </c>
      <c r="H1218" s="4">
        <v>1</v>
      </c>
      <c r="I1218" s="2">
        <v>11.5</v>
      </c>
      <c r="J1218" s="2">
        <v>1</v>
      </c>
      <c r="K1218" s="2" t="s">
        <v>29</v>
      </c>
      <c r="L1218" s="2" t="str">
        <f>IF(K1218=[29]Hoja3!$B$2,[29]Hoja3!$A$2,IF(K1218=[29]Hoja3!$B$3,[29]Hoja3!$A$3,IF(K1218=[29]Hoja3!$B$4,[29]Hoja3!$A$4,IF(K1218=[29]Hoja3!$B$5,[29]Hoja3!$A$5,IF(K1218=[29]Hoja3!$B$6,[29]Hoja3!$A$6,IF(K1218=[29]Hoja3!$B$7,[29]Hoja3!$A$7,IF(K1218=[29]Hoja3!$B$8,[29]Hoja3!$A$8,IF(K1218=[29]Hoja3!$B$9,[29]Hoja3!$A$9,IF(K1218=[29]Hoja3!$B$10,[29]Hoja3!$A$10,IF(K1218=[29]Hoja3!$B$11,[29]Hoja3!$A$11,IF(K1218=[29]Hoja3!$B$12,[29]Hoja3!$A$12,IF(K1218=[29]Hoja3!$B$13,[29]Hoja3!$A$13,IF(K1218=[29]Hoja3!$B$14,[29]Hoja3!$A$14,"")))))))))))))</f>
        <v>CCE-05</v>
      </c>
      <c r="M1218" s="65" t="s">
        <v>58</v>
      </c>
      <c r="N1218" s="2">
        <v>0</v>
      </c>
      <c r="O1218" s="7">
        <f t="shared" si="23"/>
        <v>0</v>
      </c>
      <c r="P1218" s="7">
        <f t="shared" si="22"/>
        <v>0</v>
      </c>
      <c r="Q1218" s="1">
        <v>0</v>
      </c>
      <c r="R1218" s="2">
        <v>0</v>
      </c>
      <c r="S1218" s="2" t="s">
        <v>1332</v>
      </c>
      <c r="T1218" s="2" t="s">
        <v>1333</v>
      </c>
      <c r="U1218" s="2" t="s">
        <v>1687</v>
      </c>
      <c r="V1218" s="2" t="s">
        <v>1688</v>
      </c>
      <c r="W1218" s="2" t="s">
        <v>1689</v>
      </c>
      <c r="X1218" s="2"/>
      <c r="Y1218" s="2" t="s">
        <v>1690</v>
      </c>
    </row>
    <row r="1219" spans="1:25" ht="105" x14ac:dyDescent="0.25">
      <c r="A1219" s="2" t="s">
        <v>1919</v>
      </c>
      <c r="B1219" s="2" t="str">
        <f>IFERROR(VLOOKUP(VALUE(MID(A1219,1,IF(VALUE(MID(A1219,1,3))=898,3,4))),[29]Hoja1!$A$3:$K$222,2,0),"")</f>
        <v>1052 Bienestar estudiantil para todos</v>
      </c>
      <c r="C1219" s="2" t="s">
        <v>1838</v>
      </c>
      <c r="D1219" s="65" t="s">
        <v>1842</v>
      </c>
      <c r="E1219" s="2">
        <v>93151502</v>
      </c>
      <c r="F1219" s="2" t="s">
        <v>1920</v>
      </c>
      <c r="G1219" s="4">
        <v>1</v>
      </c>
      <c r="H1219" s="4">
        <v>1</v>
      </c>
      <c r="I1219" s="2">
        <v>11.5</v>
      </c>
      <c r="J1219" s="2">
        <v>1</v>
      </c>
      <c r="K1219" s="2" t="s">
        <v>29</v>
      </c>
      <c r="L1219" s="2" t="str">
        <f>IF(K1219=[29]Hoja3!$B$2,[29]Hoja3!$A$2,IF(K1219=[29]Hoja3!$B$3,[29]Hoja3!$A$3,IF(K1219=[29]Hoja3!$B$4,[29]Hoja3!$A$4,IF(K1219=[29]Hoja3!$B$5,[29]Hoja3!$A$5,IF(K1219=[29]Hoja3!$B$6,[29]Hoja3!$A$6,IF(K1219=[29]Hoja3!$B$7,[29]Hoja3!$A$7,IF(K1219=[29]Hoja3!$B$8,[29]Hoja3!$A$8,IF(K1219=[29]Hoja3!$B$9,[29]Hoja3!$A$9,IF(K1219=[29]Hoja3!$B$10,[29]Hoja3!$A$10,IF(K1219=[29]Hoja3!$B$11,[29]Hoja3!$A$11,IF(K1219=[29]Hoja3!$B$12,[29]Hoja3!$A$12,IF(K1219=[29]Hoja3!$B$13,[29]Hoja3!$A$13,IF(K1219=[29]Hoja3!$B$14,[29]Hoja3!$A$14,"")))))))))))))</f>
        <v>CCE-05</v>
      </c>
      <c r="M1219" s="65" t="s">
        <v>58</v>
      </c>
      <c r="N1219" s="2">
        <v>0</v>
      </c>
      <c r="O1219" s="7">
        <f t="shared" si="23"/>
        <v>0</v>
      </c>
      <c r="P1219" s="7">
        <f t="shared" si="22"/>
        <v>0</v>
      </c>
      <c r="Q1219" s="1">
        <v>0</v>
      </c>
      <c r="R1219" s="2">
        <v>0</v>
      </c>
      <c r="S1219" s="2" t="s">
        <v>1332</v>
      </c>
      <c r="T1219" s="2" t="s">
        <v>1333</v>
      </c>
      <c r="U1219" s="2" t="s">
        <v>1687</v>
      </c>
      <c r="V1219" s="2" t="s">
        <v>1688</v>
      </c>
      <c r="W1219" s="2" t="s">
        <v>1689</v>
      </c>
      <c r="X1219" s="2"/>
      <c r="Y1219" s="2" t="s">
        <v>1690</v>
      </c>
    </row>
    <row r="1220" spans="1:25" ht="105" x14ac:dyDescent="0.25">
      <c r="A1220" s="2" t="s">
        <v>1921</v>
      </c>
      <c r="B1220" s="2" t="str">
        <f>IFERROR(VLOOKUP(VALUE(MID(A1220,1,IF(VALUE(MID(A1220,1,3))=898,3,4))),[29]Hoja1!$A$3:$K$222,2,0),"")</f>
        <v>1052 Bienestar estudiantil para todos</v>
      </c>
      <c r="C1220" s="2" t="s">
        <v>1838</v>
      </c>
      <c r="D1220" s="65" t="s">
        <v>1842</v>
      </c>
      <c r="E1220" s="2">
        <v>80101509</v>
      </c>
      <c r="F1220" s="2" t="s">
        <v>1922</v>
      </c>
      <c r="G1220" s="4">
        <v>1</v>
      </c>
      <c r="H1220" s="4">
        <v>1</v>
      </c>
      <c r="I1220" s="2">
        <v>11.5</v>
      </c>
      <c r="J1220" s="2">
        <v>1</v>
      </c>
      <c r="K1220" s="2" t="s">
        <v>29</v>
      </c>
      <c r="L1220" s="2" t="str">
        <f>IF(K1220=[29]Hoja3!$B$2,[29]Hoja3!$A$2,IF(K1220=[29]Hoja3!$B$3,[29]Hoja3!$A$3,IF(K1220=[29]Hoja3!$B$4,[29]Hoja3!$A$4,IF(K1220=[29]Hoja3!$B$5,[29]Hoja3!$A$5,IF(K1220=[29]Hoja3!$B$6,[29]Hoja3!$A$6,IF(K1220=[29]Hoja3!$B$7,[29]Hoja3!$A$7,IF(K1220=[29]Hoja3!$B$8,[29]Hoja3!$A$8,IF(K1220=[29]Hoja3!$B$9,[29]Hoja3!$A$9,IF(K1220=[29]Hoja3!$B$10,[29]Hoja3!$A$10,IF(K1220=[29]Hoja3!$B$11,[29]Hoja3!$A$11,IF(K1220=[29]Hoja3!$B$12,[29]Hoja3!$A$12,IF(K1220=[29]Hoja3!$B$13,[29]Hoja3!$A$13,IF(K1220=[29]Hoja3!$B$14,[29]Hoja3!$A$14,"")))))))))))))</f>
        <v>CCE-05</v>
      </c>
      <c r="M1220" s="2" t="s">
        <v>58</v>
      </c>
      <c r="N1220" s="2">
        <v>0</v>
      </c>
      <c r="O1220" s="7">
        <f t="shared" si="23"/>
        <v>0</v>
      </c>
      <c r="P1220" s="7">
        <f t="shared" si="22"/>
        <v>0</v>
      </c>
      <c r="Q1220" s="1">
        <v>0</v>
      </c>
      <c r="R1220" s="2">
        <v>0</v>
      </c>
      <c r="S1220" s="2" t="s">
        <v>1332</v>
      </c>
      <c r="T1220" s="2" t="s">
        <v>1333</v>
      </c>
      <c r="U1220" s="2" t="s">
        <v>1687</v>
      </c>
      <c r="V1220" s="2" t="s">
        <v>1688</v>
      </c>
      <c r="W1220" s="2" t="s">
        <v>1689</v>
      </c>
      <c r="X1220" s="2"/>
      <c r="Y1220" s="2" t="s">
        <v>1690</v>
      </c>
    </row>
    <row r="1221" spans="1:25" ht="105" x14ac:dyDescent="0.25">
      <c r="A1221" s="2" t="s">
        <v>1923</v>
      </c>
      <c r="B1221" s="2" t="str">
        <f>IFERROR(VLOOKUP(VALUE(MID(A1221,1,IF(VALUE(MID(A1221,1,3))=898,3,4))),[29]Hoja1!$A$3:$K$222,2,0),"")</f>
        <v>1052 Bienestar estudiantil para todos</v>
      </c>
      <c r="C1221" s="2" t="s">
        <v>1838</v>
      </c>
      <c r="D1221" s="65" t="s">
        <v>1842</v>
      </c>
      <c r="E1221" s="2">
        <v>80101504</v>
      </c>
      <c r="F1221" s="2" t="s">
        <v>1924</v>
      </c>
      <c r="G1221" s="4">
        <v>1</v>
      </c>
      <c r="H1221" s="4">
        <v>1</v>
      </c>
      <c r="I1221" s="2">
        <v>11.5</v>
      </c>
      <c r="J1221" s="2">
        <v>1</v>
      </c>
      <c r="K1221" s="2" t="s">
        <v>29</v>
      </c>
      <c r="L1221" s="2" t="str">
        <f>IF(K1221=[29]Hoja3!$B$2,[29]Hoja3!$A$2,IF(K1221=[29]Hoja3!$B$3,[29]Hoja3!$A$3,IF(K1221=[29]Hoja3!$B$4,[29]Hoja3!$A$4,IF(K1221=[29]Hoja3!$B$5,[29]Hoja3!$A$5,IF(K1221=[29]Hoja3!$B$6,[29]Hoja3!$A$6,IF(K1221=[29]Hoja3!$B$7,[29]Hoja3!$A$7,IF(K1221=[29]Hoja3!$B$8,[29]Hoja3!$A$8,IF(K1221=[29]Hoja3!$B$9,[29]Hoja3!$A$9,IF(K1221=[29]Hoja3!$B$10,[29]Hoja3!$A$10,IF(K1221=[29]Hoja3!$B$11,[29]Hoja3!$A$11,IF(K1221=[29]Hoja3!$B$12,[29]Hoja3!$A$12,IF(K1221=[29]Hoja3!$B$13,[29]Hoja3!$A$13,IF(K1221=[29]Hoja3!$B$14,[29]Hoja3!$A$14,"")))))))))))))</f>
        <v>CCE-05</v>
      </c>
      <c r="M1221" s="65" t="s">
        <v>58</v>
      </c>
      <c r="N1221" s="2">
        <v>0</v>
      </c>
      <c r="O1221" s="7">
        <f t="shared" si="23"/>
        <v>0</v>
      </c>
      <c r="P1221" s="7">
        <f t="shared" si="22"/>
        <v>0</v>
      </c>
      <c r="Q1221" s="1">
        <v>0</v>
      </c>
      <c r="R1221" s="2">
        <v>0</v>
      </c>
      <c r="S1221" s="2" t="s">
        <v>1332</v>
      </c>
      <c r="T1221" s="2" t="s">
        <v>1333</v>
      </c>
      <c r="U1221" s="2" t="s">
        <v>1687</v>
      </c>
      <c r="V1221" s="2" t="s">
        <v>1688</v>
      </c>
      <c r="W1221" s="2" t="s">
        <v>1689</v>
      </c>
      <c r="X1221" s="2"/>
      <c r="Y1221" s="2" t="s">
        <v>1690</v>
      </c>
    </row>
    <row r="1222" spans="1:25" ht="105" x14ac:dyDescent="0.25">
      <c r="A1222" s="2" t="s">
        <v>1925</v>
      </c>
      <c r="B1222" s="2" t="str">
        <f>IFERROR(VLOOKUP(VALUE(MID(A1222,1,IF(VALUE(MID(A1222,1,3))=898,3,4))),[29]Hoja1!$A$3:$K$222,2,0),"")</f>
        <v>1052 Bienestar estudiantil para todos</v>
      </c>
      <c r="C1222" s="2" t="s">
        <v>1838</v>
      </c>
      <c r="D1222" s="65" t="s">
        <v>1842</v>
      </c>
      <c r="E1222" s="2">
        <v>80161504</v>
      </c>
      <c r="F1222" s="2" t="s">
        <v>1924</v>
      </c>
      <c r="G1222" s="4">
        <v>1</v>
      </c>
      <c r="H1222" s="4">
        <v>1</v>
      </c>
      <c r="I1222" s="2">
        <v>11.5</v>
      </c>
      <c r="J1222" s="2">
        <v>1</v>
      </c>
      <c r="K1222" s="2" t="s">
        <v>29</v>
      </c>
      <c r="L1222" s="2" t="str">
        <f>IF(K1222=[29]Hoja3!$B$2,[29]Hoja3!$A$2,IF(K1222=[29]Hoja3!$B$3,[29]Hoja3!$A$3,IF(K1222=[29]Hoja3!$B$4,[29]Hoja3!$A$4,IF(K1222=[29]Hoja3!$B$5,[29]Hoja3!$A$5,IF(K1222=[29]Hoja3!$B$6,[29]Hoja3!$A$6,IF(K1222=[29]Hoja3!$B$7,[29]Hoja3!$A$7,IF(K1222=[29]Hoja3!$B$8,[29]Hoja3!$A$8,IF(K1222=[29]Hoja3!$B$9,[29]Hoja3!$A$9,IF(K1222=[29]Hoja3!$B$10,[29]Hoja3!$A$10,IF(K1222=[29]Hoja3!$B$11,[29]Hoja3!$A$11,IF(K1222=[29]Hoja3!$B$12,[29]Hoja3!$A$12,IF(K1222=[29]Hoja3!$B$13,[29]Hoja3!$A$13,IF(K1222=[29]Hoja3!$B$14,[29]Hoja3!$A$14,"")))))))))))))</f>
        <v>CCE-05</v>
      </c>
      <c r="M1222" s="65" t="s">
        <v>58</v>
      </c>
      <c r="N1222" s="2">
        <v>0</v>
      </c>
      <c r="O1222" s="7">
        <f t="shared" si="23"/>
        <v>0</v>
      </c>
      <c r="P1222" s="7">
        <f t="shared" si="22"/>
        <v>0</v>
      </c>
      <c r="Q1222" s="1">
        <v>0</v>
      </c>
      <c r="R1222" s="2">
        <v>0</v>
      </c>
      <c r="S1222" s="2" t="s">
        <v>1332</v>
      </c>
      <c r="T1222" s="2" t="s">
        <v>1333</v>
      </c>
      <c r="U1222" s="2" t="s">
        <v>1687</v>
      </c>
      <c r="V1222" s="2" t="s">
        <v>1688</v>
      </c>
      <c r="W1222" s="2" t="s">
        <v>1689</v>
      </c>
      <c r="X1222" s="2"/>
      <c r="Y1222" s="2" t="s">
        <v>1690</v>
      </c>
    </row>
    <row r="1223" spans="1:25" ht="105" x14ac:dyDescent="0.25">
      <c r="A1223" s="2" t="s">
        <v>1926</v>
      </c>
      <c r="B1223" s="2" t="str">
        <f>IFERROR(VLOOKUP(VALUE(MID(A1223,1,IF(VALUE(MID(A1223,1,3))=898,3,4))),[29]Hoja1!$A$3:$K$222,2,0),"")</f>
        <v>1052 Bienestar estudiantil para todos</v>
      </c>
      <c r="C1223" s="2" t="s">
        <v>1838</v>
      </c>
      <c r="D1223" s="65" t="s">
        <v>1842</v>
      </c>
      <c r="E1223" s="2">
        <v>80161504</v>
      </c>
      <c r="F1223" s="2" t="s">
        <v>1924</v>
      </c>
      <c r="G1223" s="4">
        <v>1</v>
      </c>
      <c r="H1223" s="4">
        <v>1</v>
      </c>
      <c r="I1223" s="2">
        <v>11.5</v>
      </c>
      <c r="J1223" s="2">
        <v>1</v>
      </c>
      <c r="K1223" s="2" t="s">
        <v>29</v>
      </c>
      <c r="L1223" s="2" t="str">
        <f>IF(K1223=[29]Hoja3!$B$2,[29]Hoja3!$A$2,IF(K1223=[29]Hoja3!$B$3,[29]Hoja3!$A$3,IF(K1223=[29]Hoja3!$B$4,[29]Hoja3!$A$4,IF(K1223=[29]Hoja3!$B$5,[29]Hoja3!$A$5,IF(K1223=[29]Hoja3!$B$6,[29]Hoja3!$A$6,IF(K1223=[29]Hoja3!$B$7,[29]Hoja3!$A$7,IF(K1223=[29]Hoja3!$B$8,[29]Hoja3!$A$8,IF(K1223=[29]Hoja3!$B$9,[29]Hoja3!$A$9,IF(K1223=[29]Hoja3!$B$10,[29]Hoja3!$A$10,IF(K1223=[29]Hoja3!$B$11,[29]Hoja3!$A$11,IF(K1223=[29]Hoja3!$B$12,[29]Hoja3!$A$12,IF(K1223=[29]Hoja3!$B$13,[29]Hoja3!$A$13,IF(K1223=[29]Hoja3!$B$14,[29]Hoja3!$A$14,"")))))))))))))</f>
        <v>CCE-05</v>
      </c>
      <c r="M1223" s="65" t="s">
        <v>58</v>
      </c>
      <c r="N1223" s="2">
        <v>0</v>
      </c>
      <c r="O1223" s="7">
        <f t="shared" si="23"/>
        <v>0</v>
      </c>
      <c r="P1223" s="7">
        <f t="shared" si="22"/>
        <v>0</v>
      </c>
      <c r="Q1223" s="1">
        <v>0</v>
      </c>
      <c r="R1223" s="2">
        <v>0</v>
      </c>
      <c r="S1223" s="2" t="s">
        <v>1332</v>
      </c>
      <c r="T1223" s="2" t="s">
        <v>1333</v>
      </c>
      <c r="U1223" s="2" t="s">
        <v>1687</v>
      </c>
      <c r="V1223" s="2" t="s">
        <v>1688</v>
      </c>
      <c r="W1223" s="2" t="s">
        <v>1689</v>
      </c>
      <c r="X1223" s="2"/>
      <c r="Y1223" s="2" t="s">
        <v>1690</v>
      </c>
    </row>
    <row r="1224" spans="1:25" ht="105" x14ac:dyDescent="0.25">
      <c r="A1224" s="2" t="s">
        <v>1927</v>
      </c>
      <c r="B1224" s="2" t="str">
        <f>IFERROR(VLOOKUP(VALUE(MID(A1224,1,IF(VALUE(MID(A1224,1,3))=898,3,4))),[29]Hoja1!$A$3:$K$222,2,0),"")</f>
        <v>1052 Bienestar estudiantil para todos</v>
      </c>
      <c r="C1224" s="2" t="s">
        <v>1838</v>
      </c>
      <c r="D1224" s="65" t="s">
        <v>1842</v>
      </c>
      <c r="E1224" s="2">
        <v>80101504</v>
      </c>
      <c r="F1224" s="2" t="s">
        <v>1924</v>
      </c>
      <c r="G1224" s="4">
        <v>1</v>
      </c>
      <c r="H1224" s="4">
        <v>1</v>
      </c>
      <c r="I1224" s="2">
        <v>6</v>
      </c>
      <c r="J1224" s="2">
        <v>1</v>
      </c>
      <c r="K1224" s="2" t="s">
        <v>29</v>
      </c>
      <c r="L1224" s="2" t="str">
        <f>IF(K1224=[29]Hoja3!$B$2,[29]Hoja3!$A$2,IF(K1224=[29]Hoja3!$B$3,[29]Hoja3!$A$3,IF(K1224=[29]Hoja3!$B$4,[29]Hoja3!$A$4,IF(K1224=[29]Hoja3!$B$5,[29]Hoja3!$A$5,IF(K1224=[29]Hoja3!$B$6,[29]Hoja3!$A$6,IF(K1224=[29]Hoja3!$B$7,[29]Hoja3!$A$7,IF(K1224=[29]Hoja3!$B$8,[29]Hoja3!$A$8,IF(K1224=[29]Hoja3!$B$9,[29]Hoja3!$A$9,IF(K1224=[29]Hoja3!$B$10,[29]Hoja3!$A$10,IF(K1224=[29]Hoja3!$B$11,[29]Hoja3!$A$11,IF(K1224=[29]Hoja3!$B$12,[29]Hoja3!$A$12,IF(K1224=[29]Hoja3!$B$13,[29]Hoja3!$A$13,IF(K1224=[29]Hoja3!$B$14,[29]Hoja3!$A$14,"")))))))))))))</f>
        <v>CCE-05</v>
      </c>
      <c r="M1224" s="65" t="s">
        <v>58</v>
      </c>
      <c r="N1224" s="2">
        <v>0</v>
      </c>
      <c r="O1224" s="7">
        <f t="shared" si="23"/>
        <v>0</v>
      </c>
      <c r="P1224" s="7">
        <f t="shared" si="22"/>
        <v>0</v>
      </c>
      <c r="Q1224" s="1">
        <v>0</v>
      </c>
      <c r="R1224" s="2">
        <v>0</v>
      </c>
      <c r="S1224" s="2" t="s">
        <v>1332</v>
      </c>
      <c r="T1224" s="2" t="s">
        <v>1333</v>
      </c>
      <c r="U1224" s="2" t="s">
        <v>1687</v>
      </c>
      <c r="V1224" s="2" t="s">
        <v>1688</v>
      </c>
      <c r="W1224" s="2" t="s">
        <v>1689</v>
      </c>
      <c r="X1224" s="2"/>
      <c r="Y1224" s="2" t="s">
        <v>1690</v>
      </c>
    </row>
    <row r="1225" spans="1:25" ht="105" x14ac:dyDescent="0.25">
      <c r="A1225" s="2" t="s">
        <v>1928</v>
      </c>
      <c r="B1225" s="2" t="str">
        <f>IFERROR(VLOOKUP(VALUE(MID(A1225,1,IF(VALUE(MID(A1225,1,3))=898,3,4))),[30]Hoja1!$A$3:$K$222,2,0),"")</f>
        <v>1052 Bienestar estudiantil para todos</v>
      </c>
      <c r="C1225" s="2" t="s">
        <v>1838</v>
      </c>
      <c r="D1225" s="65" t="s">
        <v>1842</v>
      </c>
      <c r="E1225" s="2">
        <v>80101604</v>
      </c>
      <c r="F1225" s="2" t="s">
        <v>1924</v>
      </c>
      <c r="G1225" s="4">
        <v>1</v>
      </c>
      <c r="H1225" s="4">
        <v>1</v>
      </c>
      <c r="I1225" s="2">
        <v>11.5</v>
      </c>
      <c r="J1225" s="2">
        <v>1</v>
      </c>
      <c r="K1225" s="2" t="s">
        <v>29</v>
      </c>
      <c r="L1225" s="2" t="str">
        <f>IF(K1225=[26]Hoja3!$B$2,[26]Hoja3!$A$2,IF(K1225=[26]Hoja3!$B$3,[26]Hoja3!$A$3,IF(K1225=[26]Hoja3!$B$4,[26]Hoja3!$A$4,IF(K1225=[26]Hoja3!$B$5,[26]Hoja3!$A$5,IF(K1225=[26]Hoja3!$B$6,[26]Hoja3!$A$6,IF(K1225=[26]Hoja3!$B$7,[26]Hoja3!$A$7,IF(K1225=[26]Hoja3!$B$8,[26]Hoja3!$A$8,IF(K1225=[26]Hoja3!$B$9,[26]Hoja3!$A$9,IF(K1225=[26]Hoja3!$B$10,[26]Hoja3!$A$10,IF(K1225=[26]Hoja3!$B$11,[26]Hoja3!$A$11,IF(K1225=[26]Hoja3!$B$12,[26]Hoja3!$A$12,IF(K1225=[26]Hoja3!$B$13,[26]Hoja3!$A$13,IF(K1225=[26]Hoja3!$B$14,[26]Hoja3!$A$14,"")))))))))))))</f>
        <v>CCE-05</v>
      </c>
      <c r="M1225" s="2" t="s">
        <v>58</v>
      </c>
      <c r="N1225" s="2">
        <v>0</v>
      </c>
      <c r="O1225" s="7">
        <f>+AF1225</f>
        <v>0</v>
      </c>
      <c r="P1225" s="7">
        <f>+O1225</f>
        <v>0</v>
      </c>
      <c r="Q1225" s="1">
        <v>0</v>
      </c>
      <c r="R1225" s="2">
        <v>0</v>
      </c>
      <c r="S1225" s="2" t="s">
        <v>1332</v>
      </c>
      <c r="T1225" s="2" t="s">
        <v>1333</v>
      </c>
      <c r="U1225" s="2" t="s">
        <v>1687</v>
      </c>
      <c r="V1225" s="2" t="s">
        <v>1688</v>
      </c>
      <c r="W1225" s="2" t="s">
        <v>1689</v>
      </c>
      <c r="X1225" s="2"/>
      <c r="Y1225" s="2" t="s">
        <v>1690</v>
      </c>
    </row>
    <row r="1226" spans="1:25" ht="105" x14ac:dyDescent="0.25">
      <c r="A1226" s="2" t="s">
        <v>1929</v>
      </c>
      <c r="B1226" s="2" t="str">
        <f>IFERROR(VLOOKUP(VALUE(MID(A1226,1,IF(VALUE(MID(A1226,1,3))=898,3,4))),[29]Hoja1!$A$3:$K$222,2,0),"")</f>
        <v>1052 Bienestar estudiantil para todos</v>
      </c>
      <c r="C1226" s="2" t="s">
        <v>1838</v>
      </c>
      <c r="D1226" s="65" t="s">
        <v>1842</v>
      </c>
      <c r="E1226" s="2">
        <v>80141626</v>
      </c>
      <c r="F1226" s="2" t="s">
        <v>1930</v>
      </c>
      <c r="G1226" s="4">
        <v>1</v>
      </c>
      <c r="H1226" s="4">
        <v>1</v>
      </c>
      <c r="I1226" s="2">
        <v>6</v>
      </c>
      <c r="J1226" s="2">
        <v>1</v>
      </c>
      <c r="K1226" s="2" t="s">
        <v>29</v>
      </c>
      <c r="L1226" s="2" t="s">
        <v>820</v>
      </c>
      <c r="M1226" s="65" t="s">
        <v>1022</v>
      </c>
      <c r="N1226" s="2">
        <v>0</v>
      </c>
      <c r="O1226" s="7">
        <f t="shared" si="23"/>
        <v>0</v>
      </c>
      <c r="P1226" s="7">
        <f t="shared" si="22"/>
        <v>0</v>
      </c>
      <c r="Q1226" s="1">
        <v>0</v>
      </c>
      <c r="R1226" s="2">
        <v>0</v>
      </c>
      <c r="S1226" s="2" t="s">
        <v>1332</v>
      </c>
      <c r="T1226" s="2" t="s">
        <v>1333</v>
      </c>
      <c r="U1226" s="2" t="s">
        <v>1687</v>
      </c>
      <c r="V1226" s="2" t="s">
        <v>1688</v>
      </c>
      <c r="W1226" s="2" t="s">
        <v>1689</v>
      </c>
      <c r="X1226" s="2"/>
      <c r="Y1226" s="2" t="s">
        <v>1690</v>
      </c>
    </row>
    <row r="1227" spans="1:25" ht="105" x14ac:dyDescent="0.25">
      <c r="A1227" s="2" t="s">
        <v>1931</v>
      </c>
      <c r="B1227" s="2" t="str">
        <f>IFERROR(VLOOKUP(VALUE(MID(A1227,1,IF(VALUE(MID(A1227,1,3))=898,3,4))),[29]Hoja1!$A$3:$K$222,2,0),"")</f>
        <v>1052 Bienestar estudiantil para todos</v>
      </c>
      <c r="C1227" s="2" t="s">
        <v>1838</v>
      </c>
      <c r="D1227" s="65" t="s">
        <v>1842</v>
      </c>
      <c r="E1227" s="2">
        <v>80141626</v>
      </c>
      <c r="F1227" s="2" t="s">
        <v>1932</v>
      </c>
      <c r="G1227" s="4">
        <v>1</v>
      </c>
      <c r="H1227" s="4">
        <v>1</v>
      </c>
      <c r="I1227" s="2">
        <v>6</v>
      </c>
      <c r="J1227" s="2">
        <v>1</v>
      </c>
      <c r="K1227" s="2" t="s">
        <v>29</v>
      </c>
      <c r="L1227" s="2" t="str">
        <f>IF(K1227=[29]Hoja3!$B$2,[29]Hoja3!$A$2,IF(K1227=[29]Hoja3!$B$3,[29]Hoja3!$A$3,IF(K1227=[29]Hoja3!$B$4,[29]Hoja3!$A$4,IF(K1227=[29]Hoja3!$B$5,[29]Hoja3!$A$5,IF(K1227=[29]Hoja3!$B$6,[29]Hoja3!$A$6,IF(K1227=[29]Hoja3!$B$7,[29]Hoja3!$A$7,IF(K1227=[29]Hoja3!$B$8,[29]Hoja3!$A$8,IF(K1227=[29]Hoja3!$B$9,[29]Hoja3!$A$9,IF(K1227=[29]Hoja3!$B$10,[29]Hoja3!$A$10,IF(K1227=[29]Hoja3!$B$11,[29]Hoja3!$A$11,IF(K1227=[29]Hoja3!$B$12,[29]Hoja3!$A$12,IF(K1227=[29]Hoja3!$B$13,[29]Hoja3!$A$13,IF(K1227=[29]Hoja3!$B$14,[29]Hoja3!$A$14,"")))))))))))))</f>
        <v>CCE-05</v>
      </c>
      <c r="M1227" s="65" t="s">
        <v>58</v>
      </c>
      <c r="N1227" s="2">
        <v>0</v>
      </c>
      <c r="O1227" s="7">
        <f t="shared" si="23"/>
        <v>0</v>
      </c>
      <c r="P1227" s="7">
        <f t="shared" si="22"/>
        <v>0</v>
      </c>
      <c r="Q1227" s="1">
        <v>0</v>
      </c>
      <c r="R1227" s="2">
        <v>0</v>
      </c>
      <c r="S1227" s="2" t="s">
        <v>1332</v>
      </c>
      <c r="T1227" s="2" t="s">
        <v>1333</v>
      </c>
      <c r="U1227" s="2" t="s">
        <v>1687</v>
      </c>
      <c r="V1227" s="2" t="s">
        <v>1688</v>
      </c>
      <c r="W1227" s="2" t="s">
        <v>1689</v>
      </c>
      <c r="X1227" s="2"/>
      <c r="Y1227" s="2" t="s">
        <v>1690</v>
      </c>
    </row>
    <row r="1228" spans="1:25" ht="105" x14ac:dyDescent="0.25">
      <c r="A1228" s="2" t="s">
        <v>1933</v>
      </c>
      <c r="B1228" s="2" t="str">
        <f>IFERROR(VLOOKUP(VALUE(MID(A1228,1,IF(VALUE(MID(A1228,1,3))=898,3,4))),[29]Hoja1!$A$3:$K$222,2,0),"")</f>
        <v>1052 Bienestar estudiantil para todos</v>
      </c>
      <c r="C1228" s="2" t="s">
        <v>1838</v>
      </c>
      <c r="D1228" s="65" t="s">
        <v>1842</v>
      </c>
      <c r="E1228" s="2">
        <v>80141626</v>
      </c>
      <c r="F1228" s="2" t="s">
        <v>1932</v>
      </c>
      <c r="G1228" s="4">
        <v>1</v>
      </c>
      <c r="H1228" s="4">
        <v>1</v>
      </c>
      <c r="I1228" s="2">
        <v>6</v>
      </c>
      <c r="J1228" s="2">
        <v>1</v>
      </c>
      <c r="K1228" s="2" t="s">
        <v>29</v>
      </c>
      <c r="L1228" s="2" t="str">
        <f>IF(K1228=[29]Hoja3!$B$2,[29]Hoja3!$A$2,IF(K1228=[29]Hoja3!$B$3,[29]Hoja3!$A$3,IF(K1228=[29]Hoja3!$B$4,[29]Hoja3!$A$4,IF(K1228=[29]Hoja3!$B$5,[29]Hoja3!$A$5,IF(K1228=[29]Hoja3!$B$6,[29]Hoja3!$A$6,IF(K1228=[29]Hoja3!$B$7,[29]Hoja3!$A$7,IF(K1228=[29]Hoja3!$B$8,[29]Hoja3!$A$8,IF(K1228=[29]Hoja3!$B$9,[29]Hoja3!$A$9,IF(K1228=[29]Hoja3!$B$10,[29]Hoja3!$A$10,IF(K1228=[29]Hoja3!$B$11,[29]Hoja3!$A$11,IF(K1228=[29]Hoja3!$B$12,[29]Hoja3!$A$12,IF(K1228=[29]Hoja3!$B$13,[29]Hoja3!$A$13,IF(K1228=[29]Hoja3!$B$14,[29]Hoja3!$A$14,"")))))))))))))</f>
        <v>CCE-05</v>
      </c>
      <c r="M1228" s="65" t="s">
        <v>58</v>
      </c>
      <c r="N1228" s="2">
        <v>0</v>
      </c>
      <c r="O1228" s="7">
        <f t="shared" si="23"/>
        <v>0</v>
      </c>
      <c r="P1228" s="7">
        <f t="shared" si="22"/>
        <v>0</v>
      </c>
      <c r="Q1228" s="1">
        <v>0</v>
      </c>
      <c r="R1228" s="2">
        <v>0</v>
      </c>
      <c r="S1228" s="2" t="s">
        <v>1332</v>
      </c>
      <c r="T1228" s="2" t="s">
        <v>1333</v>
      </c>
      <c r="U1228" s="2" t="s">
        <v>1687</v>
      </c>
      <c r="V1228" s="2" t="s">
        <v>1688</v>
      </c>
      <c r="W1228" s="2" t="s">
        <v>1689</v>
      </c>
      <c r="X1228" s="2"/>
      <c r="Y1228" s="2" t="s">
        <v>1690</v>
      </c>
    </row>
    <row r="1229" spans="1:25" ht="105" x14ac:dyDescent="0.25">
      <c r="A1229" s="2" t="s">
        <v>1934</v>
      </c>
      <c r="B1229" s="2" t="str">
        <f>IFERROR(VLOOKUP(VALUE(MID(A1229,1,IF(VALUE(MID(A1229,1,3))=898,3,4))),[29]Hoja1!$A$3:$K$222,2,0),"")</f>
        <v>1052 Bienestar estudiantil para todos</v>
      </c>
      <c r="C1229" s="2" t="s">
        <v>1838</v>
      </c>
      <c r="D1229" s="65" t="s">
        <v>1842</v>
      </c>
      <c r="E1229" s="2">
        <v>80141626</v>
      </c>
      <c r="F1229" s="2" t="s">
        <v>1930</v>
      </c>
      <c r="G1229" s="4">
        <v>1</v>
      </c>
      <c r="H1229" s="4">
        <v>1</v>
      </c>
      <c r="I1229" s="2">
        <v>6</v>
      </c>
      <c r="J1229" s="2">
        <v>1</v>
      </c>
      <c r="K1229" s="2" t="s">
        <v>29</v>
      </c>
      <c r="L1229" s="2" t="str">
        <f>IF(K1229=[29]Hoja3!$B$2,[29]Hoja3!$A$2,IF(K1229=[29]Hoja3!$B$3,[29]Hoja3!$A$3,IF(K1229=[29]Hoja3!$B$4,[29]Hoja3!$A$4,IF(K1229=[29]Hoja3!$B$5,[29]Hoja3!$A$5,IF(K1229=[29]Hoja3!$B$6,[29]Hoja3!$A$6,IF(K1229=[29]Hoja3!$B$7,[29]Hoja3!$A$7,IF(K1229=[29]Hoja3!$B$8,[29]Hoja3!$A$8,IF(K1229=[29]Hoja3!$B$9,[29]Hoja3!$A$9,IF(K1229=[29]Hoja3!$B$10,[29]Hoja3!$A$10,IF(K1229=[29]Hoja3!$B$11,[29]Hoja3!$A$11,IF(K1229=[29]Hoja3!$B$12,[29]Hoja3!$A$12,IF(K1229=[29]Hoja3!$B$13,[29]Hoja3!$A$13,IF(K1229=[29]Hoja3!$B$14,[29]Hoja3!$A$14,"")))))))))))))</f>
        <v>CCE-05</v>
      </c>
      <c r="M1229" s="65" t="s">
        <v>1022</v>
      </c>
      <c r="N1229" s="2">
        <v>0</v>
      </c>
      <c r="O1229" s="7">
        <f t="shared" si="23"/>
        <v>0</v>
      </c>
      <c r="P1229" s="7">
        <f t="shared" si="22"/>
        <v>0</v>
      </c>
      <c r="Q1229" s="1">
        <v>0</v>
      </c>
      <c r="R1229" s="2">
        <v>0</v>
      </c>
      <c r="S1229" s="2" t="s">
        <v>1332</v>
      </c>
      <c r="T1229" s="2" t="s">
        <v>1333</v>
      </c>
      <c r="U1229" s="2" t="s">
        <v>1687</v>
      </c>
      <c r="V1229" s="2" t="s">
        <v>1688</v>
      </c>
      <c r="W1229" s="2" t="s">
        <v>1689</v>
      </c>
      <c r="X1229" s="2"/>
      <c r="Y1229" s="2" t="s">
        <v>1690</v>
      </c>
    </row>
    <row r="1230" spans="1:25" ht="105" x14ac:dyDescent="0.25">
      <c r="A1230" s="2" t="s">
        <v>1935</v>
      </c>
      <c r="B1230" s="2" t="str">
        <f>IFERROR(VLOOKUP(VALUE(MID(A1230,1,IF(VALUE(MID(A1230,1,3))=898,3,4))),[29]Hoja1!$A$3:$K$222,2,0),"")</f>
        <v>1052 Bienestar estudiantil para todos</v>
      </c>
      <c r="C1230" s="2" t="s">
        <v>1838</v>
      </c>
      <c r="D1230" s="65" t="s">
        <v>1842</v>
      </c>
      <c r="E1230" s="2">
        <v>80141626</v>
      </c>
      <c r="F1230" s="2" t="s">
        <v>1932</v>
      </c>
      <c r="G1230" s="4">
        <v>1</v>
      </c>
      <c r="H1230" s="4">
        <v>1</v>
      </c>
      <c r="I1230" s="2">
        <v>6</v>
      </c>
      <c r="J1230" s="2">
        <v>1</v>
      </c>
      <c r="K1230" s="2" t="s">
        <v>29</v>
      </c>
      <c r="L1230" s="2" t="str">
        <f>IF(K1230=[29]Hoja3!$B$2,[29]Hoja3!$A$2,IF(K1230=[29]Hoja3!$B$3,[29]Hoja3!$A$3,IF(K1230=[29]Hoja3!$B$4,[29]Hoja3!$A$4,IF(K1230=[29]Hoja3!$B$5,[29]Hoja3!$A$5,IF(K1230=[29]Hoja3!$B$6,[29]Hoja3!$A$6,IF(K1230=[29]Hoja3!$B$7,[29]Hoja3!$A$7,IF(K1230=[29]Hoja3!$B$8,[29]Hoja3!$A$8,IF(K1230=[29]Hoja3!$B$9,[29]Hoja3!$A$9,IF(K1230=[29]Hoja3!$B$10,[29]Hoja3!$A$10,IF(K1230=[29]Hoja3!$B$11,[29]Hoja3!$A$11,IF(K1230=[29]Hoja3!$B$12,[29]Hoja3!$A$12,IF(K1230=[29]Hoja3!$B$13,[29]Hoja3!$A$13,IF(K1230=[29]Hoja3!$B$14,[29]Hoja3!$A$14,"")))))))))))))</f>
        <v>CCE-05</v>
      </c>
      <c r="M1230" s="65" t="s">
        <v>58</v>
      </c>
      <c r="N1230" s="2">
        <v>0</v>
      </c>
      <c r="O1230" s="7">
        <f t="shared" si="23"/>
        <v>0</v>
      </c>
      <c r="P1230" s="7">
        <f t="shared" si="22"/>
        <v>0</v>
      </c>
      <c r="Q1230" s="1">
        <v>0</v>
      </c>
      <c r="R1230" s="2">
        <v>0</v>
      </c>
      <c r="S1230" s="2" t="s">
        <v>1332</v>
      </c>
      <c r="T1230" s="2" t="s">
        <v>1333</v>
      </c>
      <c r="U1230" s="2" t="s">
        <v>1687</v>
      </c>
      <c r="V1230" s="2" t="s">
        <v>1688</v>
      </c>
      <c r="W1230" s="2" t="s">
        <v>1689</v>
      </c>
      <c r="X1230" s="2"/>
      <c r="Y1230" s="2" t="s">
        <v>1690</v>
      </c>
    </row>
    <row r="1231" spans="1:25" ht="105" x14ac:dyDescent="0.25">
      <c r="A1231" s="2" t="s">
        <v>1936</v>
      </c>
      <c r="B1231" s="2" t="str">
        <f>IFERROR(VLOOKUP(VALUE(MID(A1231,1,IF(VALUE(MID(A1231,1,3))=898,3,4))),[29]Hoja1!$A$3:$K$222,2,0),"")</f>
        <v>1052 Bienestar estudiantil para todos</v>
      </c>
      <c r="C1231" s="2" t="s">
        <v>1838</v>
      </c>
      <c r="D1231" s="65" t="s">
        <v>1842</v>
      </c>
      <c r="E1231" s="2">
        <v>80141626</v>
      </c>
      <c r="F1231" s="2" t="s">
        <v>1932</v>
      </c>
      <c r="G1231" s="4">
        <v>1</v>
      </c>
      <c r="H1231" s="4">
        <v>1</v>
      </c>
      <c r="I1231" s="2">
        <v>6</v>
      </c>
      <c r="J1231" s="2">
        <v>1</v>
      </c>
      <c r="K1231" s="2" t="s">
        <v>29</v>
      </c>
      <c r="L1231" s="2" t="str">
        <f>IF(K1231=[29]Hoja3!$B$2,[29]Hoja3!$A$2,IF(K1231=[29]Hoja3!$B$3,[29]Hoja3!$A$3,IF(K1231=[29]Hoja3!$B$4,[29]Hoja3!$A$4,IF(K1231=[29]Hoja3!$B$5,[29]Hoja3!$A$5,IF(K1231=[29]Hoja3!$B$6,[29]Hoja3!$A$6,IF(K1231=[29]Hoja3!$B$7,[29]Hoja3!$A$7,IF(K1231=[29]Hoja3!$B$8,[29]Hoja3!$A$8,IF(K1231=[29]Hoja3!$B$9,[29]Hoja3!$A$9,IF(K1231=[29]Hoja3!$B$10,[29]Hoja3!$A$10,IF(K1231=[29]Hoja3!$B$11,[29]Hoja3!$A$11,IF(K1231=[29]Hoja3!$B$12,[29]Hoja3!$A$12,IF(K1231=[29]Hoja3!$B$13,[29]Hoja3!$A$13,IF(K1231=[29]Hoja3!$B$14,[29]Hoja3!$A$14,"")))))))))))))</f>
        <v>CCE-05</v>
      </c>
      <c r="M1231" s="65" t="s">
        <v>58</v>
      </c>
      <c r="N1231" s="2">
        <v>0</v>
      </c>
      <c r="O1231" s="7">
        <f t="shared" si="23"/>
        <v>0</v>
      </c>
      <c r="P1231" s="7">
        <f t="shared" si="22"/>
        <v>0</v>
      </c>
      <c r="Q1231" s="1">
        <v>0</v>
      </c>
      <c r="R1231" s="2">
        <v>0</v>
      </c>
      <c r="S1231" s="2" t="s">
        <v>1332</v>
      </c>
      <c r="T1231" s="2" t="s">
        <v>1333</v>
      </c>
      <c r="U1231" s="2" t="s">
        <v>1687</v>
      </c>
      <c r="V1231" s="2" t="s">
        <v>1688</v>
      </c>
      <c r="W1231" s="2" t="s">
        <v>1689</v>
      </c>
      <c r="X1231" s="2"/>
      <c r="Y1231" s="2" t="s">
        <v>1690</v>
      </c>
    </row>
    <row r="1232" spans="1:25" ht="105" x14ac:dyDescent="0.25">
      <c r="A1232" s="2" t="s">
        <v>1937</v>
      </c>
      <c r="B1232" s="2" t="str">
        <f>IFERROR(VLOOKUP(VALUE(MID(A1232,1,IF(VALUE(MID(A1232,1,3))=898,3,4))),[29]Hoja1!$A$3:$K$222,2,0),"")</f>
        <v>1052 Bienestar estudiantil para todos</v>
      </c>
      <c r="C1232" s="2" t="s">
        <v>1838</v>
      </c>
      <c r="D1232" s="65" t="s">
        <v>1842</v>
      </c>
      <c r="E1232" s="2">
        <v>80141626</v>
      </c>
      <c r="F1232" s="2" t="s">
        <v>1932</v>
      </c>
      <c r="G1232" s="4">
        <v>1</v>
      </c>
      <c r="H1232" s="4">
        <v>1</v>
      </c>
      <c r="I1232" s="2">
        <v>6</v>
      </c>
      <c r="J1232" s="2">
        <v>1</v>
      </c>
      <c r="K1232" s="2" t="s">
        <v>29</v>
      </c>
      <c r="L1232" s="2" t="str">
        <f>IF(K1232=[29]Hoja3!$B$2,[29]Hoja3!$A$2,IF(K1232=[29]Hoja3!$B$3,[29]Hoja3!$A$3,IF(K1232=[29]Hoja3!$B$4,[29]Hoja3!$A$4,IF(K1232=[29]Hoja3!$B$5,[29]Hoja3!$A$5,IF(K1232=[29]Hoja3!$B$6,[29]Hoja3!$A$6,IF(K1232=[29]Hoja3!$B$7,[29]Hoja3!$A$7,IF(K1232=[29]Hoja3!$B$8,[29]Hoja3!$A$8,IF(K1232=[29]Hoja3!$B$9,[29]Hoja3!$A$9,IF(K1232=[29]Hoja3!$B$10,[29]Hoja3!$A$10,IF(K1232=[29]Hoja3!$B$11,[29]Hoja3!$A$11,IF(K1232=[29]Hoja3!$B$12,[29]Hoja3!$A$12,IF(K1232=[29]Hoja3!$B$13,[29]Hoja3!$A$13,IF(K1232=[29]Hoja3!$B$14,[29]Hoja3!$A$14,"")))))))))))))</f>
        <v>CCE-05</v>
      </c>
      <c r="M1232" s="65" t="s">
        <v>58</v>
      </c>
      <c r="N1232" s="2">
        <v>0</v>
      </c>
      <c r="O1232" s="7">
        <f t="shared" si="23"/>
        <v>0</v>
      </c>
      <c r="P1232" s="7">
        <f t="shared" si="22"/>
        <v>0</v>
      </c>
      <c r="Q1232" s="1">
        <v>0</v>
      </c>
      <c r="R1232" s="2">
        <v>0</v>
      </c>
      <c r="S1232" s="2" t="s">
        <v>1332</v>
      </c>
      <c r="T1232" s="2" t="s">
        <v>1333</v>
      </c>
      <c r="U1232" s="2" t="s">
        <v>1687</v>
      </c>
      <c r="V1232" s="2" t="s">
        <v>1688</v>
      </c>
      <c r="W1232" s="2" t="s">
        <v>1689</v>
      </c>
      <c r="X1232" s="2"/>
      <c r="Y1232" s="2" t="s">
        <v>1690</v>
      </c>
    </row>
    <row r="1233" spans="1:25" ht="105" x14ac:dyDescent="0.25">
      <c r="A1233" s="2" t="s">
        <v>1938</v>
      </c>
      <c r="B1233" s="2" t="str">
        <f>IFERROR(VLOOKUP(VALUE(MID(A1233,1,IF(VALUE(MID(A1233,1,3))=898,3,4))),[29]Hoja1!$A$3:$K$222,2,0),"")</f>
        <v>1052 Bienestar estudiantil para todos</v>
      </c>
      <c r="C1233" s="2" t="s">
        <v>1838</v>
      </c>
      <c r="D1233" s="65" t="s">
        <v>1842</v>
      </c>
      <c r="E1233" s="2">
        <v>80141626</v>
      </c>
      <c r="F1233" s="2" t="s">
        <v>1930</v>
      </c>
      <c r="G1233" s="4">
        <v>1</v>
      </c>
      <c r="H1233" s="4">
        <v>1</v>
      </c>
      <c r="I1233" s="2">
        <v>6</v>
      </c>
      <c r="J1233" s="2">
        <v>1</v>
      </c>
      <c r="K1233" s="2" t="s">
        <v>29</v>
      </c>
      <c r="L1233" s="2" t="str">
        <f>IF(K1233=[29]Hoja3!$B$2,[29]Hoja3!$A$2,IF(K1233=[29]Hoja3!$B$3,[29]Hoja3!$A$3,IF(K1233=[29]Hoja3!$B$4,[29]Hoja3!$A$4,IF(K1233=[29]Hoja3!$B$5,[29]Hoja3!$A$5,IF(K1233=[29]Hoja3!$B$6,[29]Hoja3!$A$6,IF(K1233=[29]Hoja3!$B$7,[29]Hoja3!$A$7,IF(K1233=[29]Hoja3!$B$8,[29]Hoja3!$A$8,IF(K1233=[29]Hoja3!$B$9,[29]Hoja3!$A$9,IF(K1233=[29]Hoja3!$B$10,[29]Hoja3!$A$10,IF(K1233=[29]Hoja3!$B$11,[29]Hoja3!$A$11,IF(K1233=[29]Hoja3!$B$12,[29]Hoja3!$A$12,IF(K1233=[29]Hoja3!$B$13,[29]Hoja3!$A$13,IF(K1233=[29]Hoja3!$B$14,[29]Hoja3!$A$14,"")))))))))))))</f>
        <v>CCE-05</v>
      </c>
      <c r="M1233" s="65" t="s">
        <v>1022</v>
      </c>
      <c r="N1233" s="2">
        <v>0</v>
      </c>
      <c r="O1233" s="7">
        <f t="shared" si="23"/>
        <v>0</v>
      </c>
      <c r="P1233" s="7">
        <f t="shared" si="22"/>
        <v>0</v>
      </c>
      <c r="Q1233" s="1">
        <v>0</v>
      </c>
      <c r="R1233" s="2">
        <v>0</v>
      </c>
      <c r="S1233" s="2" t="s">
        <v>1332</v>
      </c>
      <c r="T1233" s="2" t="s">
        <v>1333</v>
      </c>
      <c r="U1233" s="2" t="s">
        <v>1687</v>
      </c>
      <c r="V1233" s="2" t="s">
        <v>1688</v>
      </c>
      <c r="W1233" s="2" t="s">
        <v>1689</v>
      </c>
      <c r="X1233" s="2"/>
      <c r="Y1233" s="2" t="s">
        <v>1690</v>
      </c>
    </row>
    <row r="1234" spans="1:25" ht="105" x14ac:dyDescent="0.25">
      <c r="A1234" s="2" t="s">
        <v>1939</v>
      </c>
      <c r="B1234" s="2" t="str">
        <f>IFERROR(VLOOKUP(VALUE(MID(A1234,1,IF(VALUE(MID(A1234,1,3))=898,3,4))),[29]Hoja1!$A$3:$K$222,2,0),"")</f>
        <v>1052 Bienestar estudiantil para todos</v>
      </c>
      <c r="C1234" s="2" t="s">
        <v>1838</v>
      </c>
      <c r="D1234" s="65" t="s">
        <v>1842</v>
      </c>
      <c r="E1234" s="2">
        <v>80141626</v>
      </c>
      <c r="F1234" s="2" t="s">
        <v>1930</v>
      </c>
      <c r="G1234" s="4">
        <v>1</v>
      </c>
      <c r="H1234" s="4">
        <v>1</v>
      </c>
      <c r="I1234" s="2">
        <v>6</v>
      </c>
      <c r="J1234" s="2">
        <v>1</v>
      </c>
      <c r="K1234" s="2" t="s">
        <v>29</v>
      </c>
      <c r="L1234" s="2" t="str">
        <f>IF(K1234=[29]Hoja3!$B$2,[29]Hoja3!$A$2,IF(K1234=[29]Hoja3!$B$3,[29]Hoja3!$A$3,IF(K1234=[29]Hoja3!$B$4,[29]Hoja3!$A$4,IF(K1234=[29]Hoja3!$B$5,[29]Hoja3!$A$5,IF(K1234=[29]Hoja3!$B$6,[29]Hoja3!$A$6,IF(K1234=[29]Hoja3!$B$7,[29]Hoja3!$A$7,IF(K1234=[29]Hoja3!$B$8,[29]Hoja3!$A$8,IF(K1234=[29]Hoja3!$B$9,[29]Hoja3!$A$9,IF(K1234=[29]Hoja3!$B$10,[29]Hoja3!$A$10,IF(K1234=[29]Hoja3!$B$11,[29]Hoja3!$A$11,IF(K1234=[29]Hoja3!$B$12,[29]Hoja3!$A$12,IF(K1234=[29]Hoja3!$B$13,[29]Hoja3!$A$13,IF(K1234=[29]Hoja3!$B$14,[29]Hoja3!$A$14,"")))))))))))))</f>
        <v>CCE-05</v>
      </c>
      <c r="M1234" s="65" t="s">
        <v>1022</v>
      </c>
      <c r="N1234" s="2">
        <v>0</v>
      </c>
      <c r="O1234" s="7">
        <f t="shared" si="23"/>
        <v>0</v>
      </c>
      <c r="P1234" s="7">
        <f t="shared" si="22"/>
        <v>0</v>
      </c>
      <c r="Q1234" s="1">
        <v>0</v>
      </c>
      <c r="R1234" s="2">
        <v>0</v>
      </c>
      <c r="S1234" s="2" t="s">
        <v>1332</v>
      </c>
      <c r="T1234" s="2" t="s">
        <v>1333</v>
      </c>
      <c r="U1234" s="2" t="s">
        <v>1687</v>
      </c>
      <c r="V1234" s="2" t="s">
        <v>1688</v>
      </c>
      <c r="W1234" s="2" t="s">
        <v>1689</v>
      </c>
      <c r="X1234" s="2"/>
      <c r="Y1234" s="2" t="s">
        <v>1690</v>
      </c>
    </row>
    <row r="1235" spans="1:25" ht="105" x14ac:dyDescent="0.25">
      <c r="A1235" s="2" t="s">
        <v>1940</v>
      </c>
      <c r="B1235" s="2" t="str">
        <f>IFERROR(VLOOKUP(VALUE(MID(A1235,1,IF(VALUE(MID(A1235,1,3))=898,3,4))),[29]Hoja1!$A$3:$K$222,2,0),"")</f>
        <v>1052 Bienestar estudiantil para todos</v>
      </c>
      <c r="C1235" s="2" t="s">
        <v>1838</v>
      </c>
      <c r="D1235" s="65" t="s">
        <v>1842</v>
      </c>
      <c r="E1235" s="2">
        <v>80141626</v>
      </c>
      <c r="F1235" s="2" t="s">
        <v>1930</v>
      </c>
      <c r="G1235" s="4">
        <v>1</v>
      </c>
      <c r="H1235" s="4">
        <v>1</v>
      </c>
      <c r="I1235" s="2">
        <v>6</v>
      </c>
      <c r="J1235" s="2">
        <v>1</v>
      </c>
      <c r="K1235" s="2" t="s">
        <v>29</v>
      </c>
      <c r="L1235" s="2" t="str">
        <f>IF(K1235=[29]Hoja3!$B$2,[29]Hoja3!$A$2,IF(K1235=[29]Hoja3!$B$3,[29]Hoja3!$A$3,IF(K1235=[29]Hoja3!$B$4,[29]Hoja3!$A$4,IF(K1235=[29]Hoja3!$B$5,[29]Hoja3!$A$5,IF(K1235=[29]Hoja3!$B$6,[29]Hoja3!$A$6,IF(K1235=[29]Hoja3!$B$7,[29]Hoja3!$A$7,IF(K1235=[29]Hoja3!$B$8,[29]Hoja3!$A$8,IF(K1235=[29]Hoja3!$B$9,[29]Hoja3!$A$9,IF(K1235=[29]Hoja3!$B$10,[29]Hoja3!$A$10,IF(K1235=[29]Hoja3!$B$11,[29]Hoja3!$A$11,IF(K1235=[29]Hoja3!$B$12,[29]Hoja3!$A$12,IF(K1235=[29]Hoja3!$B$13,[29]Hoja3!$A$13,IF(K1235=[29]Hoja3!$B$14,[29]Hoja3!$A$14,"")))))))))))))</f>
        <v>CCE-05</v>
      </c>
      <c r="M1235" s="65" t="s">
        <v>1022</v>
      </c>
      <c r="N1235" s="2">
        <v>0</v>
      </c>
      <c r="O1235" s="7">
        <f t="shared" si="23"/>
        <v>0</v>
      </c>
      <c r="P1235" s="7">
        <f t="shared" si="22"/>
        <v>0</v>
      </c>
      <c r="Q1235" s="1">
        <v>0</v>
      </c>
      <c r="R1235" s="2">
        <v>0</v>
      </c>
      <c r="S1235" s="2" t="s">
        <v>1332</v>
      </c>
      <c r="T1235" s="2" t="s">
        <v>1333</v>
      </c>
      <c r="U1235" s="2" t="s">
        <v>1687</v>
      </c>
      <c r="V1235" s="2" t="s">
        <v>1688</v>
      </c>
      <c r="W1235" s="2" t="s">
        <v>1689</v>
      </c>
      <c r="X1235" s="2"/>
      <c r="Y1235" s="2" t="s">
        <v>1690</v>
      </c>
    </row>
    <row r="1236" spans="1:25" ht="105" x14ac:dyDescent="0.25">
      <c r="A1236" s="2" t="s">
        <v>1941</v>
      </c>
      <c r="B1236" s="2" t="str">
        <f>IFERROR(VLOOKUP(VALUE(MID(A1236,1,IF(VALUE(MID(A1236,1,3))=898,3,4))),[29]Hoja1!$A$3:$K$222,2,0),"")</f>
        <v>1052 Bienestar estudiantil para todos</v>
      </c>
      <c r="C1236" s="2" t="s">
        <v>1838</v>
      </c>
      <c r="D1236" s="65" t="s">
        <v>1842</v>
      </c>
      <c r="E1236" s="2">
        <v>80141626</v>
      </c>
      <c r="F1236" s="2" t="s">
        <v>1930</v>
      </c>
      <c r="G1236" s="4">
        <v>1</v>
      </c>
      <c r="H1236" s="4">
        <v>1</v>
      </c>
      <c r="I1236" s="2">
        <v>6</v>
      </c>
      <c r="J1236" s="2">
        <v>1</v>
      </c>
      <c r="K1236" s="2" t="s">
        <v>29</v>
      </c>
      <c r="L1236" s="2" t="str">
        <f>IF(K1236=[29]Hoja3!$B$2,[29]Hoja3!$A$2,IF(K1236=[29]Hoja3!$B$3,[29]Hoja3!$A$3,IF(K1236=[29]Hoja3!$B$4,[29]Hoja3!$A$4,IF(K1236=[29]Hoja3!$B$5,[29]Hoja3!$A$5,IF(K1236=[29]Hoja3!$B$6,[29]Hoja3!$A$6,IF(K1236=[29]Hoja3!$B$7,[29]Hoja3!$A$7,IF(K1236=[29]Hoja3!$B$8,[29]Hoja3!$A$8,IF(K1236=[29]Hoja3!$B$9,[29]Hoja3!$A$9,IF(K1236=[29]Hoja3!$B$10,[29]Hoja3!$A$10,IF(K1236=[29]Hoja3!$B$11,[29]Hoja3!$A$11,IF(K1236=[29]Hoja3!$B$12,[29]Hoja3!$A$12,IF(K1236=[29]Hoja3!$B$13,[29]Hoja3!$A$13,IF(K1236=[29]Hoja3!$B$14,[29]Hoja3!$A$14,"")))))))))))))</f>
        <v>CCE-05</v>
      </c>
      <c r="M1236" s="65" t="s">
        <v>1022</v>
      </c>
      <c r="N1236" s="2">
        <v>0</v>
      </c>
      <c r="O1236" s="7">
        <f t="shared" si="23"/>
        <v>0</v>
      </c>
      <c r="P1236" s="7">
        <f t="shared" si="22"/>
        <v>0</v>
      </c>
      <c r="Q1236" s="1">
        <v>0</v>
      </c>
      <c r="R1236" s="2">
        <v>0</v>
      </c>
      <c r="S1236" s="2" t="s">
        <v>1332</v>
      </c>
      <c r="T1236" s="2" t="s">
        <v>1333</v>
      </c>
      <c r="U1236" s="2" t="s">
        <v>1687</v>
      </c>
      <c r="V1236" s="2" t="s">
        <v>1688</v>
      </c>
      <c r="W1236" s="2" t="s">
        <v>1689</v>
      </c>
      <c r="X1236" s="2"/>
      <c r="Y1236" s="2" t="s">
        <v>1690</v>
      </c>
    </row>
    <row r="1237" spans="1:25" ht="105" x14ac:dyDescent="0.25">
      <c r="A1237" s="2" t="s">
        <v>1942</v>
      </c>
      <c r="B1237" s="2" t="str">
        <f>IFERROR(VLOOKUP(VALUE(MID(A1237,1,IF(VALUE(MID(A1237,1,3))=898,3,4))),[29]Hoja1!$A$3:$K$222,2,0),"")</f>
        <v>1052 Bienestar estudiantil para todos</v>
      </c>
      <c r="C1237" s="2" t="s">
        <v>1838</v>
      </c>
      <c r="D1237" s="65" t="s">
        <v>1842</v>
      </c>
      <c r="E1237" s="2">
        <v>80141626</v>
      </c>
      <c r="F1237" s="2" t="s">
        <v>1930</v>
      </c>
      <c r="G1237" s="4">
        <v>1</v>
      </c>
      <c r="H1237" s="4">
        <v>1</v>
      </c>
      <c r="I1237" s="2">
        <v>6</v>
      </c>
      <c r="J1237" s="2">
        <v>1</v>
      </c>
      <c r="K1237" s="2" t="s">
        <v>29</v>
      </c>
      <c r="L1237" s="2" t="str">
        <f>IF(K1237=[29]Hoja3!$B$2,[29]Hoja3!$A$2,IF(K1237=[29]Hoja3!$B$3,[29]Hoja3!$A$3,IF(K1237=[29]Hoja3!$B$4,[29]Hoja3!$A$4,IF(K1237=[29]Hoja3!$B$5,[29]Hoja3!$A$5,IF(K1237=[29]Hoja3!$B$6,[29]Hoja3!$A$6,IF(K1237=[29]Hoja3!$B$7,[29]Hoja3!$A$7,IF(K1237=[29]Hoja3!$B$8,[29]Hoja3!$A$8,IF(K1237=[29]Hoja3!$B$9,[29]Hoja3!$A$9,IF(K1237=[29]Hoja3!$B$10,[29]Hoja3!$A$10,IF(K1237=[29]Hoja3!$B$11,[29]Hoja3!$A$11,IF(K1237=[29]Hoja3!$B$12,[29]Hoja3!$A$12,IF(K1237=[29]Hoja3!$B$13,[29]Hoja3!$A$13,IF(K1237=[29]Hoja3!$B$14,[29]Hoja3!$A$14,"")))))))))))))</f>
        <v>CCE-05</v>
      </c>
      <c r="M1237" s="65" t="s">
        <v>1022</v>
      </c>
      <c r="N1237" s="2">
        <v>0</v>
      </c>
      <c r="O1237" s="7">
        <f t="shared" si="23"/>
        <v>0</v>
      </c>
      <c r="P1237" s="7">
        <f t="shared" ref="P1237:P1256" si="24">+O1237</f>
        <v>0</v>
      </c>
      <c r="Q1237" s="1">
        <v>0</v>
      </c>
      <c r="R1237" s="2">
        <v>0</v>
      </c>
      <c r="S1237" s="2" t="s">
        <v>1332</v>
      </c>
      <c r="T1237" s="2" t="s">
        <v>1333</v>
      </c>
      <c r="U1237" s="2" t="s">
        <v>1687</v>
      </c>
      <c r="V1237" s="2" t="s">
        <v>1688</v>
      </c>
      <c r="W1237" s="2" t="s">
        <v>1689</v>
      </c>
      <c r="X1237" s="2"/>
      <c r="Y1237" s="2" t="s">
        <v>1690</v>
      </c>
    </row>
    <row r="1238" spans="1:25" ht="105" x14ac:dyDescent="0.25">
      <c r="A1238" s="2" t="s">
        <v>1943</v>
      </c>
      <c r="B1238" s="2" t="str">
        <f>IFERROR(VLOOKUP(VALUE(MID(A1238,1,IF(VALUE(MID(A1238,1,3))=898,3,4))),[29]Hoja1!$A$3:$K$222,2,0),"")</f>
        <v>1052 Bienestar estudiantil para todos</v>
      </c>
      <c r="C1238" s="2" t="s">
        <v>1838</v>
      </c>
      <c r="D1238" s="65" t="s">
        <v>1842</v>
      </c>
      <c r="E1238" s="2">
        <v>80141626</v>
      </c>
      <c r="F1238" s="2" t="s">
        <v>1932</v>
      </c>
      <c r="G1238" s="4">
        <v>1</v>
      </c>
      <c r="H1238" s="4">
        <v>1</v>
      </c>
      <c r="I1238" s="2">
        <v>6</v>
      </c>
      <c r="J1238" s="2">
        <v>1</v>
      </c>
      <c r="K1238" s="2" t="s">
        <v>29</v>
      </c>
      <c r="L1238" s="2" t="str">
        <f>IF(K1238=[29]Hoja3!$B$2,[29]Hoja3!$A$2,IF(K1238=[29]Hoja3!$B$3,[29]Hoja3!$A$3,IF(K1238=[29]Hoja3!$B$4,[29]Hoja3!$A$4,IF(K1238=[29]Hoja3!$B$5,[29]Hoja3!$A$5,IF(K1238=[29]Hoja3!$B$6,[29]Hoja3!$A$6,IF(K1238=[29]Hoja3!$B$7,[29]Hoja3!$A$7,IF(K1238=[29]Hoja3!$B$8,[29]Hoja3!$A$8,IF(K1238=[29]Hoja3!$B$9,[29]Hoja3!$A$9,IF(K1238=[29]Hoja3!$B$10,[29]Hoja3!$A$10,IF(K1238=[29]Hoja3!$B$11,[29]Hoja3!$A$11,IF(K1238=[29]Hoja3!$B$12,[29]Hoja3!$A$12,IF(K1238=[29]Hoja3!$B$13,[29]Hoja3!$A$13,IF(K1238=[29]Hoja3!$B$14,[29]Hoja3!$A$14,"")))))))))))))</f>
        <v>CCE-05</v>
      </c>
      <c r="M1238" s="65" t="s">
        <v>58</v>
      </c>
      <c r="N1238" s="2">
        <v>0</v>
      </c>
      <c r="O1238" s="7">
        <f t="shared" ref="O1238:O1251" si="25">+AF1238</f>
        <v>0</v>
      </c>
      <c r="P1238" s="7">
        <f t="shared" si="24"/>
        <v>0</v>
      </c>
      <c r="Q1238" s="1">
        <v>0</v>
      </c>
      <c r="R1238" s="2">
        <v>0</v>
      </c>
      <c r="S1238" s="2" t="s">
        <v>1332</v>
      </c>
      <c r="T1238" s="2" t="s">
        <v>1333</v>
      </c>
      <c r="U1238" s="2" t="s">
        <v>1687</v>
      </c>
      <c r="V1238" s="2" t="s">
        <v>1688</v>
      </c>
      <c r="W1238" s="2" t="s">
        <v>1689</v>
      </c>
      <c r="X1238" s="2"/>
      <c r="Y1238" s="2" t="s">
        <v>1690</v>
      </c>
    </row>
    <row r="1239" spans="1:25" ht="105" x14ac:dyDescent="0.25">
      <c r="A1239" s="2" t="s">
        <v>1944</v>
      </c>
      <c r="B1239" s="2" t="str">
        <f>IFERROR(VLOOKUP(VALUE(MID(A1239,1,IF(VALUE(MID(A1239,1,3))=898,3,4))),[29]Hoja1!$A$3:$K$222,2,0),"")</f>
        <v>1052 Bienestar estudiantil para todos</v>
      </c>
      <c r="C1239" s="2" t="s">
        <v>1838</v>
      </c>
      <c r="D1239" s="65" t="s">
        <v>1842</v>
      </c>
      <c r="E1239" s="2">
        <v>80141626</v>
      </c>
      <c r="F1239" s="2" t="s">
        <v>1930</v>
      </c>
      <c r="G1239" s="4">
        <v>1</v>
      </c>
      <c r="H1239" s="4">
        <v>1</v>
      </c>
      <c r="I1239" s="2">
        <v>5</v>
      </c>
      <c r="J1239" s="2">
        <v>1</v>
      </c>
      <c r="K1239" s="2" t="s">
        <v>29</v>
      </c>
      <c r="L1239" s="2" t="str">
        <f>IF(K1239=[29]Hoja3!$B$2,[29]Hoja3!$A$2,IF(K1239=[29]Hoja3!$B$3,[29]Hoja3!$A$3,IF(K1239=[29]Hoja3!$B$4,[29]Hoja3!$A$4,IF(K1239=[29]Hoja3!$B$5,[29]Hoja3!$A$5,IF(K1239=[29]Hoja3!$B$6,[29]Hoja3!$A$6,IF(K1239=[29]Hoja3!$B$7,[29]Hoja3!$A$7,IF(K1239=[29]Hoja3!$B$8,[29]Hoja3!$A$8,IF(K1239=[29]Hoja3!$B$9,[29]Hoja3!$A$9,IF(K1239=[29]Hoja3!$B$10,[29]Hoja3!$A$10,IF(K1239=[29]Hoja3!$B$11,[29]Hoja3!$A$11,IF(K1239=[29]Hoja3!$B$12,[29]Hoja3!$A$12,IF(K1239=[29]Hoja3!$B$13,[29]Hoja3!$A$13,IF(K1239=[29]Hoja3!$B$14,[29]Hoja3!$A$14,"")))))))))))))</f>
        <v>CCE-05</v>
      </c>
      <c r="M1239" s="65" t="s">
        <v>1022</v>
      </c>
      <c r="N1239" s="2">
        <v>0</v>
      </c>
      <c r="O1239" s="7">
        <f t="shared" si="25"/>
        <v>0</v>
      </c>
      <c r="P1239" s="7">
        <f t="shared" si="24"/>
        <v>0</v>
      </c>
      <c r="Q1239" s="1">
        <v>0</v>
      </c>
      <c r="R1239" s="2">
        <v>0</v>
      </c>
      <c r="S1239" s="2" t="s">
        <v>1332</v>
      </c>
      <c r="T1239" s="2" t="s">
        <v>1333</v>
      </c>
      <c r="U1239" s="2" t="s">
        <v>1687</v>
      </c>
      <c r="V1239" s="2" t="s">
        <v>1688</v>
      </c>
      <c r="W1239" s="2" t="s">
        <v>1689</v>
      </c>
      <c r="X1239" s="2"/>
      <c r="Y1239" s="2" t="s">
        <v>1690</v>
      </c>
    </row>
    <row r="1240" spans="1:25" ht="105" x14ac:dyDescent="0.25">
      <c r="A1240" s="2" t="s">
        <v>1945</v>
      </c>
      <c r="B1240" s="2" t="str">
        <f>IFERROR(VLOOKUP(VALUE(MID(A1240,1,IF(VALUE(MID(A1240,1,3))=898,3,4))),[29]Hoja1!$A$3:$K$222,2,0),"")</f>
        <v>1052 Bienestar estudiantil para todos</v>
      </c>
      <c r="C1240" s="2" t="s">
        <v>1838</v>
      </c>
      <c r="D1240" s="65" t="s">
        <v>1842</v>
      </c>
      <c r="E1240" s="2">
        <v>80141626</v>
      </c>
      <c r="F1240" s="2" t="s">
        <v>1932</v>
      </c>
      <c r="G1240" s="4">
        <v>1</v>
      </c>
      <c r="H1240" s="4">
        <v>1</v>
      </c>
      <c r="I1240" s="2">
        <v>5</v>
      </c>
      <c r="J1240" s="2">
        <v>1</v>
      </c>
      <c r="K1240" s="2" t="s">
        <v>29</v>
      </c>
      <c r="L1240" s="2" t="str">
        <f>IF(K1240=[29]Hoja3!$B$2,[29]Hoja3!$A$2,IF(K1240=[29]Hoja3!$B$3,[29]Hoja3!$A$3,IF(K1240=[29]Hoja3!$B$4,[29]Hoja3!$A$4,IF(K1240=[29]Hoja3!$B$5,[29]Hoja3!$A$5,IF(K1240=[29]Hoja3!$B$6,[29]Hoja3!$A$6,IF(K1240=[29]Hoja3!$B$7,[29]Hoja3!$A$7,IF(K1240=[29]Hoja3!$B$8,[29]Hoja3!$A$8,IF(K1240=[29]Hoja3!$B$9,[29]Hoja3!$A$9,IF(K1240=[29]Hoja3!$B$10,[29]Hoja3!$A$10,IF(K1240=[29]Hoja3!$B$11,[29]Hoja3!$A$11,IF(K1240=[29]Hoja3!$B$12,[29]Hoja3!$A$12,IF(K1240=[29]Hoja3!$B$13,[29]Hoja3!$A$13,IF(K1240=[29]Hoja3!$B$14,[29]Hoja3!$A$14,"")))))))))))))</f>
        <v>CCE-05</v>
      </c>
      <c r="M1240" s="65" t="s">
        <v>58</v>
      </c>
      <c r="N1240" s="2">
        <v>0</v>
      </c>
      <c r="O1240" s="7">
        <f t="shared" si="25"/>
        <v>0</v>
      </c>
      <c r="P1240" s="7">
        <f t="shared" si="24"/>
        <v>0</v>
      </c>
      <c r="Q1240" s="1">
        <v>0</v>
      </c>
      <c r="R1240" s="2">
        <v>0</v>
      </c>
      <c r="S1240" s="2" t="s">
        <v>1332</v>
      </c>
      <c r="T1240" s="2" t="s">
        <v>1333</v>
      </c>
      <c r="U1240" s="2" t="s">
        <v>1687</v>
      </c>
      <c r="V1240" s="2" t="s">
        <v>1688</v>
      </c>
      <c r="W1240" s="2" t="s">
        <v>1689</v>
      </c>
      <c r="X1240" s="2"/>
      <c r="Y1240" s="2" t="s">
        <v>1690</v>
      </c>
    </row>
    <row r="1241" spans="1:25" ht="105" x14ac:dyDescent="0.25">
      <c r="A1241" s="2" t="s">
        <v>1946</v>
      </c>
      <c r="B1241" s="2" t="str">
        <f>IFERROR(VLOOKUP(VALUE(MID(A1241,1,IF(VALUE(MID(A1241,1,3))=898,3,4))),[29]Hoja1!$A$3:$K$222,2,0),"")</f>
        <v>1052 Bienestar estudiantil para todos</v>
      </c>
      <c r="C1241" s="2" t="s">
        <v>1838</v>
      </c>
      <c r="D1241" s="65" t="s">
        <v>1842</v>
      </c>
      <c r="E1241" s="2">
        <v>80141626</v>
      </c>
      <c r="F1241" s="2" t="s">
        <v>1932</v>
      </c>
      <c r="G1241" s="4">
        <v>1</v>
      </c>
      <c r="H1241" s="4">
        <v>1</v>
      </c>
      <c r="I1241" s="2">
        <v>5</v>
      </c>
      <c r="J1241" s="2">
        <v>1</v>
      </c>
      <c r="K1241" s="2" t="s">
        <v>29</v>
      </c>
      <c r="L1241" s="2" t="str">
        <f>IF(K1241=[29]Hoja3!$B$2,[29]Hoja3!$A$2,IF(K1241=[29]Hoja3!$B$3,[29]Hoja3!$A$3,IF(K1241=[29]Hoja3!$B$4,[29]Hoja3!$A$4,IF(K1241=[29]Hoja3!$B$5,[29]Hoja3!$A$5,IF(K1241=[29]Hoja3!$B$6,[29]Hoja3!$A$6,IF(K1241=[29]Hoja3!$B$7,[29]Hoja3!$A$7,IF(K1241=[29]Hoja3!$B$8,[29]Hoja3!$A$8,IF(K1241=[29]Hoja3!$B$9,[29]Hoja3!$A$9,IF(K1241=[29]Hoja3!$B$10,[29]Hoja3!$A$10,IF(K1241=[29]Hoja3!$B$11,[29]Hoja3!$A$11,IF(K1241=[29]Hoja3!$B$12,[29]Hoja3!$A$12,IF(K1241=[29]Hoja3!$B$13,[29]Hoja3!$A$13,IF(K1241=[29]Hoja3!$B$14,[29]Hoja3!$A$14,"")))))))))))))</f>
        <v>CCE-05</v>
      </c>
      <c r="M1241" s="65" t="s">
        <v>58</v>
      </c>
      <c r="N1241" s="2">
        <v>0</v>
      </c>
      <c r="O1241" s="7">
        <f t="shared" si="25"/>
        <v>0</v>
      </c>
      <c r="P1241" s="7">
        <f t="shared" si="24"/>
        <v>0</v>
      </c>
      <c r="Q1241" s="1">
        <v>0</v>
      </c>
      <c r="R1241" s="2">
        <v>0</v>
      </c>
      <c r="S1241" s="2" t="s">
        <v>1332</v>
      </c>
      <c r="T1241" s="2" t="s">
        <v>1333</v>
      </c>
      <c r="U1241" s="2" t="s">
        <v>1687</v>
      </c>
      <c r="V1241" s="2" t="s">
        <v>1688</v>
      </c>
      <c r="W1241" s="2" t="s">
        <v>1689</v>
      </c>
      <c r="X1241" s="2"/>
      <c r="Y1241" s="2" t="s">
        <v>1690</v>
      </c>
    </row>
    <row r="1242" spans="1:25" ht="105" x14ac:dyDescent="0.25">
      <c r="A1242" s="2" t="s">
        <v>1947</v>
      </c>
      <c r="B1242" s="2" t="str">
        <f>IFERROR(VLOOKUP(VALUE(MID(A1242,1,IF(VALUE(MID(A1242,1,3))=898,3,4))),[29]Hoja1!$A$3:$K$222,2,0),"")</f>
        <v>1052 Bienestar estudiantil para todos</v>
      </c>
      <c r="C1242" s="2" t="s">
        <v>1838</v>
      </c>
      <c r="D1242" s="65" t="s">
        <v>1842</v>
      </c>
      <c r="E1242" s="2">
        <v>80141626</v>
      </c>
      <c r="F1242" s="2" t="s">
        <v>1930</v>
      </c>
      <c r="G1242" s="4">
        <v>1</v>
      </c>
      <c r="H1242" s="4">
        <v>1</v>
      </c>
      <c r="I1242" s="2">
        <v>5</v>
      </c>
      <c r="J1242" s="2">
        <v>1</v>
      </c>
      <c r="K1242" s="2" t="s">
        <v>29</v>
      </c>
      <c r="L1242" s="2" t="str">
        <f>IF(K1242=[29]Hoja3!$B$2,[29]Hoja3!$A$2,IF(K1242=[29]Hoja3!$B$3,[29]Hoja3!$A$3,IF(K1242=[29]Hoja3!$B$4,[29]Hoja3!$A$4,IF(K1242=[29]Hoja3!$B$5,[29]Hoja3!$A$5,IF(K1242=[29]Hoja3!$B$6,[29]Hoja3!$A$6,IF(K1242=[29]Hoja3!$B$7,[29]Hoja3!$A$7,IF(K1242=[29]Hoja3!$B$8,[29]Hoja3!$A$8,IF(K1242=[29]Hoja3!$B$9,[29]Hoja3!$A$9,IF(K1242=[29]Hoja3!$B$10,[29]Hoja3!$A$10,IF(K1242=[29]Hoja3!$B$11,[29]Hoja3!$A$11,IF(K1242=[29]Hoja3!$B$12,[29]Hoja3!$A$12,IF(K1242=[29]Hoja3!$B$13,[29]Hoja3!$A$13,IF(K1242=[29]Hoja3!$B$14,[29]Hoja3!$A$14,"")))))))))))))</f>
        <v>CCE-05</v>
      </c>
      <c r="M1242" s="65" t="s">
        <v>1022</v>
      </c>
      <c r="N1242" s="2">
        <v>0</v>
      </c>
      <c r="O1242" s="7">
        <f t="shared" si="25"/>
        <v>0</v>
      </c>
      <c r="P1242" s="7">
        <f t="shared" si="24"/>
        <v>0</v>
      </c>
      <c r="Q1242" s="1">
        <v>0</v>
      </c>
      <c r="R1242" s="2">
        <v>0</v>
      </c>
      <c r="S1242" s="2" t="s">
        <v>1332</v>
      </c>
      <c r="T1242" s="2" t="s">
        <v>1333</v>
      </c>
      <c r="U1242" s="2" t="s">
        <v>1687</v>
      </c>
      <c r="V1242" s="2" t="s">
        <v>1688</v>
      </c>
      <c r="W1242" s="2" t="s">
        <v>1689</v>
      </c>
      <c r="X1242" s="2"/>
      <c r="Y1242" s="2" t="s">
        <v>1690</v>
      </c>
    </row>
    <row r="1243" spans="1:25" ht="105" x14ac:dyDescent="0.25">
      <c r="A1243" s="2" t="s">
        <v>1948</v>
      </c>
      <c r="B1243" s="2" t="str">
        <f>IFERROR(VLOOKUP(VALUE(MID(A1243,1,IF(VALUE(MID(A1243,1,3))=898,3,4))),[29]Hoja1!$A$3:$K$222,2,0),"")</f>
        <v>1052 Bienestar estudiantil para todos</v>
      </c>
      <c r="C1243" s="2" t="s">
        <v>1838</v>
      </c>
      <c r="D1243" s="65" t="s">
        <v>1842</v>
      </c>
      <c r="E1243" s="2">
        <v>80141626</v>
      </c>
      <c r="F1243" s="2" t="s">
        <v>1932</v>
      </c>
      <c r="G1243" s="4">
        <v>1</v>
      </c>
      <c r="H1243" s="4">
        <v>1</v>
      </c>
      <c r="I1243" s="2">
        <v>5</v>
      </c>
      <c r="J1243" s="2">
        <v>1</v>
      </c>
      <c r="K1243" s="2" t="s">
        <v>29</v>
      </c>
      <c r="L1243" s="2" t="str">
        <f>IF(K1243=[29]Hoja3!$B$2,[29]Hoja3!$A$2,IF(K1243=[29]Hoja3!$B$3,[29]Hoja3!$A$3,IF(K1243=[29]Hoja3!$B$4,[29]Hoja3!$A$4,IF(K1243=[29]Hoja3!$B$5,[29]Hoja3!$A$5,IF(K1243=[29]Hoja3!$B$6,[29]Hoja3!$A$6,IF(K1243=[29]Hoja3!$B$7,[29]Hoja3!$A$7,IF(K1243=[29]Hoja3!$B$8,[29]Hoja3!$A$8,IF(K1243=[29]Hoja3!$B$9,[29]Hoja3!$A$9,IF(K1243=[29]Hoja3!$B$10,[29]Hoja3!$A$10,IF(K1243=[29]Hoja3!$B$11,[29]Hoja3!$A$11,IF(K1243=[29]Hoja3!$B$12,[29]Hoja3!$A$12,IF(K1243=[29]Hoja3!$B$13,[29]Hoja3!$A$13,IF(K1243=[29]Hoja3!$B$14,[29]Hoja3!$A$14,"")))))))))))))</f>
        <v>CCE-05</v>
      </c>
      <c r="M1243" s="65" t="s">
        <v>58</v>
      </c>
      <c r="N1243" s="2">
        <v>0</v>
      </c>
      <c r="O1243" s="7">
        <f t="shared" si="25"/>
        <v>0</v>
      </c>
      <c r="P1243" s="7">
        <f t="shared" si="24"/>
        <v>0</v>
      </c>
      <c r="Q1243" s="1">
        <v>0</v>
      </c>
      <c r="R1243" s="2">
        <v>0</v>
      </c>
      <c r="S1243" s="2" t="s">
        <v>1332</v>
      </c>
      <c r="T1243" s="2" t="s">
        <v>1333</v>
      </c>
      <c r="U1243" s="2" t="s">
        <v>1687</v>
      </c>
      <c r="V1243" s="2" t="s">
        <v>1688</v>
      </c>
      <c r="W1243" s="2" t="s">
        <v>1689</v>
      </c>
      <c r="X1243" s="2"/>
      <c r="Y1243" s="2" t="s">
        <v>1690</v>
      </c>
    </row>
    <row r="1244" spans="1:25" ht="105" x14ac:dyDescent="0.25">
      <c r="A1244" s="2" t="s">
        <v>1949</v>
      </c>
      <c r="B1244" s="2" t="str">
        <f>IFERROR(VLOOKUP(VALUE(MID(A1244,1,IF(VALUE(MID(A1244,1,3))=898,3,4))),[29]Hoja1!$A$3:$K$222,2,0),"")</f>
        <v>1052 Bienestar estudiantil para todos</v>
      </c>
      <c r="C1244" s="2" t="s">
        <v>1838</v>
      </c>
      <c r="D1244" s="65" t="s">
        <v>1842</v>
      </c>
      <c r="E1244" s="2">
        <v>80141626</v>
      </c>
      <c r="F1244" s="2" t="s">
        <v>1932</v>
      </c>
      <c r="G1244" s="4">
        <v>1</v>
      </c>
      <c r="H1244" s="4">
        <v>1</v>
      </c>
      <c r="I1244" s="2">
        <v>5</v>
      </c>
      <c r="J1244" s="2">
        <v>1</v>
      </c>
      <c r="K1244" s="2" t="s">
        <v>29</v>
      </c>
      <c r="L1244" s="2" t="str">
        <f>IF(K1244=[29]Hoja3!$B$2,[29]Hoja3!$A$2,IF(K1244=[29]Hoja3!$B$3,[29]Hoja3!$A$3,IF(K1244=[29]Hoja3!$B$4,[29]Hoja3!$A$4,IF(K1244=[29]Hoja3!$B$5,[29]Hoja3!$A$5,IF(K1244=[29]Hoja3!$B$6,[29]Hoja3!$A$6,IF(K1244=[29]Hoja3!$B$7,[29]Hoja3!$A$7,IF(K1244=[29]Hoja3!$B$8,[29]Hoja3!$A$8,IF(K1244=[29]Hoja3!$B$9,[29]Hoja3!$A$9,IF(K1244=[29]Hoja3!$B$10,[29]Hoja3!$A$10,IF(K1244=[29]Hoja3!$B$11,[29]Hoja3!$A$11,IF(K1244=[29]Hoja3!$B$12,[29]Hoja3!$A$12,IF(K1244=[29]Hoja3!$B$13,[29]Hoja3!$A$13,IF(K1244=[29]Hoja3!$B$14,[29]Hoja3!$A$14,"")))))))))))))</f>
        <v>CCE-05</v>
      </c>
      <c r="M1244" s="65" t="s">
        <v>58</v>
      </c>
      <c r="N1244" s="2">
        <v>0</v>
      </c>
      <c r="O1244" s="7">
        <f t="shared" si="25"/>
        <v>0</v>
      </c>
      <c r="P1244" s="7">
        <f t="shared" si="24"/>
        <v>0</v>
      </c>
      <c r="Q1244" s="1">
        <v>0</v>
      </c>
      <c r="R1244" s="2">
        <v>0</v>
      </c>
      <c r="S1244" s="2" t="s">
        <v>1332</v>
      </c>
      <c r="T1244" s="2" t="s">
        <v>1333</v>
      </c>
      <c r="U1244" s="2" t="s">
        <v>1687</v>
      </c>
      <c r="V1244" s="2" t="s">
        <v>1688</v>
      </c>
      <c r="W1244" s="2" t="s">
        <v>1689</v>
      </c>
      <c r="X1244" s="2"/>
      <c r="Y1244" s="2" t="s">
        <v>1690</v>
      </c>
    </row>
    <row r="1245" spans="1:25" ht="105" x14ac:dyDescent="0.25">
      <c r="A1245" s="2" t="s">
        <v>1950</v>
      </c>
      <c r="B1245" s="2" t="str">
        <f>IFERROR(VLOOKUP(VALUE(MID(A1245,1,IF(VALUE(MID(A1245,1,3))=898,3,4))),[29]Hoja1!$A$3:$K$222,2,0),"")</f>
        <v>1052 Bienestar estudiantil para todos</v>
      </c>
      <c r="C1245" s="2" t="s">
        <v>1838</v>
      </c>
      <c r="D1245" s="65" t="s">
        <v>1842</v>
      </c>
      <c r="E1245" s="2">
        <v>80141626</v>
      </c>
      <c r="F1245" s="2" t="s">
        <v>1932</v>
      </c>
      <c r="G1245" s="4">
        <v>1</v>
      </c>
      <c r="H1245" s="4">
        <v>1</v>
      </c>
      <c r="I1245" s="2">
        <v>5</v>
      </c>
      <c r="J1245" s="2">
        <v>1</v>
      </c>
      <c r="K1245" s="2" t="s">
        <v>29</v>
      </c>
      <c r="L1245" s="2" t="str">
        <f>IF(K1245=[29]Hoja3!$B$2,[29]Hoja3!$A$2,IF(K1245=[29]Hoja3!$B$3,[29]Hoja3!$A$3,IF(K1245=[29]Hoja3!$B$4,[29]Hoja3!$A$4,IF(K1245=[29]Hoja3!$B$5,[29]Hoja3!$A$5,IF(K1245=[29]Hoja3!$B$6,[29]Hoja3!$A$6,IF(K1245=[29]Hoja3!$B$7,[29]Hoja3!$A$7,IF(K1245=[29]Hoja3!$B$8,[29]Hoja3!$A$8,IF(K1245=[29]Hoja3!$B$9,[29]Hoja3!$A$9,IF(K1245=[29]Hoja3!$B$10,[29]Hoja3!$A$10,IF(K1245=[29]Hoja3!$B$11,[29]Hoja3!$A$11,IF(K1245=[29]Hoja3!$B$12,[29]Hoja3!$A$12,IF(K1245=[29]Hoja3!$B$13,[29]Hoja3!$A$13,IF(K1245=[29]Hoja3!$B$14,[29]Hoja3!$A$14,"")))))))))))))</f>
        <v>CCE-05</v>
      </c>
      <c r="M1245" s="65" t="s">
        <v>58</v>
      </c>
      <c r="N1245" s="2">
        <v>0</v>
      </c>
      <c r="O1245" s="7">
        <f t="shared" si="25"/>
        <v>0</v>
      </c>
      <c r="P1245" s="7">
        <f t="shared" si="24"/>
        <v>0</v>
      </c>
      <c r="Q1245" s="1">
        <v>0</v>
      </c>
      <c r="R1245" s="2">
        <v>0</v>
      </c>
      <c r="S1245" s="2" t="s">
        <v>1332</v>
      </c>
      <c r="T1245" s="2" t="s">
        <v>1333</v>
      </c>
      <c r="U1245" s="2" t="s">
        <v>1687</v>
      </c>
      <c r="V1245" s="2" t="s">
        <v>1688</v>
      </c>
      <c r="W1245" s="2" t="s">
        <v>1689</v>
      </c>
      <c r="X1245" s="2"/>
      <c r="Y1245" s="2" t="s">
        <v>1690</v>
      </c>
    </row>
    <row r="1246" spans="1:25" ht="105" x14ac:dyDescent="0.25">
      <c r="A1246" s="2" t="s">
        <v>1951</v>
      </c>
      <c r="B1246" s="2" t="str">
        <f>IFERROR(VLOOKUP(VALUE(MID(A1246,1,IF(VALUE(MID(A1246,1,3))=898,3,4))),[29]Hoja1!$A$3:$K$222,2,0),"")</f>
        <v>1052 Bienestar estudiantil para todos</v>
      </c>
      <c r="C1246" s="2" t="s">
        <v>1838</v>
      </c>
      <c r="D1246" s="65" t="s">
        <v>1842</v>
      </c>
      <c r="E1246" s="2">
        <v>80141626</v>
      </c>
      <c r="F1246" s="2" t="s">
        <v>1930</v>
      </c>
      <c r="G1246" s="4">
        <v>1</v>
      </c>
      <c r="H1246" s="4">
        <v>1</v>
      </c>
      <c r="I1246" s="2">
        <v>5</v>
      </c>
      <c r="J1246" s="2">
        <v>1</v>
      </c>
      <c r="K1246" s="2" t="s">
        <v>29</v>
      </c>
      <c r="L1246" s="2" t="str">
        <f>IF(K1246=[29]Hoja3!$B$2,[29]Hoja3!$A$2,IF(K1246=[29]Hoja3!$B$3,[29]Hoja3!$A$3,IF(K1246=[29]Hoja3!$B$4,[29]Hoja3!$A$4,IF(K1246=[29]Hoja3!$B$5,[29]Hoja3!$A$5,IF(K1246=[29]Hoja3!$B$6,[29]Hoja3!$A$6,IF(K1246=[29]Hoja3!$B$7,[29]Hoja3!$A$7,IF(K1246=[29]Hoja3!$B$8,[29]Hoja3!$A$8,IF(K1246=[29]Hoja3!$B$9,[29]Hoja3!$A$9,IF(K1246=[29]Hoja3!$B$10,[29]Hoja3!$A$10,IF(K1246=[29]Hoja3!$B$11,[29]Hoja3!$A$11,IF(K1246=[29]Hoja3!$B$12,[29]Hoja3!$A$12,IF(K1246=[29]Hoja3!$B$13,[29]Hoja3!$A$13,IF(K1246=[29]Hoja3!$B$14,[29]Hoja3!$A$14,"")))))))))))))</f>
        <v>CCE-05</v>
      </c>
      <c r="M1246" s="65" t="s">
        <v>1022</v>
      </c>
      <c r="N1246" s="2">
        <v>0</v>
      </c>
      <c r="O1246" s="7">
        <f t="shared" si="25"/>
        <v>0</v>
      </c>
      <c r="P1246" s="7">
        <f t="shared" si="24"/>
        <v>0</v>
      </c>
      <c r="Q1246" s="1">
        <v>0</v>
      </c>
      <c r="R1246" s="2">
        <v>0</v>
      </c>
      <c r="S1246" s="2" t="s">
        <v>1332</v>
      </c>
      <c r="T1246" s="2" t="s">
        <v>1333</v>
      </c>
      <c r="U1246" s="2" t="s">
        <v>1687</v>
      </c>
      <c r="V1246" s="2" t="s">
        <v>1688</v>
      </c>
      <c r="W1246" s="2" t="s">
        <v>1689</v>
      </c>
      <c r="X1246" s="2"/>
      <c r="Y1246" s="2" t="s">
        <v>1690</v>
      </c>
    </row>
    <row r="1247" spans="1:25" ht="105" x14ac:dyDescent="0.25">
      <c r="A1247" s="2" t="s">
        <v>1952</v>
      </c>
      <c r="B1247" s="2" t="str">
        <f>IFERROR(VLOOKUP(VALUE(MID(A1247,1,IF(VALUE(MID(A1247,1,3))=898,3,4))),[29]Hoja1!$A$3:$K$222,2,0),"")</f>
        <v>1052 Bienestar estudiantil para todos</v>
      </c>
      <c r="C1247" s="2" t="s">
        <v>1838</v>
      </c>
      <c r="D1247" s="65" t="s">
        <v>1842</v>
      </c>
      <c r="E1247" s="2">
        <v>80141626</v>
      </c>
      <c r="F1247" s="2" t="s">
        <v>1930</v>
      </c>
      <c r="G1247" s="4">
        <v>1</v>
      </c>
      <c r="H1247" s="4">
        <v>1</v>
      </c>
      <c r="I1247" s="2">
        <v>5</v>
      </c>
      <c r="J1247" s="2">
        <v>1</v>
      </c>
      <c r="K1247" s="2" t="s">
        <v>29</v>
      </c>
      <c r="L1247" s="2" t="str">
        <f>IF(K1247=[29]Hoja3!$B$2,[29]Hoja3!$A$2,IF(K1247=[29]Hoja3!$B$3,[29]Hoja3!$A$3,IF(K1247=[29]Hoja3!$B$4,[29]Hoja3!$A$4,IF(K1247=[29]Hoja3!$B$5,[29]Hoja3!$A$5,IF(K1247=[29]Hoja3!$B$6,[29]Hoja3!$A$6,IF(K1247=[29]Hoja3!$B$7,[29]Hoja3!$A$7,IF(K1247=[29]Hoja3!$B$8,[29]Hoja3!$A$8,IF(K1247=[29]Hoja3!$B$9,[29]Hoja3!$A$9,IF(K1247=[29]Hoja3!$B$10,[29]Hoja3!$A$10,IF(K1247=[29]Hoja3!$B$11,[29]Hoja3!$A$11,IF(K1247=[29]Hoja3!$B$12,[29]Hoja3!$A$12,IF(K1247=[29]Hoja3!$B$13,[29]Hoja3!$A$13,IF(K1247=[29]Hoja3!$B$14,[29]Hoja3!$A$14,"")))))))))))))</f>
        <v>CCE-05</v>
      </c>
      <c r="M1247" s="65" t="s">
        <v>1022</v>
      </c>
      <c r="N1247" s="2">
        <v>0</v>
      </c>
      <c r="O1247" s="7">
        <f t="shared" si="25"/>
        <v>0</v>
      </c>
      <c r="P1247" s="7">
        <f t="shared" si="24"/>
        <v>0</v>
      </c>
      <c r="Q1247" s="1">
        <v>0</v>
      </c>
      <c r="R1247" s="2">
        <v>0</v>
      </c>
      <c r="S1247" s="2" t="s">
        <v>1332</v>
      </c>
      <c r="T1247" s="2" t="s">
        <v>1333</v>
      </c>
      <c r="U1247" s="2" t="s">
        <v>1687</v>
      </c>
      <c r="V1247" s="2" t="s">
        <v>1688</v>
      </c>
      <c r="W1247" s="2" t="s">
        <v>1689</v>
      </c>
      <c r="X1247" s="2"/>
      <c r="Y1247" s="2" t="s">
        <v>1690</v>
      </c>
    </row>
    <row r="1248" spans="1:25" ht="105" x14ac:dyDescent="0.25">
      <c r="A1248" s="2" t="s">
        <v>1953</v>
      </c>
      <c r="B1248" s="2" t="str">
        <f>IFERROR(VLOOKUP(VALUE(MID(A1248,1,IF(VALUE(MID(A1248,1,3))=898,3,4))),[29]Hoja1!$A$3:$K$222,2,0),"")</f>
        <v>1052 Bienestar estudiantil para todos</v>
      </c>
      <c r="C1248" s="2" t="s">
        <v>1838</v>
      </c>
      <c r="D1248" s="65" t="s">
        <v>1842</v>
      </c>
      <c r="E1248" s="2">
        <v>80141626</v>
      </c>
      <c r="F1248" s="2" t="s">
        <v>1930</v>
      </c>
      <c r="G1248" s="4">
        <v>1</v>
      </c>
      <c r="H1248" s="4">
        <v>1</v>
      </c>
      <c r="I1248" s="2">
        <v>5</v>
      </c>
      <c r="J1248" s="2">
        <v>1</v>
      </c>
      <c r="K1248" s="2" t="s">
        <v>29</v>
      </c>
      <c r="L1248" s="2" t="str">
        <f>IF(K1248=[29]Hoja3!$B$2,[29]Hoja3!$A$2,IF(K1248=[29]Hoja3!$B$3,[29]Hoja3!$A$3,IF(K1248=[29]Hoja3!$B$4,[29]Hoja3!$A$4,IF(K1248=[29]Hoja3!$B$5,[29]Hoja3!$A$5,IF(K1248=[29]Hoja3!$B$6,[29]Hoja3!$A$6,IF(K1248=[29]Hoja3!$B$7,[29]Hoja3!$A$7,IF(K1248=[29]Hoja3!$B$8,[29]Hoja3!$A$8,IF(K1248=[29]Hoja3!$B$9,[29]Hoja3!$A$9,IF(K1248=[29]Hoja3!$B$10,[29]Hoja3!$A$10,IF(K1248=[29]Hoja3!$B$11,[29]Hoja3!$A$11,IF(K1248=[29]Hoja3!$B$12,[29]Hoja3!$A$12,IF(K1248=[29]Hoja3!$B$13,[29]Hoja3!$A$13,IF(K1248=[29]Hoja3!$B$14,[29]Hoja3!$A$14,"")))))))))))))</f>
        <v>CCE-05</v>
      </c>
      <c r="M1248" s="65" t="s">
        <v>1022</v>
      </c>
      <c r="N1248" s="2">
        <v>0</v>
      </c>
      <c r="O1248" s="7">
        <f t="shared" si="25"/>
        <v>0</v>
      </c>
      <c r="P1248" s="7">
        <f t="shared" si="24"/>
        <v>0</v>
      </c>
      <c r="Q1248" s="1">
        <v>0</v>
      </c>
      <c r="R1248" s="2">
        <v>0</v>
      </c>
      <c r="S1248" s="2" t="s">
        <v>1332</v>
      </c>
      <c r="T1248" s="2" t="s">
        <v>1333</v>
      </c>
      <c r="U1248" s="2" t="s">
        <v>1687</v>
      </c>
      <c r="V1248" s="2" t="s">
        <v>1688</v>
      </c>
      <c r="W1248" s="2" t="s">
        <v>1689</v>
      </c>
      <c r="X1248" s="2"/>
      <c r="Y1248" s="2" t="s">
        <v>1690</v>
      </c>
    </row>
    <row r="1249" spans="1:25" ht="105" x14ac:dyDescent="0.25">
      <c r="A1249" s="2" t="s">
        <v>1954</v>
      </c>
      <c r="B1249" s="2" t="str">
        <f>IFERROR(VLOOKUP(VALUE(MID(A1249,1,IF(VALUE(MID(A1249,1,3))=898,3,4))),[29]Hoja1!$A$3:$K$222,2,0),"")</f>
        <v>1052 Bienestar estudiantil para todos</v>
      </c>
      <c r="C1249" s="2" t="s">
        <v>1838</v>
      </c>
      <c r="D1249" s="65" t="s">
        <v>1842</v>
      </c>
      <c r="E1249" s="2">
        <v>80141626</v>
      </c>
      <c r="F1249" s="2" t="s">
        <v>1930</v>
      </c>
      <c r="G1249" s="4">
        <v>1</v>
      </c>
      <c r="H1249" s="4">
        <v>1</v>
      </c>
      <c r="I1249" s="2">
        <v>5</v>
      </c>
      <c r="J1249" s="2">
        <v>1</v>
      </c>
      <c r="K1249" s="2" t="s">
        <v>29</v>
      </c>
      <c r="L1249" s="2" t="str">
        <f>IF(K1249=[29]Hoja3!$B$2,[29]Hoja3!$A$2,IF(K1249=[29]Hoja3!$B$3,[29]Hoja3!$A$3,IF(K1249=[29]Hoja3!$B$4,[29]Hoja3!$A$4,IF(K1249=[29]Hoja3!$B$5,[29]Hoja3!$A$5,IF(K1249=[29]Hoja3!$B$6,[29]Hoja3!$A$6,IF(K1249=[29]Hoja3!$B$7,[29]Hoja3!$A$7,IF(K1249=[29]Hoja3!$B$8,[29]Hoja3!$A$8,IF(K1249=[29]Hoja3!$B$9,[29]Hoja3!$A$9,IF(K1249=[29]Hoja3!$B$10,[29]Hoja3!$A$10,IF(K1249=[29]Hoja3!$B$11,[29]Hoja3!$A$11,IF(K1249=[29]Hoja3!$B$12,[29]Hoja3!$A$12,IF(K1249=[29]Hoja3!$B$13,[29]Hoja3!$A$13,IF(K1249=[29]Hoja3!$B$14,[29]Hoja3!$A$14,"")))))))))))))</f>
        <v>CCE-05</v>
      </c>
      <c r="M1249" s="65" t="s">
        <v>1022</v>
      </c>
      <c r="N1249" s="2">
        <v>0</v>
      </c>
      <c r="O1249" s="7">
        <f t="shared" si="25"/>
        <v>0</v>
      </c>
      <c r="P1249" s="7">
        <f t="shared" si="24"/>
        <v>0</v>
      </c>
      <c r="Q1249" s="1">
        <v>0</v>
      </c>
      <c r="R1249" s="2">
        <v>0</v>
      </c>
      <c r="S1249" s="2" t="s">
        <v>1332</v>
      </c>
      <c r="T1249" s="2" t="s">
        <v>1333</v>
      </c>
      <c r="U1249" s="2" t="s">
        <v>1687</v>
      </c>
      <c r="V1249" s="2" t="s">
        <v>1688</v>
      </c>
      <c r="W1249" s="2" t="s">
        <v>1689</v>
      </c>
      <c r="X1249" s="2"/>
      <c r="Y1249" s="2" t="s">
        <v>1690</v>
      </c>
    </row>
    <row r="1250" spans="1:25" ht="105" x14ac:dyDescent="0.25">
      <c r="A1250" s="2" t="s">
        <v>1955</v>
      </c>
      <c r="B1250" s="2" t="str">
        <f>IFERROR(VLOOKUP(VALUE(MID(A1250,1,IF(VALUE(MID(A1250,1,3))=898,3,4))),[29]Hoja1!$A$3:$K$222,2,0),"")</f>
        <v>1052 Bienestar estudiantil para todos</v>
      </c>
      <c r="C1250" s="2" t="s">
        <v>1838</v>
      </c>
      <c r="D1250" s="65" t="s">
        <v>1842</v>
      </c>
      <c r="E1250" s="2">
        <v>80141626</v>
      </c>
      <c r="F1250" s="2" t="s">
        <v>1930</v>
      </c>
      <c r="G1250" s="4">
        <v>1</v>
      </c>
      <c r="H1250" s="4">
        <v>1</v>
      </c>
      <c r="I1250" s="2">
        <v>5</v>
      </c>
      <c r="J1250" s="2">
        <v>1</v>
      </c>
      <c r="K1250" s="2" t="s">
        <v>29</v>
      </c>
      <c r="L1250" s="2" t="str">
        <f>IF(K1250=[29]Hoja3!$B$2,[29]Hoja3!$A$2,IF(K1250=[29]Hoja3!$B$3,[29]Hoja3!$A$3,IF(K1250=[29]Hoja3!$B$4,[29]Hoja3!$A$4,IF(K1250=[29]Hoja3!$B$5,[29]Hoja3!$A$5,IF(K1250=[29]Hoja3!$B$6,[29]Hoja3!$A$6,IF(K1250=[29]Hoja3!$B$7,[29]Hoja3!$A$7,IF(K1250=[29]Hoja3!$B$8,[29]Hoja3!$A$8,IF(K1250=[29]Hoja3!$B$9,[29]Hoja3!$A$9,IF(K1250=[29]Hoja3!$B$10,[29]Hoja3!$A$10,IF(K1250=[29]Hoja3!$B$11,[29]Hoja3!$A$11,IF(K1250=[29]Hoja3!$B$12,[29]Hoja3!$A$12,IF(K1250=[29]Hoja3!$B$13,[29]Hoja3!$A$13,IF(K1250=[29]Hoja3!$B$14,[29]Hoja3!$A$14,"")))))))))))))</f>
        <v>CCE-05</v>
      </c>
      <c r="M1250" s="65" t="s">
        <v>1022</v>
      </c>
      <c r="N1250" s="2">
        <v>0</v>
      </c>
      <c r="O1250" s="7">
        <f t="shared" si="25"/>
        <v>0</v>
      </c>
      <c r="P1250" s="7">
        <f t="shared" si="24"/>
        <v>0</v>
      </c>
      <c r="Q1250" s="1">
        <v>0</v>
      </c>
      <c r="R1250" s="2">
        <v>0</v>
      </c>
      <c r="S1250" s="2" t="s">
        <v>1332</v>
      </c>
      <c r="T1250" s="2" t="s">
        <v>1333</v>
      </c>
      <c r="U1250" s="2" t="s">
        <v>1687</v>
      </c>
      <c r="V1250" s="2" t="s">
        <v>1688</v>
      </c>
      <c r="W1250" s="2" t="s">
        <v>1689</v>
      </c>
      <c r="X1250" s="2"/>
      <c r="Y1250" s="2" t="s">
        <v>1690</v>
      </c>
    </row>
    <row r="1251" spans="1:25" ht="105" x14ac:dyDescent="0.25">
      <c r="A1251" s="2" t="s">
        <v>1956</v>
      </c>
      <c r="B1251" s="2" t="str">
        <f>IFERROR(VLOOKUP(VALUE(MID(A1251,1,IF(VALUE(MID(A1251,1,3))=898,3,4))),[29]Hoja1!$A$3:$K$222,2,0),"")</f>
        <v>1052 Bienestar estudiantil para todos</v>
      </c>
      <c r="C1251" s="2" t="s">
        <v>1838</v>
      </c>
      <c r="D1251" s="65" t="s">
        <v>1842</v>
      </c>
      <c r="E1251" s="2">
        <v>80141626</v>
      </c>
      <c r="F1251" s="2" t="s">
        <v>1932</v>
      </c>
      <c r="G1251" s="4">
        <v>1</v>
      </c>
      <c r="H1251" s="4">
        <v>1</v>
      </c>
      <c r="I1251" s="2">
        <v>5</v>
      </c>
      <c r="J1251" s="2">
        <v>1</v>
      </c>
      <c r="K1251" s="2" t="s">
        <v>29</v>
      </c>
      <c r="L1251" s="2" t="str">
        <f>IF(K1251=[29]Hoja3!$B$2,[29]Hoja3!$A$2,IF(K1251=[29]Hoja3!$B$3,[29]Hoja3!$A$3,IF(K1251=[29]Hoja3!$B$4,[29]Hoja3!$A$4,IF(K1251=[29]Hoja3!$B$5,[29]Hoja3!$A$5,IF(K1251=[29]Hoja3!$B$6,[29]Hoja3!$A$6,IF(K1251=[29]Hoja3!$B$7,[29]Hoja3!$A$7,IF(K1251=[29]Hoja3!$B$8,[29]Hoja3!$A$8,IF(K1251=[29]Hoja3!$B$9,[29]Hoja3!$A$9,IF(K1251=[29]Hoja3!$B$10,[29]Hoja3!$A$10,IF(K1251=[29]Hoja3!$B$11,[29]Hoja3!$A$11,IF(K1251=[29]Hoja3!$B$12,[29]Hoja3!$A$12,IF(K1251=[29]Hoja3!$B$13,[29]Hoja3!$A$13,IF(K1251=[29]Hoja3!$B$14,[29]Hoja3!$A$14,"")))))))))))))</f>
        <v>CCE-05</v>
      </c>
      <c r="M1251" s="65" t="s">
        <v>58</v>
      </c>
      <c r="N1251" s="2">
        <v>0</v>
      </c>
      <c r="O1251" s="7">
        <f t="shared" si="25"/>
        <v>0</v>
      </c>
      <c r="P1251" s="7">
        <f t="shared" si="24"/>
        <v>0</v>
      </c>
      <c r="Q1251" s="1">
        <v>0</v>
      </c>
      <c r="R1251" s="2">
        <v>0</v>
      </c>
      <c r="S1251" s="2" t="s">
        <v>1332</v>
      </c>
      <c r="T1251" s="2" t="s">
        <v>1333</v>
      </c>
      <c r="U1251" s="2" t="s">
        <v>1687</v>
      </c>
      <c r="V1251" s="2" t="s">
        <v>1688</v>
      </c>
      <c r="W1251" s="2" t="s">
        <v>1689</v>
      </c>
      <c r="X1251" s="2"/>
      <c r="Y1251" s="2" t="s">
        <v>1690</v>
      </c>
    </row>
    <row r="1252" spans="1:25" ht="105" x14ac:dyDescent="0.25">
      <c r="A1252" s="2" t="s">
        <v>1957</v>
      </c>
      <c r="B1252" s="2" t="str">
        <f>IFERROR(VLOOKUP(VALUE(MID(A1252,1,IF(VALUE(MID(A1252,1,3))=898,3,4))),[29]Hoja1!$A$3:$K$222,2,0),"")</f>
        <v>1052 Bienestar estudiantil para todos</v>
      </c>
      <c r="C1252" s="2" t="s">
        <v>1838</v>
      </c>
      <c r="D1252" s="65" t="s">
        <v>1842</v>
      </c>
      <c r="E1252" s="2">
        <v>80141626</v>
      </c>
      <c r="F1252" s="2" t="s">
        <v>1932</v>
      </c>
      <c r="G1252" s="4">
        <v>1</v>
      </c>
      <c r="H1252" s="4">
        <v>1</v>
      </c>
      <c r="I1252" s="2">
        <v>11.5</v>
      </c>
      <c r="J1252" s="2">
        <v>1</v>
      </c>
      <c r="K1252" s="2" t="s">
        <v>29</v>
      </c>
      <c r="L1252" s="2" t="str">
        <f>IF(K1252=[29]Hoja3!$B$2,[29]Hoja3!$A$2,IF(K1252=[29]Hoja3!$B$3,[29]Hoja3!$A$3,IF(K1252=[29]Hoja3!$B$4,[29]Hoja3!$A$4,IF(K1252=[29]Hoja3!$B$5,[29]Hoja3!$A$5,IF(K1252=[29]Hoja3!$B$6,[29]Hoja3!$A$6,IF(K1252=[29]Hoja3!$B$7,[29]Hoja3!$A$7,IF(K1252=[29]Hoja3!$B$8,[29]Hoja3!$A$8,IF(K1252=[29]Hoja3!$B$9,[29]Hoja3!$A$9,IF(K1252=[29]Hoja3!$B$10,[29]Hoja3!$A$10,IF(K1252=[29]Hoja3!$B$11,[29]Hoja3!$A$11,IF(K1252=[29]Hoja3!$B$12,[29]Hoja3!$A$12,IF(K1252=[29]Hoja3!$B$13,[29]Hoja3!$A$13,IF(K1252=[29]Hoja3!$B$14,[29]Hoja3!$A$14,"")))))))))))))</f>
        <v>CCE-05</v>
      </c>
      <c r="M1252" s="65" t="s">
        <v>58</v>
      </c>
      <c r="N1252" s="2">
        <v>0</v>
      </c>
      <c r="O1252" s="7">
        <f>+AF1252</f>
        <v>0</v>
      </c>
      <c r="P1252" s="7">
        <f>+O1252</f>
        <v>0</v>
      </c>
      <c r="Q1252" s="1">
        <v>0</v>
      </c>
      <c r="R1252" s="2">
        <v>0</v>
      </c>
      <c r="S1252" s="2" t="s">
        <v>1332</v>
      </c>
      <c r="T1252" s="2" t="s">
        <v>1333</v>
      </c>
      <c r="U1252" s="2" t="s">
        <v>1687</v>
      </c>
      <c r="V1252" s="2" t="s">
        <v>1688</v>
      </c>
      <c r="W1252" s="2" t="s">
        <v>1689</v>
      </c>
      <c r="X1252" s="2"/>
      <c r="Y1252" s="2" t="s">
        <v>1690</v>
      </c>
    </row>
    <row r="1253" spans="1:25" ht="165" x14ac:dyDescent="0.25">
      <c r="A1253" s="2" t="s">
        <v>1958</v>
      </c>
      <c r="B1253" s="2" t="str">
        <f>IFERROR(VLOOKUP(VALUE(MID(A1253,1,IF(VALUE(MID(A1253,1,3))=898,3,4))),[29]Hoja1!$A$3:$K$222,2,0),"")</f>
        <v>1052 Bienestar estudiantil para todos</v>
      </c>
      <c r="C1253" s="2" t="s">
        <v>1838</v>
      </c>
      <c r="D1253" s="65" t="s">
        <v>1959</v>
      </c>
      <c r="E1253" s="2" t="s">
        <v>1960</v>
      </c>
      <c r="F1253" s="2" t="s">
        <v>1961</v>
      </c>
      <c r="G1253" s="4">
        <v>1</v>
      </c>
      <c r="H1253" s="4">
        <v>3</v>
      </c>
      <c r="I1253" s="2">
        <v>9</v>
      </c>
      <c r="J1253" s="2">
        <v>1</v>
      </c>
      <c r="K1253" s="2" t="s">
        <v>889</v>
      </c>
      <c r="L1253" s="2" t="s">
        <v>1962</v>
      </c>
      <c r="M1253" s="2" t="s">
        <v>890</v>
      </c>
      <c r="N1253" s="2">
        <v>0</v>
      </c>
      <c r="O1253" s="7">
        <v>3524000000</v>
      </c>
      <c r="P1253" s="7">
        <v>3524000000</v>
      </c>
      <c r="Q1253" s="1">
        <v>0</v>
      </c>
      <c r="R1253" s="2">
        <v>0</v>
      </c>
      <c r="S1253" s="2" t="s">
        <v>1332</v>
      </c>
      <c r="T1253" s="2" t="s">
        <v>1333</v>
      </c>
      <c r="U1253" s="2" t="s">
        <v>1687</v>
      </c>
      <c r="V1253" s="2" t="s">
        <v>1688</v>
      </c>
      <c r="W1253" s="2" t="s">
        <v>1689</v>
      </c>
      <c r="X1253" s="2"/>
      <c r="Y1253" s="2" t="s">
        <v>1690</v>
      </c>
    </row>
    <row r="1254" spans="1:25" ht="165" x14ac:dyDescent="0.25">
      <c r="A1254" s="2" t="s">
        <v>1963</v>
      </c>
      <c r="B1254" s="2" t="str">
        <f>IFERROR(VLOOKUP(VALUE(MID(A1254,1,IF(VALUE(MID(A1254,1,3))=898,3,4))),[29]Hoja1!$A$3:$K$222,2,0),"")</f>
        <v>1052 Bienestar estudiantil para todos</v>
      </c>
      <c r="C1254" s="2" t="s">
        <v>1838</v>
      </c>
      <c r="D1254" s="65" t="s">
        <v>1959</v>
      </c>
      <c r="E1254" s="2">
        <v>93151607</v>
      </c>
      <c r="F1254" s="2" t="s">
        <v>1964</v>
      </c>
      <c r="G1254" s="4">
        <v>1</v>
      </c>
      <c r="H1254" s="4">
        <v>3</v>
      </c>
      <c r="I1254" s="2">
        <v>9</v>
      </c>
      <c r="J1254" s="2">
        <v>1</v>
      </c>
      <c r="K1254" s="2" t="s">
        <v>889</v>
      </c>
      <c r="L1254" s="2" t="s">
        <v>1962</v>
      </c>
      <c r="M1254" s="2" t="s">
        <v>890</v>
      </c>
      <c r="N1254" s="2">
        <v>0</v>
      </c>
      <c r="O1254" s="7">
        <v>1347120870</v>
      </c>
      <c r="P1254" s="7">
        <v>1347120870</v>
      </c>
      <c r="Q1254" s="1">
        <v>0</v>
      </c>
      <c r="R1254" s="2">
        <v>0</v>
      </c>
      <c r="S1254" s="2" t="s">
        <v>1332</v>
      </c>
      <c r="T1254" s="2" t="s">
        <v>1333</v>
      </c>
      <c r="U1254" s="2" t="s">
        <v>1687</v>
      </c>
      <c r="V1254" s="2" t="s">
        <v>1688</v>
      </c>
      <c r="W1254" s="2" t="s">
        <v>1689</v>
      </c>
      <c r="X1254" s="2"/>
      <c r="Y1254" s="2" t="s">
        <v>1690</v>
      </c>
    </row>
    <row r="1255" spans="1:25" ht="225" x14ac:dyDescent="0.25">
      <c r="A1255" s="2" t="s">
        <v>1965</v>
      </c>
      <c r="B1255" s="2" t="str">
        <f>IFERROR(VLOOKUP(VALUE(MID(A1255,1,IF(VALUE(MID(A1255,1,3))=898,3,4))),[29]Hoja1!$A$3:$K$222,2,0),"")</f>
        <v>1052 Bienestar estudiantil para todos</v>
      </c>
      <c r="C1255" s="2" t="s">
        <v>1838</v>
      </c>
      <c r="D1255" s="65" t="s">
        <v>1966</v>
      </c>
      <c r="E1255" s="2">
        <v>80101604</v>
      </c>
      <c r="F1255" s="2" t="s">
        <v>1967</v>
      </c>
      <c r="G1255" s="4">
        <v>6</v>
      </c>
      <c r="H1255" s="4">
        <v>6</v>
      </c>
      <c r="I1255" s="2">
        <v>6</v>
      </c>
      <c r="J1255" s="2">
        <v>1</v>
      </c>
      <c r="K1255" s="2" t="s">
        <v>29</v>
      </c>
      <c r="L1255" s="2" t="str">
        <f>IF(K1255=[31]Hoja3!$B$2,[31]Hoja3!$A$2,IF(K1255=[31]Hoja3!$B$3,[31]Hoja3!$A$3,IF(K1255=[31]Hoja3!$B$4,[31]Hoja3!$A$4,IF(K1255=[31]Hoja3!$B$5,[31]Hoja3!$A$5,IF(K1255=[31]Hoja3!$B$6,[31]Hoja3!$A$6,IF(K1255=[31]Hoja3!$B$7,[31]Hoja3!$A$7,IF(K1255=[31]Hoja3!$B$8,[31]Hoja3!$A$8,IF(K1255=[31]Hoja3!$B$9,[31]Hoja3!$A$9,IF(K1255=[31]Hoja3!$B$10,[31]Hoja3!$A$10,IF(K1255=[31]Hoja3!$B$11,[31]Hoja3!$A$11,IF(K1255=[31]Hoja3!$B$12,[31]Hoja3!$A$12,IF(K1255=[31]Hoja3!$B$13,[31]Hoja3!$A$13,IF(K1255=[31]Hoja3!$B$14,[31]Hoja3!$A$14,"")))))))))))))</f>
        <v>CCE-05</v>
      </c>
      <c r="M1255" s="2" t="s">
        <v>926</v>
      </c>
      <c r="N1255" s="2">
        <v>0</v>
      </c>
      <c r="O1255" s="7" t="s">
        <v>1968</v>
      </c>
      <c r="P1255" s="7" t="str">
        <f t="shared" si="24"/>
        <v>2.715.184.507 </v>
      </c>
      <c r="Q1255" s="1">
        <v>0</v>
      </c>
      <c r="R1255" s="2">
        <v>0</v>
      </c>
      <c r="S1255" s="2" t="s">
        <v>1332</v>
      </c>
      <c r="T1255" s="2" t="s">
        <v>1333</v>
      </c>
      <c r="U1255" s="2" t="s">
        <v>1687</v>
      </c>
      <c r="V1255" s="2" t="s">
        <v>1688</v>
      </c>
      <c r="W1255" s="2" t="s">
        <v>1689</v>
      </c>
      <c r="X1255" s="2"/>
      <c r="Y1255" s="2" t="s">
        <v>1690</v>
      </c>
    </row>
    <row r="1256" spans="1:25" ht="180" x14ac:dyDescent="0.25">
      <c r="A1256" s="2" t="s">
        <v>1969</v>
      </c>
      <c r="B1256" s="2" t="str">
        <f>IFERROR(VLOOKUP(VALUE(MID(A1256,1,IF(VALUE(MID(A1256,1,3))=898,3,4))),[29]Hoja1!$A$3:$K$222,2,0),"")</f>
        <v>1052 Bienestar estudiantil para todos</v>
      </c>
      <c r="C1256" s="2" t="s">
        <v>1838</v>
      </c>
      <c r="D1256" s="65" t="s">
        <v>1966</v>
      </c>
      <c r="E1256" s="2" t="s">
        <v>1970</v>
      </c>
      <c r="F1256" s="2" t="s">
        <v>1971</v>
      </c>
      <c r="G1256" s="4">
        <v>7</v>
      </c>
      <c r="H1256" s="4">
        <v>7</v>
      </c>
      <c r="I1256" s="2">
        <v>2</v>
      </c>
      <c r="J1256" s="2">
        <v>2</v>
      </c>
      <c r="K1256" s="2" t="s">
        <v>889</v>
      </c>
      <c r="L1256" s="2" t="str">
        <f>IF(K1256=[31]Hoja3!$B$2,[31]Hoja3!$A$2,IF(K1256=[31]Hoja3!$B$3,[31]Hoja3!$A$3,IF(K1256=[31]Hoja3!$B$4,[31]Hoja3!$A$4,IF(K1256=[31]Hoja3!$B$5,[31]Hoja3!$A$5,IF(K1256=[31]Hoja3!$B$6,[31]Hoja3!$A$6,IF(K1256=[31]Hoja3!$B$7,[31]Hoja3!$A$7,IF(K1256=[31]Hoja3!$B$8,[31]Hoja3!$A$8,IF(K1256=[31]Hoja3!$B$9,[31]Hoja3!$A$9,IF(K1256=[31]Hoja3!$B$10,[31]Hoja3!$A$10,IF(K1256=[31]Hoja3!$B$11,[31]Hoja3!$A$11,IF(K1256=[31]Hoja3!$B$12,[31]Hoja3!$A$12,IF(K1256=[31]Hoja3!$B$13,[31]Hoja3!$A$13,IF(K1256=[31]Hoja3!$B$14,[31]Hoja3!$A$14,"")))))))))))))</f>
        <v>CCE-04</v>
      </c>
      <c r="M1256" s="2" t="s">
        <v>890</v>
      </c>
      <c r="N1256" s="2">
        <v>0</v>
      </c>
      <c r="O1256" s="7">
        <v>217000000</v>
      </c>
      <c r="P1256" s="7">
        <f t="shared" si="24"/>
        <v>217000000</v>
      </c>
      <c r="Q1256" s="1">
        <v>0</v>
      </c>
      <c r="R1256" s="2">
        <v>0</v>
      </c>
      <c r="S1256" s="2" t="s">
        <v>1332</v>
      </c>
      <c r="T1256" s="2" t="s">
        <v>1333</v>
      </c>
      <c r="U1256" s="2" t="s">
        <v>1687</v>
      </c>
      <c r="V1256" s="2" t="s">
        <v>1688</v>
      </c>
      <c r="W1256" s="2" t="s">
        <v>1689</v>
      </c>
      <c r="X1256" s="2"/>
      <c r="Y1256" s="2" t="s">
        <v>1690</v>
      </c>
    </row>
    <row r="1257" spans="1:25" ht="120" x14ac:dyDescent="0.25">
      <c r="A1257" s="2" t="s">
        <v>1972</v>
      </c>
      <c r="B1257" s="2" t="str">
        <f>IFERROR(VLOOKUP(VALUE(MID(A1257,1,IF(VALUE(MID(A1257,1,3))=898,3,4))),[30]Hoja1!$A$3:$K$222,2,0),"")</f>
        <v>1052 Bienestar estudiantil para todos</v>
      </c>
      <c r="C1257" s="2" t="s">
        <v>1973</v>
      </c>
      <c r="D1257" s="65" t="s">
        <v>1974</v>
      </c>
      <c r="E1257" s="2">
        <v>85111614</v>
      </c>
      <c r="F1257" s="2" t="s">
        <v>1975</v>
      </c>
      <c r="G1257" s="4">
        <v>7</v>
      </c>
      <c r="H1257" s="4">
        <v>7</v>
      </c>
      <c r="I1257" s="2">
        <v>3</v>
      </c>
      <c r="J1257" s="2">
        <v>1</v>
      </c>
      <c r="K1257" s="2" t="s">
        <v>29</v>
      </c>
      <c r="L1257" s="2" t="str">
        <f>IF(K1257=[30]Hoja3!$B$2,[30]Hoja3!$A$2,IF(K1257=[30]Hoja3!$B$3,[30]Hoja3!$A$3,IF(K1257=[30]Hoja3!$B$4,[30]Hoja3!$A$4,IF(K1257=[30]Hoja3!$B$5,[30]Hoja3!$A$5,IF(K1257=[30]Hoja3!$B$6,[30]Hoja3!$A$6,IF(K1257=[30]Hoja3!$B$7,[30]Hoja3!$A$7,IF(K1257=[30]Hoja3!$B$8,[30]Hoja3!$A$8,IF(K1257=[30]Hoja3!$B$9,[30]Hoja3!$A$9,IF(K1257=[30]Hoja3!$B$10,[30]Hoja3!$A$10,IF(K1257=[30]Hoja3!$B$11,[30]Hoja3!$A$11,IF(K1257=[30]Hoja3!$B$12,[30]Hoja3!$A$12,IF(K1257=[30]Hoja3!$B$13,[30]Hoja3!$A$13,IF(K1257=[30]Hoja3!$B$14,[30]Hoja3!$A$14,"")))))))))))))</f>
        <v>CCE-05</v>
      </c>
      <c r="M1257" s="2" t="s">
        <v>926</v>
      </c>
      <c r="N1257" s="2">
        <v>0</v>
      </c>
      <c r="O1257" s="7">
        <v>120000000</v>
      </c>
      <c r="P1257" s="7">
        <v>120000000</v>
      </c>
      <c r="Q1257" s="1">
        <v>0</v>
      </c>
      <c r="R1257" s="2">
        <v>0</v>
      </c>
      <c r="S1257" s="2" t="s">
        <v>1332</v>
      </c>
      <c r="T1257" s="2" t="s">
        <v>1333</v>
      </c>
      <c r="U1257" s="2" t="s">
        <v>1687</v>
      </c>
      <c r="V1257" s="2" t="s">
        <v>1688</v>
      </c>
      <c r="W1257" s="2" t="s">
        <v>1689</v>
      </c>
      <c r="X1257" s="2"/>
      <c r="Y1257" s="2" t="s">
        <v>1690</v>
      </c>
    </row>
    <row r="1258" spans="1:25" ht="225" x14ac:dyDescent="0.25">
      <c r="A1258" s="2" t="s">
        <v>1976</v>
      </c>
      <c r="B1258" s="2" t="str">
        <f>IFERROR(VLOOKUP(VALUE(MID(A1258,1,IF(VALUE(MID(A1258,1,3))=898,3,4))),[30]Hoja1!$A$3:$K$222,2,0),"")</f>
        <v>1052 Bienestar estudiantil para todos</v>
      </c>
      <c r="C1258" s="2" t="s">
        <v>1973</v>
      </c>
      <c r="D1258" s="65" t="s">
        <v>1977</v>
      </c>
      <c r="E1258" s="2" t="s">
        <v>1978</v>
      </c>
      <c r="F1258" s="2" t="s">
        <v>3597</v>
      </c>
      <c r="G1258" s="4">
        <v>1</v>
      </c>
      <c r="H1258" s="4">
        <v>1</v>
      </c>
      <c r="I1258" s="2">
        <v>10</v>
      </c>
      <c r="J1258" s="2">
        <v>1</v>
      </c>
      <c r="K1258" s="2" t="s">
        <v>29</v>
      </c>
      <c r="L1258" s="2" t="str">
        <f>IF(K1258=[30]Hoja3!$B$2,[30]Hoja3!$A$2,IF(K1258=[30]Hoja3!$B$3,[30]Hoja3!$A$3,IF(K1258=[30]Hoja3!$B$4,[30]Hoja3!$A$4,IF(K1258=[30]Hoja3!$B$5,[30]Hoja3!$A$5,IF(K1258=[30]Hoja3!$B$6,[30]Hoja3!$A$6,IF(K1258=[30]Hoja3!$B$7,[30]Hoja3!$A$7,IF(K1258=[30]Hoja3!$B$8,[30]Hoja3!$A$8,IF(K1258=[30]Hoja3!$B$9,[30]Hoja3!$A$9,IF(K1258=[30]Hoja3!$B$10,[30]Hoja3!$A$10,IF(K1258=[30]Hoja3!$B$11,[30]Hoja3!$A$11,IF(K1258=[30]Hoja3!$B$12,[30]Hoja3!$A$12,IF(K1258=[30]Hoja3!$B$13,[30]Hoja3!$A$13,IF(K1258=[30]Hoja3!$B$14,[30]Hoja3!$A$14,"")))))))))))))</f>
        <v>CCE-05</v>
      </c>
      <c r="M1258" s="65" t="s">
        <v>1979</v>
      </c>
      <c r="N1258" s="2">
        <v>0</v>
      </c>
      <c r="O1258" s="7">
        <v>546637000</v>
      </c>
      <c r="P1258" s="7">
        <f t="shared" ref="P1258:P1315" si="26">+O1258</f>
        <v>546637000</v>
      </c>
      <c r="Q1258" s="1">
        <v>0</v>
      </c>
      <c r="R1258" s="2">
        <v>0</v>
      </c>
      <c r="S1258" s="2" t="s">
        <v>1332</v>
      </c>
      <c r="T1258" s="2" t="s">
        <v>1333</v>
      </c>
      <c r="U1258" s="2" t="s">
        <v>1687</v>
      </c>
      <c r="V1258" s="2" t="s">
        <v>1688</v>
      </c>
      <c r="W1258" s="2" t="s">
        <v>1689</v>
      </c>
      <c r="X1258" s="2"/>
      <c r="Y1258" s="2" t="s">
        <v>1690</v>
      </c>
    </row>
    <row r="1259" spans="1:25" ht="120" x14ac:dyDescent="0.25">
      <c r="A1259" s="2" t="s">
        <v>1980</v>
      </c>
      <c r="B1259" s="2" t="str">
        <f>IFERROR(VLOOKUP(VALUE(MID(A1259,1,IF(VALUE(MID(A1259,1,3))=898,3,4))),[30]Hoja1!$A$3:$K$222,2,0),"")</f>
        <v>1052 Bienestar estudiantil para todos</v>
      </c>
      <c r="C1259" s="2" t="s">
        <v>1973</v>
      </c>
      <c r="D1259" s="65" t="s">
        <v>1981</v>
      </c>
      <c r="E1259" s="2">
        <v>86101710</v>
      </c>
      <c r="F1259" s="2" t="s">
        <v>1748</v>
      </c>
      <c r="G1259" s="4">
        <v>1</v>
      </c>
      <c r="H1259" s="4">
        <v>1</v>
      </c>
      <c r="I1259" s="2">
        <v>11.5</v>
      </c>
      <c r="J1259" s="2">
        <v>1</v>
      </c>
      <c r="K1259" s="2" t="s">
        <v>29</v>
      </c>
      <c r="L1259" s="2" t="str">
        <f>IF(K1259=[26]Hoja3!$B$2,[26]Hoja3!$A$2,IF(K1259=[26]Hoja3!$B$3,[26]Hoja3!$A$3,IF(K1259=[26]Hoja3!$B$4,[26]Hoja3!$A$4,IF(K1259=[26]Hoja3!$B$5,[26]Hoja3!$A$5,IF(K1259=[26]Hoja3!$B$6,[26]Hoja3!$A$6,IF(K1259=[26]Hoja3!$B$7,[26]Hoja3!$A$7,IF(K1259=[26]Hoja3!$B$8,[26]Hoja3!$A$8,IF(K1259=[26]Hoja3!$B$9,[26]Hoja3!$A$9,IF(K1259=[26]Hoja3!$B$10,[26]Hoja3!$A$10,IF(K1259=[26]Hoja3!$B$11,[26]Hoja3!$A$11,IF(K1259=[26]Hoja3!$B$12,[26]Hoja3!$A$12,IF(K1259=[26]Hoja3!$B$13,[26]Hoja3!$A$13,IF(K1259=[26]Hoja3!$B$14,[26]Hoja3!$A$14,"")))))))))))))</f>
        <v>CCE-05</v>
      </c>
      <c r="M1259" s="2" t="s">
        <v>58</v>
      </c>
      <c r="N1259" s="2">
        <v>0</v>
      </c>
      <c r="O1259" s="7">
        <f t="shared" ref="O1259:O1309" si="27">+AF1259</f>
        <v>0</v>
      </c>
      <c r="P1259" s="7">
        <f t="shared" si="26"/>
        <v>0</v>
      </c>
      <c r="Q1259" s="1">
        <v>0</v>
      </c>
      <c r="R1259" s="2">
        <v>0</v>
      </c>
      <c r="S1259" s="2" t="s">
        <v>1332</v>
      </c>
      <c r="T1259" s="2" t="s">
        <v>1333</v>
      </c>
      <c r="U1259" s="2" t="s">
        <v>1687</v>
      </c>
      <c r="V1259" s="2" t="s">
        <v>1688</v>
      </c>
      <c r="W1259" s="2" t="s">
        <v>1689</v>
      </c>
      <c r="X1259" s="2"/>
      <c r="Y1259" s="2" t="s">
        <v>1690</v>
      </c>
    </row>
    <row r="1260" spans="1:25" ht="120" x14ac:dyDescent="0.25">
      <c r="A1260" s="2" t="s">
        <v>1982</v>
      </c>
      <c r="B1260" s="2" t="str">
        <f>IFERROR(VLOOKUP(VALUE(MID(A1260,1,IF(VALUE(MID(A1260,1,3))=898,3,4))),[30]Hoja1!$A$3:$K$222,2,0),"")</f>
        <v>1052 Bienestar estudiantil para todos</v>
      </c>
      <c r="C1260" s="2" t="s">
        <v>1973</v>
      </c>
      <c r="D1260" s="65" t="s">
        <v>1981</v>
      </c>
      <c r="E1260" s="2">
        <v>86101710</v>
      </c>
      <c r="F1260" s="2" t="s">
        <v>1983</v>
      </c>
      <c r="G1260" s="4">
        <v>1</v>
      </c>
      <c r="H1260" s="4">
        <v>1</v>
      </c>
      <c r="I1260" s="2">
        <v>11.5</v>
      </c>
      <c r="J1260" s="2">
        <v>1</v>
      </c>
      <c r="K1260" s="2" t="s">
        <v>29</v>
      </c>
      <c r="L1260" s="2" t="str">
        <f>IF(K1260=[26]Hoja3!$B$2,[26]Hoja3!$A$2,IF(K1260=[26]Hoja3!$B$3,[26]Hoja3!$A$3,IF(K1260=[26]Hoja3!$B$4,[26]Hoja3!$A$4,IF(K1260=[26]Hoja3!$B$5,[26]Hoja3!$A$5,IF(K1260=[26]Hoja3!$B$6,[26]Hoja3!$A$6,IF(K1260=[26]Hoja3!$B$7,[26]Hoja3!$A$7,IF(K1260=[26]Hoja3!$B$8,[26]Hoja3!$A$8,IF(K1260=[26]Hoja3!$B$9,[26]Hoja3!$A$9,IF(K1260=[26]Hoja3!$B$10,[26]Hoja3!$A$10,IF(K1260=[26]Hoja3!$B$11,[26]Hoja3!$A$11,IF(K1260=[26]Hoja3!$B$12,[26]Hoja3!$A$12,IF(K1260=[26]Hoja3!$B$13,[26]Hoja3!$A$13,IF(K1260=[26]Hoja3!$B$14,[26]Hoja3!$A$14,"")))))))))))))</f>
        <v>CCE-05</v>
      </c>
      <c r="M1260" s="2" t="s">
        <v>58</v>
      </c>
      <c r="N1260" s="2">
        <v>0</v>
      </c>
      <c r="O1260" s="7">
        <f t="shared" si="27"/>
        <v>0</v>
      </c>
      <c r="P1260" s="7">
        <f t="shared" si="26"/>
        <v>0</v>
      </c>
      <c r="Q1260" s="1">
        <v>0</v>
      </c>
      <c r="R1260" s="2">
        <v>0</v>
      </c>
      <c r="S1260" s="2" t="s">
        <v>1332</v>
      </c>
      <c r="T1260" s="2" t="s">
        <v>1333</v>
      </c>
      <c r="U1260" s="2" t="s">
        <v>1687</v>
      </c>
      <c r="V1260" s="2" t="s">
        <v>1688</v>
      </c>
      <c r="W1260" s="2" t="s">
        <v>1689</v>
      </c>
      <c r="X1260" s="2"/>
      <c r="Y1260" s="2" t="s">
        <v>1690</v>
      </c>
    </row>
    <row r="1261" spans="1:25" ht="120" x14ac:dyDescent="0.25">
      <c r="A1261" s="2" t="s">
        <v>1984</v>
      </c>
      <c r="B1261" s="2" t="str">
        <f>IFERROR(VLOOKUP(VALUE(MID(A1261,1,IF(VALUE(MID(A1261,1,3))=898,3,4))),[30]Hoja1!$A$3:$K$222,2,0),"")</f>
        <v>1052 Bienestar estudiantil para todos</v>
      </c>
      <c r="C1261" s="2" t="s">
        <v>1973</v>
      </c>
      <c r="D1261" s="65" t="s">
        <v>1981</v>
      </c>
      <c r="E1261" s="2">
        <v>80101604</v>
      </c>
      <c r="F1261" s="2" t="s">
        <v>1985</v>
      </c>
      <c r="G1261" s="4">
        <v>1</v>
      </c>
      <c r="H1261" s="4">
        <v>1</v>
      </c>
      <c r="I1261" s="2">
        <v>11.5</v>
      </c>
      <c r="J1261" s="2">
        <v>1</v>
      </c>
      <c r="K1261" s="2" t="s">
        <v>29</v>
      </c>
      <c r="L1261" s="2" t="str">
        <f>IF(K1261=[26]Hoja3!$B$2,[26]Hoja3!$A$2,IF(K1261=[26]Hoja3!$B$3,[26]Hoja3!$A$3,IF(K1261=[26]Hoja3!$B$4,[26]Hoja3!$A$4,IF(K1261=[26]Hoja3!$B$5,[26]Hoja3!$A$5,IF(K1261=[26]Hoja3!$B$6,[26]Hoja3!$A$6,IF(K1261=[26]Hoja3!$B$7,[26]Hoja3!$A$7,IF(K1261=[26]Hoja3!$B$8,[26]Hoja3!$A$8,IF(K1261=[26]Hoja3!$B$9,[26]Hoja3!$A$9,IF(K1261=[26]Hoja3!$B$10,[26]Hoja3!$A$10,IF(K1261=[26]Hoja3!$B$11,[26]Hoja3!$A$11,IF(K1261=[26]Hoja3!$B$12,[26]Hoja3!$A$12,IF(K1261=[26]Hoja3!$B$13,[26]Hoja3!$A$13,IF(K1261=[26]Hoja3!$B$14,[26]Hoja3!$A$14,"")))))))))))))</f>
        <v>CCE-05</v>
      </c>
      <c r="M1261" s="2" t="s">
        <v>58</v>
      </c>
      <c r="N1261" s="2">
        <v>0</v>
      </c>
      <c r="O1261" s="7">
        <f t="shared" si="27"/>
        <v>0</v>
      </c>
      <c r="P1261" s="7">
        <f t="shared" si="26"/>
        <v>0</v>
      </c>
      <c r="Q1261" s="1">
        <v>0</v>
      </c>
      <c r="R1261" s="2">
        <v>0</v>
      </c>
      <c r="S1261" s="2" t="s">
        <v>1332</v>
      </c>
      <c r="T1261" s="2" t="s">
        <v>1333</v>
      </c>
      <c r="U1261" s="2" t="s">
        <v>1687</v>
      </c>
      <c r="V1261" s="2" t="s">
        <v>1688</v>
      </c>
      <c r="W1261" s="2" t="s">
        <v>1689</v>
      </c>
      <c r="X1261" s="2"/>
      <c r="Y1261" s="2" t="s">
        <v>1690</v>
      </c>
    </row>
    <row r="1262" spans="1:25" ht="120" x14ac:dyDescent="0.25">
      <c r="A1262" s="2" t="s">
        <v>1986</v>
      </c>
      <c r="B1262" s="2" t="str">
        <f>IFERROR(VLOOKUP(VALUE(MID(A1262,1,IF(VALUE(MID(A1262,1,3))=898,3,4))),[30]Hoja1!$A$3:$K$222,2,0),"")</f>
        <v>1052 Bienestar estudiantil para todos</v>
      </c>
      <c r="C1262" s="2" t="s">
        <v>1973</v>
      </c>
      <c r="D1262" s="65" t="s">
        <v>1981</v>
      </c>
      <c r="E1262" s="2">
        <v>80161501</v>
      </c>
      <c r="F1262" s="2" t="s">
        <v>1848</v>
      </c>
      <c r="G1262" s="4">
        <v>1</v>
      </c>
      <c r="H1262" s="4">
        <v>1</v>
      </c>
      <c r="I1262" s="2">
        <v>11.5</v>
      </c>
      <c r="J1262" s="2">
        <v>1</v>
      </c>
      <c r="K1262" s="2" t="s">
        <v>29</v>
      </c>
      <c r="L1262" s="2" t="str">
        <f>IF(K1262=[26]Hoja3!$B$2,[26]Hoja3!$A$2,IF(K1262=[26]Hoja3!$B$3,[26]Hoja3!$A$3,IF(K1262=[26]Hoja3!$B$4,[26]Hoja3!$A$4,IF(K1262=[26]Hoja3!$B$5,[26]Hoja3!$A$5,IF(K1262=[26]Hoja3!$B$6,[26]Hoja3!$A$6,IF(K1262=[26]Hoja3!$B$7,[26]Hoja3!$A$7,IF(K1262=[26]Hoja3!$B$8,[26]Hoja3!$A$8,IF(K1262=[26]Hoja3!$B$9,[26]Hoja3!$A$9,IF(K1262=[26]Hoja3!$B$10,[26]Hoja3!$A$10,IF(K1262=[26]Hoja3!$B$11,[26]Hoja3!$A$11,IF(K1262=[26]Hoja3!$B$12,[26]Hoja3!$A$12,IF(K1262=[26]Hoja3!$B$13,[26]Hoja3!$A$13,IF(K1262=[26]Hoja3!$B$14,[26]Hoja3!$A$14,"")))))))))))))</f>
        <v>CCE-05</v>
      </c>
      <c r="M1262" s="2" t="s">
        <v>1022</v>
      </c>
      <c r="N1262" s="2">
        <v>0</v>
      </c>
      <c r="O1262" s="7">
        <f t="shared" si="27"/>
        <v>0</v>
      </c>
      <c r="P1262" s="7">
        <f t="shared" si="26"/>
        <v>0</v>
      </c>
      <c r="Q1262" s="1">
        <v>0</v>
      </c>
      <c r="R1262" s="2">
        <v>0</v>
      </c>
      <c r="S1262" s="2" t="s">
        <v>1332</v>
      </c>
      <c r="T1262" s="2" t="s">
        <v>1333</v>
      </c>
      <c r="U1262" s="2" t="s">
        <v>1687</v>
      </c>
      <c r="V1262" s="2" t="s">
        <v>1688</v>
      </c>
      <c r="W1262" s="2" t="s">
        <v>1689</v>
      </c>
      <c r="X1262" s="2"/>
      <c r="Y1262" s="2" t="s">
        <v>1690</v>
      </c>
    </row>
    <row r="1263" spans="1:25" ht="120" x14ac:dyDescent="0.25">
      <c r="A1263" s="2" t="s">
        <v>1987</v>
      </c>
      <c r="B1263" s="2" t="str">
        <f>IFERROR(VLOOKUP(VALUE(MID(A1263,1,IF(VALUE(MID(A1263,1,3))=898,3,4))),[30]Hoja1!$A$3:$K$222,2,0),"")</f>
        <v>1052 Bienestar estudiantil para todos</v>
      </c>
      <c r="C1263" s="2" t="s">
        <v>1973</v>
      </c>
      <c r="D1263" s="65" t="s">
        <v>1981</v>
      </c>
      <c r="E1263" s="2">
        <v>80161501</v>
      </c>
      <c r="F1263" s="2" t="s">
        <v>1848</v>
      </c>
      <c r="G1263" s="4">
        <v>1</v>
      </c>
      <c r="H1263" s="4">
        <v>1</v>
      </c>
      <c r="I1263" s="2">
        <v>11.5</v>
      </c>
      <c r="J1263" s="2">
        <v>1</v>
      </c>
      <c r="K1263" s="2" t="s">
        <v>29</v>
      </c>
      <c r="L1263" s="2" t="str">
        <f>IF(K1263=[26]Hoja3!$B$2,[26]Hoja3!$A$2,IF(K1263=[26]Hoja3!$B$3,[26]Hoja3!$A$3,IF(K1263=[26]Hoja3!$B$4,[26]Hoja3!$A$4,IF(K1263=[26]Hoja3!$B$5,[26]Hoja3!$A$5,IF(K1263=[26]Hoja3!$B$6,[26]Hoja3!$A$6,IF(K1263=[26]Hoja3!$B$7,[26]Hoja3!$A$7,IF(K1263=[26]Hoja3!$B$8,[26]Hoja3!$A$8,IF(K1263=[26]Hoja3!$B$9,[26]Hoja3!$A$9,IF(K1263=[26]Hoja3!$B$10,[26]Hoja3!$A$10,IF(K1263=[26]Hoja3!$B$11,[26]Hoja3!$A$11,IF(K1263=[26]Hoja3!$B$12,[26]Hoja3!$A$12,IF(K1263=[26]Hoja3!$B$13,[26]Hoja3!$A$13,IF(K1263=[26]Hoja3!$B$14,[26]Hoja3!$A$14,"")))))))))))))</f>
        <v>CCE-05</v>
      </c>
      <c r="M1263" s="2" t="s">
        <v>1022</v>
      </c>
      <c r="N1263" s="2">
        <v>0</v>
      </c>
      <c r="O1263" s="7">
        <f t="shared" si="27"/>
        <v>0</v>
      </c>
      <c r="P1263" s="7">
        <f t="shared" si="26"/>
        <v>0</v>
      </c>
      <c r="Q1263" s="1">
        <v>0</v>
      </c>
      <c r="R1263" s="2">
        <v>0</v>
      </c>
      <c r="S1263" s="2" t="s">
        <v>1332</v>
      </c>
      <c r="T1263" s="2" t="s">
        <v>1333</v>
      </c>
      <c r="U1263" s="2" t="s">
        <v>1687</v>
      </c>
      <c r="V1263" s="2" t="s">
        <v>1688</v>
      </c>
      <c r="W1263" s="2" t="s">
        <v>1689</v>
      </c>
      <c r="X1263" s="2"/>
      <c r="Y1263" s="2" t="s">
        <v>1690</v>
      </c>
    </row>
    <row r="1264" spans="1:25" ht="120" x14ac:dyDescent="0.25">
      <c r="A1264" s="2" t="s">
        <v>1988</v>
      </c>
      <c r="B1264" s="2" t="str">
        <f>IFERROR(VLOOKUP(VALUE(MID(A1264,1,IF(VALUE(MID(A1264,1,3))=898,3,4))),[30]Hoja1!$A$3:$K$222,2,0),"")</f>
        <v>1052 Bienestar estudiantil para todos</v>
      </c>
      <c r="C1264" s="2" t="s">
        <v>1973</v>
      </c>
      <c r="D1264" s="65" t="s">
        <v>1981</v>
      </c>
      <c r="E1264" s="2">
        <v>94131603</v>
      </c>
      <c r="F1264" s="2" t="s">
        <v>1989</v>
      </c>
      <c r="G1264" s="4">
        <v>1</v>
      </c>
      <c r="H1264" s="4">
        <v>1</v>
      </c>
      <c r="I1264" s="2">
        <v>11.5</v>
      </c>
      <c r="J1264" s="2">
        <v>1</v>
      </c>
      <c r="K1264" s="2" t="s">
        <v>29</v>
      </c>
      <c r="L1264" s="2" t="str">
        <f>IF(K1264=[26]Hoja3!$B$2,[26]Hoja3!$A$2,IF(K1264=[26]Hoja3!$B$3,[26]Hoja3!$A$3,IF(K1264=[26]Hoja3!$B$4,[26]Hoja3!$A$4,IF(K1264=[26]Hoja3!$B$5,[26]Hoja3!$A$5,IF(K1264=[26]Hoja3!$B$6,[26]Hoja3!$A$6,IF(K1264=[26]Hoja3!$B$7,[26]Hoja3!$A$7,IF(K1264=[26]Hoja3!$B$8,[26]Hoja3!$A$8,IF(K1264=[26]Hoja3!$B$9,[26]Hoja3!$A$9,IF(K1264=[26]Hoja3!$B$10,[26]Hoja3!$A$10,IF(K1264=[26]Hoja3!$B$11,[26]Hoja3!$A$11,IF(K1264=[26]Hoja3!$B$12,[26]Hoja3!$A$12,IF(K1264=[26]Hoja3!$B$13,[26]Hoja3!$A$13,IF(K1264=[26]Hoja3!$B$14,[26]Hoja3!$A$14,"")))))))))))))</f>
        <v>CCE-05</v>
      </c>
      <c r="M1264" s="2" t="s">
        <v>58</v>
      </c>
      <c r="N1264" s="2">
        <v>0</v>
      </c>
      <c r="O1264" s="7">
        <f t="shared" si="27"/>
        <v>0</v>
      </c>
      <c r="P1264" s="7">
        <f t="shared" si="26"/>
        <v>0</v>
      </c>
      <c r="Q1264" s="1">
        <v>0</v>
      </c>
      <c r="R1264" s="2">
        <v>0</v>
      </c>
      <c r="S1264" s="2" t="s">
        <v>1332</v>
      </c>
      <c r="T1264" s="2" t="s">
        <v>1333</v>
      </c>
      <c r="U1264" s="2" t="s">
        <v>1687</v>
      </c>
      <c r="V1264" s="2" t="s">
        <v>1688</v>
      </c>
      <c r="W1264" s="2" t="s">
        <v>1689</v>
      </c>
      <c r="X1264" s="2"/>
      <c r="Y1264" s="2" t="s">
        <v>1690</v>
      </c>
    </row>
    <row r="1265" spans="1:25" ht="120" x14ac:dyDescent="0.25">
      <c r="A1265" s="2" t="s">
        <v>1990</v>
      </c>
      <c r="B1265" s="2" t="str">
        <f>IFERROR(VLOOKUP(VALUE(MID(A1265,1,IF(VALUE(MID(A1265,1,3))=898,3,4))),[30]Hoja1!$A$3:$K$222,2,0),"")</f>
        <v>1052 Bienestar estudiantil para todos</v>
      </c>
      <c r="C1265" s="2" t="s">
        <v>1973</v>
      </c>
      <c r="D1265" s="65" t="s">
        <v>1981</v>
      </c>
      <c r="E1265" s="2">
        <v>94131603</v>
      </c>
      <c r="F1265" s="2" t="s">
        <v>1716</v>
      </c>
      <c r="G1265" s="4">
        <v>1</v>
      </c>
      <c r="H1265" s="4">
        <v>1</v>
      </c>
      <c r="I1265" s="2">
        <v>11.5</v>
      </c>
      <c r="J1265" s="2">
        <v>1</v>
      </c>
      <c r="K1265" s="2" t="s">
        <v>29</v>
      </c>
      <c r="L1265" s="2" t="str">
        <f>IF(K1265=[26]Hoja3!$B$2,[26]Hoja3!$A$2,IF(K1265=[26]Hoja3!$B$3,[26]Hoja3!$A$3,IF(K1265=[26]Hoja3!$B$4,[26]Hoja3!$A$4,IF(K1265=[26]Hoja3!$B$5,[26]Hoja3!$A$5,IF(K1265=[26]Hoja3!$B$6,[26]Hoja3!$A$6,IF(K1265=[26]Hoja3!$B$7,[26]Hoja3!$A$7,IF(K1265=[26]Hoja3!$B$8,[26]Hoja3!$A$8,IF(K1265=[26]Hoja3!$B$9,[26]Hoja3!$A$9,IF(K1265=[26]Hoja3!$B$10,[26]Hoja3!$A$10,IF(K1265=[26]Hoja3!$B$11,[26]Hoja3!$A$11,IF(K1265=[26]Hoja3!$B$12,[26]Hoja3!$A$12,IF(K1265=[26]Hoja3!$B$13,[26]Hoja3!$A$13,IF(K1265=[26]Hoja3!$B$14,[26]Hoja3!$A$14,"")))))))))))))</f>
        <v>CCE-05</v>
      </c>
      <c r="M1265" s="2" t="s">
        <v>58</v>
      </c>
      <c r="N1265" s="2">
        <v>0</v>
      </c>
      <c r="O1265" s="7">
        <f t="shared" si="27"/>
        <v>0</v>
      </c>
      <c r="P1265" s="7">
        <f t="shared" si="26"/>
        <v>0</v>
      </c>
      <c r="Q1265" s="1">
        <v>0</v>
      </c>
      <c r="R1265" s="2">
        <v>0</v>
      </c>
      <c r="S1265" s="2" t="s">
        <v>1332</v>
      </c>
      <c r="T1265" s="2" t="s">
        <v>1333</v>
      </c>
      <c r="U1265" s="2" t="s">
        <v>1687</v>
      </c>
      <c r="V1265" s="2" t="s">
        <v>1688</v>
      </c>
      <c r="W1265" s="2" t="s">
        <v>1689</v>
      </c>
      <c r="X1265" s="2"/>
      <c r="Y1265" s="2" t="s">
        <v>1690</v>
      </c>
    </row>
    <row r="1266" spans="1:25" ht="120" x14ac:dyDescent="0.25">
      <c r="A1266" s="2" t="s">
        <v>1991</v>
      </c>
      <c r="B1266" s="2" t="str">
        <f>IFERROR(VLOOKUP(VALUE(MID(A1266,1,IF(VALUE(MID(A1266,1,3))=898,3,4))),[30]Hoja1!$A$3:$K$222,2,0),"")</f>
        <v>1052 Bienestar estudiantil para todos</v>
      </c>
      <c r="C1266" s="2" t="s">
        <v>1973</v>
      </c>
      <c r="D1266" s="65" t="s">
        <v>1981</v>
      </c>
      <c r="E1266" s="2">
        <v>94131603</v>
      </c>
      <c r="F1266" s="2" t="s">
        <v>1716</v>
      </c>
      <c r="G1266" s="4">
        <v>1</v>
      </c>
      <c r="H1266" s="4">
        <v>1</v>
      </c>
      <c r="I1266" s="2">
        <v>11.5</v>
      </c>
      <c r="J1266" s="2">
        <v>1</v>
      </c>
      <c r="K1266" s="2" t="s">
        <v>29</v>
      </c>
      <c r="L1266" s="2" t="str">
        <f>IF(K1266=[26]Hoja3!$B$2,[26]Hoja3!$A$2,IF(K1266=[26]Hoja3!$B$3,[26]Hoja3!$A$3,IF(K1266=[26]Hoja3!$B$4,[26]Hoja3!$A$4,IF(K1266=[26]Hoja3!$B$5,[26]Hoja3!$A$5,IF(K1266=[26]Hoja3!$B$6,[26]Hoja3!$A$6,IF(K1266=[26]Hoja3!$B$7,[26]Hoja3!$A$7,IF(K1266=[26]Hoja3!$B$8,[26]Hoja3!$A$8,IF(K1266=[26]Hoja3!$B$9,[26]Hoja3!$A$9,IF(K1266=[26]Hoja3!$B$10,[26]Hoja3!$A$10,IF(K1266=[26]Hoja3!$B$11,[26]Hoja3!$A$11,IF(K1266=[26]Hoja3!$B$12,[26]Hoja3!$A$12,IF(K1266=[26]Hoja3!$B$13,[26]Hoja3!$A$13,IF(K1266=[26]Hoja3!$B$14,[26]Hoja3!$A$14,"")))))))))))))</f>
        <v>CCE-05</v>
      </c>
      <c r="M1266" s="2" t="s">
        <v>58</v>
      </c>
      <c r="N1266" s="2">
        <v>0</v>
      </c>
      <c r="O1266" s="7">
        <f t="shared" si="27"/>
        <v>0</v>
      </c>
      <c r="P1266" s="7">
        <f t="shared" si="26"/>
        <v>0</v>
      </c>
      <c r="Q1266" s="1">
        <v>0</v>
      </c>
      <c r="R1266" s="2">
        <v>0</v>
      </c>
      <c r="S1266" s="2" t="s">
        <v>1332</v>
      </c>
      <c r="T1266" s="2" t="s">
        <v>1333</v>
      </c>
      <c r="U1266" s="2" t="s">
        <v>1687</v>
      </c>
      <c r="V1266" s="2" t="s">
        <v>1688</v>
      </c>
      <c r="W1266" s="2" t="s">
        <v>1689</v>
      </c>
      <c r="X1266" s="2"/>
      <c r="Y1266" s="2" t="s">
        <v>1690</v>
      </c>
    </row>
    <row r="1267" spans="1:25" ht="120" x14ac:dyDescent="0.25">
      <c r="A1267" s="2" t="s">
        <v>1992</v>
      </c>
      <c r="B1267" s="2" t="str">
        <f>IFERROR(VLOOKUP(VALUE(MID(A1267,1,IF(VALUE(MID(A1267,1,3))=898,3,4))),[30]Hoja1!$A$3:$K$222,2,0),"")</f>
        <v>1052 Bienestar estudiantil para todos</v>
      </c>
      <c r="C1267" s="2" t="s">
        <v>1973</v>
      </c>
      <c r="D1267" s="65" t="s">
        <v>1981</v>
      </c>
      <c r="E1267" s="2">
        <v>94131603</v>
      </c>
      <c r="F1267" s="2" t="s">
        <v>1716</v>
      </c>
      <c r="G1267" s="4">
        <v>1</v>
      </c>
      <c r="H1267" s="4">
        <v>1</v>
      </c>
      <c r="I1267" s="2">
        <v>11.5</v>
      </c>
      <c r="J1267" s="2">
        <v>1</v>
      </c>
      <c r="K1267" s="2" t="s">
        <v>29</v>
      </c>
      <c r="L1267" s="2" t="str">
        <f>IF(K1267=[26]Hoja3!$B$2,[26]Hoja3!$A$2,IF(K1267=[26]Hoja3!$B$3,[26]Hoja3!$A$3,IF(K1267=[26]Hoja3!$B$4,[26]Hoja3!$A$4,IF(K1267=[26]Hoja3!$B$5,[26]Hoja3!$A$5,IF(K1267=[26]Hoja3!$B$6,[26]Hoja3!$A$6,IF(K1267=[26]Hoja3!$B$7,[26]Hoja3!$A$7,IF(K1267=[26]Hoja3!$B$8,[26]Hoja3!$A$8,IF(K1267=[26]Hoja3!$B$9,[26]Hoja3!$A$9,IF(K1267=[26]Hoja3!$B$10,[26]Hoja3!$A$10,IF(K1267=[26]Hoja3!$B$11,[26]Hoja3!$A$11,IF(K1267=[26]Hoja3!$B$12,[26]Hoja3!$A$12,IF(K1267=[26]Hoja3!$B$13,[26]Hoja3!$A$13,IF(K1267=[26]Hoja3!$B$14,[26]Hoja3!$A$14,"")))))))))))))</f>
        <v>CCE-05</v>
      </c>
      <c r="M1267" s="2" t="s">
        <v>58</v>
      </c>
      <c r="N1267" s="2">
        <v>0</v>
      </c>
      <c r="O1267" s="7">
        <f t="shared" si="27"/>
        <v>0</v>
      </c>
      <c r="P1267" s="7">
        <f t="shared" si="26"/>
        <v>0</v>
      </c>
      <c r="Q1267" s="1">
        <v>0</v>
      </c>
      <c r="R1267" s="2">
        <v>0</v>
      </c>
      <c r="S1267" s="2" t="s">
        <v>1332</v>
      </c>
      <c r="T1267" s="2" t="s">
        <v>1333</v>
      </c>
      <c r="U1267" s="2" t="s">
        <v>1687</v>
      </c>
      <c r="V1267" s="2" t="s">
        <v>1688</v>
      </c>
      <c r="W1267" s="2" t="s">
        <v>1689</v>
      </c>
      <c r="X1267" s="2"/>
      <c r="Y1267" s="2" t="s">
        <v>1690</v>
      </c>
    </row>
    <row r="1268" spans="1:25" ht="120" x14ac:dyDescent="0.25">
      <c r="A1268" s="2" t="s">
        <v>1993</v>
      </c>
      <c r="B1268" s="2" t="str">
        <f>IFERROR(VLOOKUP(VALUE(MID(A1268,1,IF(VALUE(MID(A1268,1,3))=898,3,4))),[30]Hoja1!$A$3:$K$222,2,0),"")</f>
        <v>1052 Bienestar estudiantil para todos</v>
      </c>
      <c r="C1268" s="2" t="s">
        <v>1973</v>
      </c>
      <c r="D1268" s="65" t="s">
        <v>1981</v>
      </c>
      <c r="E1268" s="2">
        <v>93151507</v>
      </c>
      <c r="F1268" s="2" t="s">
        <v>1994</v>
      </c>
      <c r="G1268" s="4">
        <v>1</v>
      </c>
      <c r="H1268" s="4">
        <v>1</v>
      </c>
      <c r="I1268" s="2">
        <v>11.5</v>
      </c>
      <c r="J1268" s="2">
        <v>1</v>
      </c>
      <c r="K1268" s="2" t="s">
        <v>29</v>
      </c>
      <c r="L1268" s="2" t="str">
        <f>IF(K1268=[26]Hoja3!$B$2,[26]Hoja3!$A$2,IF(K1268=[26]Hoja3!$B$3,[26]Hoja3!$A$3,IF(K1268=[26]Hoja3!$B$4,[26]Hoja3!$A$4,IF(K1268=[26]Hoja3!$B$5,[26]Hoja3!$A$5,IF(K1268=[26]Hoja3!$B$6,[26]Hoja3!$A$6,IF(K1268=[26]Hoja3!$B$7,[26]Hoja3!$A$7,IF(K1268=[26]Hoja3!$B$8,[26]Hoja3!$A$8,IF(K1268=[26]Hoja3!$B$9,[26]Hoja3!$A$9,IF(K1268=[26]Hoja3!$B$10,[26]Hoja3!$A$10,IF(K1268=[26]Hoja3!$B$11,[26]Hoja3!$A$11,IF(K1268=[26]Hoja3!$B$12,[26]Hoja3!$A$12,IF(K1268=[26]Hoja3!$B$13,[26]Hoja3!$A$13,IF(K1268=[26]Hoja3!$B$14,[26]Hoja3!$A$14,"")))))))))))))</f>
        <v>CCE-05</v>
      </c>
      <c r="M1268" s="2" t="s">
        <v>58</v>
      </c>
      <c r="N1268" s="2">
        <v>0</v>
      </c>
      <c r="O1268" s="7">
        <f t="shared" si="27"/>
        <v>0</v>
      </c>
      <c r="P1268" s="7">
        <f t="shared" si="26"/>
        <v>0</v>
      </c>
      <c r="Q1268" s="1">
        <v>0</v>
      </c>
      <c r="R1268" s="2">
        <v>0</v>
      </c>
      <c r="S1268" s="2" t="s">
        <v>1332</v>
      </c>
      <c r="T1268" s="2" t="s">
        <v>1333</v>
      </c>
      <c r="U1268" s="2" t="s">
        <v>1687</v>
      </c>
      <c r="V1268" s="2" t="s">
        <v>1688</v>
      </c>
      <c r="W1268" s="2" t="s">
        <v>1689</v>
      </c>
      <c r="X1268" s="2"/>
      <c r="Y1268" s="2" t="s">
        <v>1690</v>
      </c>
    </row>
    <row r="1269" spans="1:25" ht="120" x14ac:dyDescent="0.25">
      <c r="A1269" s="2" t="s">
        <v>1995</v>
      </c>
      <c r="B1269" s="2" t="str">
        <f>IFERROR(VLOOKUP(VALUE(MID(A1269,1,IF(VALUE(MID(A1269,1,3))=898,3,4))),[30]Hoja1!$A$3:$K$222,2,0),"")</f>
        <v>1052 Bienestar estudiantil para todos</v>
      </c>
      <c r="C1269" s="2" t="s">
        <v>1973</v>
      </c>
      <c r="D1269" s="65" t="s">
        <v>1981</v>
      </c>
      <c r="E1269" s="2">
        <v>93151507</v>
      </c>
      <c r="F1269" s="2" t="s">
        <v>1720</v>
      </c>
      <c r="G1269" s="4">
        <v>1</v>
      </c>
      <c r="H1269" s="4">
        <v>1</v>
      </c>
      <c r="I1269" s="2">
        <v>11.5</v>
      </c>
      <c r="J1269" s="2">
        <v>1</v>
      </c>
      <c r="K1269" s="2" t="s">
        <v>29</v>
      </c>
      <c r="L1269" s="2" t="str">
        <f>IF(K1269=[26]Hoja3!$B$2,[26]Hoja3!$A$2,IF(K1269=[26]Hoja3!$B$3,[26]Hoja3!$A$3,IF(K1269=[26]Hoja3!$B$4,[26]Hoja3!$A$4,IF(K1269=[26]Hoja3!$B$5,[26]Hoja3!$A$5,IF(K1269=[26]Hoja3!$B$6,[26]Hoja3!$A$6,IF(K1269=[26]Hoja3!$B$7,[26]Hoja3!$A$7,IF(K1269=[26]Hoja3!$B$8,[26]Hoja3!$A$8,IF(K1269=[26]Hoja3!$B$9,[26]Hoja3!$A$9,IF(K1269=[26]Hoja3!$B$10,[26]Hoja3!$A$10,IF(K1269=[26]Hoja3!$B$11,[26]Hoja3!$A$11,IF(K1269=[26]Hoja3!$B$12,[26]Hoja3!$A$12,IF(K1269=[26]Hoja3!$B$13,[26]Hoja3!$A$13,IF(K1269=[26]Hoja3!$B$14,[26]Hoja3!$A$14,"")))))))))))))</f>
        <v>CCE-05</v>
      </c>
      <c r="M1269" s="2" t="s">
        <v>58</v>
      </c>
      <c r="N1269" s="2">
        <v>0</v>
      </c>
      <c r="O1269" s="7">
        <f t="shared" si="27"/>
        <v>0</v>
      </c>
      <c r="P1269" s="7">
        <f t="shared" si="26"/>
        <v>0</v>
      </c>
      <c r="Q1269" s="1">
        <v>0</v>
      </c>
      <c r="R1269" s="2">
        <v>0</v>
      </c>
      <c r="S1269" s="2" t="s">
        <v>1332</v>
      </c>
      <c r="T1269" s="2" t="s">
        <v>1333</v>
      </c>
      <c r="U1269" s="2" t="s">
        <v>1687</v>
      </c>
      <c r="V1269" s="2" t="s">
        <v>1688</v>
      </c>
      <c r="W1269" s="2" t="s">
        <v>1689</v>
      </c>
      <c r="X1269" s="2"/>
      <c r="Y1269" s="2" t="s">
        <v>1690</v>
      </c>
    </row>
    <row r="1270" spans="1:25" ht="120" x14ac:dyDescent="0.25">
      <c r="A1270" s="2" t="s">
        <v>1996</v>
      </c>
      <c r="B1270" s="2" t="str">
        <f>IFERROR(VLOOKUP(VALUE(MID(A1270,1,IF(VALUE(MID(A1270,1,3))=898,3,4))),[30]Hoja1!$A$3:$K$222,2,0),"")</f>
        <v>1052 Bienestar estudiantil para todos</v>
      </c>
      <c r="C1270" s="2" t="s">
        <v>1973</v>
      </c>
      <c r="D1270" s="65" t="s">
        <v>1981</v>
      </c>
      <c r="E1270" s="2">
        <v>80101604</v>
      </c>
      <c r="F1270" s="2" t="s">
        <v>1997</v>
      </c>
      <c r="G1270" s="4">
        <v>1</v>
      </c>
      <c r="H1270" s="4">
        <v>1</v>
      </c>
      <c r="I1270" s="2">
        <v>11.5</v>
      </c>
      <c r="J1270" s="2">
        <v>1</v>
      </c>
      <c r="K1270" s="2" t="s">
        <v>29</v>
      </c>
      <c r="L1270" s="2" t="str">
        <f>IF(K1270=[26]Hoja3!$B$2,[26]Hoja3!$A$2,IF(K1270=[26]Hoja3!$B$3,[26]Hoja3!$A$3,IF(K1270=[26]Hoja3!$B$4,[26]Hoja3!$A$4,IF(K1270=[26]Hoja3!$B$5,[26]Hoja3!$A$5,IF(K1270=[26]Hoja3!$B$6,[26]Hoja3!$A$6,IF(K1270=[26]Hoja3!$B$7,[26]Hoja3!$A$7,IF(K1270=[26]Hoja3!$B$8,[26]Hoja3!$A$8,IF(K1270=[26]Hoja3!$B$9,[26]Hoja3!$A$9,IF(K1270=[26]Hoja3!$B$10,[26]Hoja3!$A$10,IF(K1270=[26]Hoja3!$B$11,[26]Hoja3!$A$11,IF(K1270=[26]Hoja3!$B$12,[26]Hoja3!$A$12,IF(K1270=[26]Hoja3!$B$13,[26]Hoja3!$A$13,IF(K1270=[26]Hoja3!$B$14,[26]Hoja3!$A$14,"")))))))))))))</f>
        <v>CCE-05</v>
      </c>
      <c r="M1270" s="2" t="s">
        <v>58</v>
      </c>
      <c r="N1270" s="2">
        <v>0</v>
      </c>
      <c r="O1270" s="7">
        <f t="shared" si="27"/>
        <v>0</v>
      </c>
      <c r="P1270" s="7">
        <f t="shared" si="26"/>
        <v>0</v>
      </c>
      <c r="Q1270" s="1">
        <v>0</v>
      </c>
      <c r="R1270" s="2">
        <v>0</v>
      </c>
      <c r="S1270" s="2" t="s">
        <v>1332</v>
      </c>
      <c r="T1270" s="2" t="s">
        <v>1333</v>
      </c>
      <c r="U1270" s="2" t="s">
        <v>1687</v>
      </c>
      <c r="V1270" s="2" t="s">
        <v>1688</v>
      </c>
      <c r="W1270" s="2" t="s">
        <v>1689</v>
      </c>
      <c r="X1270" s="2"/>
      <c r="Y1270" s="2" t="s">
        <v>1690</v>
      </c>
    </row>
    <row r="1271" spans="1:25" ht="120" x14ac:dyDescent="0.25">
      <c r="A1271" s="2" t="s">
        <v>1998</v>
      </c>
      <c r="B1271" s="2" t="str">
        <f>IFERROR(VLOOKUP(VALUE(MID(A1271,1,IF(VALUE(MID(A1271,1,3))=898,3,4))),[30]Hoja1!$A$3:$K$222,2,0),"")</f>
        <v>1052 Bienestar estudiantil para todos</v>
      </c>
      <c r="C1271" s="2" t="s">
        <v>1973</v>
      </c>
      <c r="D1271" s="65" t="s">
        <v>1981</v>
      </c>
      <c r="E1271" s="2">
        <v>80101604</v>
      </c>
      <c r="F1271" s="2" t="s">
        <v>1999</v>
      </c>
      <c r="G1271" s="4">
        <v>1</v>
      </c>
      <c r="H1271" s="4">
        <v>1</v>
      </c>
      <c r="I1271" s="2">
        <v>11.5</v>
      </c>
      <c r="J1271" s="2">
        <v>1</v>
      </c>
      <c r="K1271" s="2" t="s">
        <v>29</v>
      </c>
      <c r="L1271" s="2" t="str">
        <f>IF(K1271=[26]Hoja3!$B$2,[26]Hoja3!$A$2,IF(K1271=[26]Hoja3!$B$3,[26]Hoja3!$A$3,IF(K1271=[26]Hoja3!$B$4,[26]Hoja3!$A$4,IF(K1271=[26]Hoja3!$B$5,[26]Hoja3!$A$5,IF(K1271=[26]Hoja3!$B$6,[26]Hoja3!$A$6,IF(K1271=[26]Hoja3!$B$7,[26]Hoja3!$A$7,IF(K1271=[26]Hoja3!$B$8,[26]Hoja3!$A$8,IF(K1271=[26]Hoja3!$B$9,[26]Hoja3!$A$9,IF(K1271=[26]Hoja3!$B$10,[26]Hoja3!$A$10,IF(K1271=[26]Hoja3!$B$11,[26]Hoja3!$A$11,IF(K1271=[26]Hoja3!$B$12,[26]Hoja3!$A$12,IF(K1271=[26]Hoja3!$B$13,[26]Hoja3!$A$13,IF(K1271=[26]Hoja3!$B$14,[26]Hoja3!$A$14,"")))))))))))))</f>
        <v>CCE-05</v>
      </c>
      <c r="M1271" s="2" t="s">
        <v>58</v>
      </c>
      <c r="N1271" s="2">
        <v>0</v>
      </c>
      <c r="O1271" s="7">
        <f t="shared" si="27"/>
        <v>0</v>
      </c>
      <c r="P1271" s="7">
        <f t="shared" si="26"/>
        <v>0</v>
      </c>
      <c r="Q1271" s="1">
        <v>0</v>
      </c>
      <c r="R1271" s="2">
        <v>0</v>
      </c>
      <c r="S1271" s="2" t="s">
        <v>1332</v>
      </c>
      <c r="T1271" s="2" t="s">
        <v>1333</v>
      </c>
      <c r="U1271" s="2" t="s">
        <v>1687</v>
      </c>
      <c r="V1271" s="2" t="s">
        <v>1688</v>
      </c>
      <c r="W1271" s="2" t="s">
        <v>1689</v>
      </c>
      <c r="X1271" s="2"/>
      <c r="Y1271" s="2" t="s">
        <v>1690</v>
      </c>
    </row>
    <row r="1272" spans="1:25" ht="120" x14ac:dyDescent="0.25">
      <c r="A1272" s="2" t="s">
        <v>2000</v>
      </c>
      <c r="B1272" s="2" t="str">
        <f>IFERROR(VLOOKUP(VALUE(MID(A1272,1,IF(VALUE(MID(A1272,1,3))=898,3,4))),[30]Hoja1!$A$3:$K$222,2,0),"")</f>
        <v>1052 Bienestar estudiantil para todos</v>
      </c>
      <c r="C1272" s="2" t="s">
        <v>1973</v>
      </c>
      <c r="D1272" s="65" t="s">
        <v>1981</v>
      </c>
      <c r="E1272" s="2">
        <v>93151501</v>
      </c>
      <c r="F1272" s="2" t="s">
        <v>2001</v>
      </c>
      <c r="G1272" s="4">
        <v>1</v>
      </c>
      <c r="H1272" s="4">
        <v>1</v>
      </c>
      <c r="I1272" s="2">
        <v>11.5</v>
      </c>
      <c r="J1272" s="2">
        <v>1</v>
      </c>
      <c r="K1272" s="2" t="s">
        <v>29</v>
      </c>
      <c r="L1272" s="2" t="str">
        <f>IF(K1272=[26]Hoja3!$B$2,[26]Hoja3!$A$2,IF(K1272=[26]Hoja3!$B$3,[26]Hoja3!$A$3,IF(K1272=[26]Hoja3!$B$4,[26]Hoja3!$A$4,IF(K1272=[26]Hoja3!$B$5,[26]Hoja3!$A$5,IF(K1272=[26]Hoja3!$B$6,[26]Hoja3!$A$6,IF(K1272=[26]Hoja3!$B$7,[26]Hoja3!$A$7,IF(K1272=[26]Hoja3!$B$8,[26]Hoja3!$A$8,IF(K1272=[26]Hoja3!$B$9,[26]Hoja3!$A$9,IF(K1272=[26]Hoja3!$B$10,[26]Hoja3!$A$10,IF(K1272=[26]Hoja3!$B$11,[26]Hoja3!$A$11,IF(K1272=[26]Hoja3!$B$12,[26]Hoja3!$A$12,IF(K1272=[26]Hoja3!$B$13,[26]Hoja3!$A$13,IF(K1272=[26]Hoja3!$B$14,[26]Hoja3!$A$14,"")))))))))))))</f>
        <v>CCE-05</v>
      </c>
      <c r="M1272" s="2" t="s">
        <v>58</v>
      </c>
      <c r="N1272" s="2">
        <v>0</v>
      </c>
      <c r="O1272" s="7">
        <f t="shared" si="27"/>
        <v>0</v>
      </c>
      <c r="P1272" s="7">
        <f t="shared" si="26"/>
        <v>0</v>
      </c>
      <c r="Q1272" s="1">
        <v>0</v>
      </c>
      <c r="R1272" s="2">
        <v>0</v>
      </c>
      <c r="S1272" s="2" t="s">
        <v>1332</v>
      </c>
      <c r="T1272" s="2" t="s">
        <v>1333</v>
      </c>
      <c r="U1272" s="2" t="s">
        <v>1687</v>
      </c>
      <c r="V1272" s="2" t="s">
        <v>1688</v>
      </c>
      <c r="W1272" s="2" t="s">
        <v>1689</v>
      </c>
      <c r="X1272" s="2"/>
      <c r="Y1272" s="2" t="s">
        <v>1690</v>
      </c>
    </row>
    <row r="1273" spans="1:25" ht="120" x14ac:dyDescent="0.25">
      <c r="A1273" s="2" t="s">
        <v>2002</v>
      </c>
      <c r="B1273" s="2" t="str">
        <f>IFERROR(VLOOKUP(VALUE(MID(A1273,1,IF(VALUE(MID(A1273,1,3))=898,3,4))),[30]Hoja1!$A$3:$K$222,2,0),"")</f>
        <v>1052 Bienestar estudiantil para todos</v>
      </c>
      <c r="C1273" s="2" t="s">
        <v>1973</v>
      </c>
      <c r="D1273" s="65" t="s">
        <v>1981</v>
      </c>
      <c r="E1273" s="2">
        <v>93151501</v>
      </c>
      <c r="F1273" s="2" t="s">
        <v>2003</v>
      </c>
      <c r="G1273" s="4">
        <v>1</v>
      </c>
      <c r="H1273" s="4">
        <v>1</v>
      </c>
      <c r="I1273" s="2">
        <v>11.5</v>
      </c>
      <c r="J1273" s="2">
        <v>1</v>
      </c>
      <c r="K1273" s="2" t="s">
        <v>29</v>
      </c>
      <c r="L1273" s="2" t="str">
        <f>IF(K1273=[26]Hoja3!$B$2,[26]Hoja3!$A$2,IF(K1273=[26]Hoja3!$B$3,[26]Hoja3!$A$3,IF(K1273=[26]Hoja3!$B$4,[26]Hoja3!$A$4,IF(K1273=[26]Hoja3!$B$5,[26]Hoja3!$A$5,IF(K1273=[26]Hoja3!$B$6,[26]Hoja3!$A$6,IF(K1273=[26]Hoja3!$B$7,[26]Hoja3!$A$7,IF(K1273=[26]Hoja3!$B$8,[26]Hoja3!$A$8,IF(K1273=[26]Hoja3!$B$9,[26]Hoja3!$A$9,IF(K1273=[26]Hoja3!$B$10,[26]Hoja3!$A$10,IF(K1273=[26]Hoja3!$B$11,[26]Hoja3!$A$11,IF(K1273=[26]Hoja3!$B$12,[26]Hoja3!$A$12,IF(K1273=[26]Hoja3!$B$13,[26]Hoja3!$A$13,IF(K1273=[26]Hoja3!$B$14,[26]Hoja3!$A$14,"")))))))))))))</f>
        <v>CCE-05</v>
      </c>
      <c r="M1273" s="2" t="s">
        <v>1022</v>
      </c>
      <c r="N1273" s="2">
        <v>0</v>
      </c>
      <c r="O1273" s="7">
        <f t="shared" si="27"/>
        <v>0</v>
      </c>
      <c r="P1273" s="7">
        <f t="shared" si="26"/>
        <v>0</v>
      </c>
      <c r="Q1273" s="1">
        <v>0</v>
      </c>
      <c r="R1273" s="2">
        <v>0</v>
      </c>
      <c r="S1273" s="2" t="s">
        <v>1332</v>
      </c>
      <c r="T1273" s="2" t="s">
        <v>1333</v>
      </c>
      <c r="U1273" s="2" t="s">
        <v>1687</v>
      </c>
      <c r="V1273" s="2" t="s">
        <v>1688</v>
      </c>
      <c r="W1273" s="2" t="s">
        <v>1689</v>
      </c>
      <c r="X1273" s="2"/>
      <c r="Y1273" s="2" t="s">
        <v>1690</v>
      </c>
    </row>
    <row r="1274" spans="1:25" ht="120" x14ac:dyDescent="0.25">
      <c r="A1274" s="2" t="s">
        <v>2004</v>
      </c>
      <c r="B1274" s="2" t="str">
        <f>IFERROR(VLOOKUP(VALUE(MID(A1274,1,IF(VALUE(MID(A1274,1,3))=898,3,4))),[30]Hoja1!$A$3:$K$222,2,0),"")</f>
        <v>1052 Bienestar estudiantil para todos</v>
      </c>
      <c r="C1274" s="2" t="s">
        <v>1973</v>
      </c>
      <c r="D1274" s="65" t="s">
        <v>1981</v>
      </c>
      <c r="E1274" s="2">
        <v>80101604</v>
      </c>
      <c r="F1274" s="2" t="s">
        <v>2005</v>
      </c>
      <c r="G1274" s="4">
        <v>1</v>
      </c>
      <c r="H1274" s="4">
        <v>1</v>
      </c>
      <c r="I1274" s="2">
        <v>11.5</v>
      </c>
      <c r="J1274" s="2">
        <v>1</v>
      </c>
      <c r="K1274" s="2" t="s">
        <v>29</v>
      </c>
      <c r="L1274" s="2" t="str">
        <f>IF(K1274=[26]Hoja3!$B$2,[26]Hoja3!$A$2,IF(K1274=[26]Hoja3!$B$3,[26]Hoja3!$A$3,IF(K1274=[26]Hoja3!$B$4,[26]Hoja3!$A$4,IF(K1274=[26]Hoja3!$B$5,[26]Hoja3!$A$5,IF(K1274=[26]Hoja3!$B$6,[26]Hoja3!$A$6,IF(K1274=[26]Hoja3!$B$7,[26]Hoja3!$A$7,IF(K1274=[26]Hoja3!$B$8,[26]Hoja3!$A$8,IF(K1274=[26]Hoja3!$B$9,[26]Hoja3!$A$9,IF(K1274=[26]Hoja3!$B$10,[26]Hoja3!$A$10,IF(K1274=[26]Hoja3!$B$11,[26]Hoja3!$A$11,IF(K1274=[26]Hoja3!$B$12,[26]Hoja3!$A$12,IF(K1274=[26]Hoja3!$B$13,[26]Hoja3!$A$13,IF(K1274=[26]Hoja3!$B$14,[26]Hoja3!$A$14,"")))))))))))))</f>
        <v>CCE-05</v>
      </c>
      <c r="M1274" s="2" t="s">
        <v>58</v>
      </c>
      <c r="N1274" s="2">
        <v>0</v>
      </c>
      <c r="O1274" s="7">
        <f t="shared" si="27"/>
        <v>0</v>
      </c>
      <c r="P1274" s="7">
        <f t="shared" si="26"/>
        <v>0</v>
      </c>
      <c r="Q1274" s="1">
        <v>0</v>
      </c>
      <c r="R1274" s="2">
        <v>0</v>
      </c>
      <c r="S1274" s="2" t="s">
        <v>1332</v>
      </c>
      <c r="T1274" s="2" t="s">
        <v>1333</v>
      </c>
      <c r="U1274" s="2" t="s">
        <v>1687</v>
      </c>
      <c r="V1274" s="2" t="s">
        <v>1688</v>
      </c>
      <c r="W1274" s="2" t="s">
        <v>1689</v>
      </c>
      <c r="X1274" s="2"/>
      <c r="Y1274" s="2" t="s">
        <v>1690</v>
      </c>
    </row>
    <row r="1275" spans="1:25" ht="120" x14ac:dyDescent="0.25">
      <c r="A1275" s="2" t="s">
        <v>2006</v>
      </c>
      <c r="B1275" s="2" t="str">
        <f>IFERROR(VLOOKUP(VALUE(MID(A1275,1,IF(VALUE(MID(A1275,1,3))=898,3,4))),[30]Hoja1!$A$3:$K$222,2,0),"")</f>
        <v>1052 Bienestar estudiantil para todos</v>
      </c>
      <c r="C1275" s="2" t="s">
        <v>1973</v>
      </c>
      <c r="D1275" s="65" t="s">
        <v>1981</v>
      </c>
      <c r="E1275" s="2">
        <v>80101604</v>
      </c>
      <c r="F1275" s="2" t="s">
        <v>2007</v>
      </c>
      <c r="G1275" s="4">
        <v>1</v>
      </c>
      <c r="H1275" s="4">
        <v>1</v>
      </c>
      <c r="I1275" s="2">
        <v>11.5</v>
      </c>
      <c r="J1275" s="2">
        <v>1</v>
      </c>
      <c r="K1275" s="2" t="s">
        <v>29</v>
      </c>
      <c r="L1275" s="2" t="str">
        <f>IF(K1275=[26]Hoja3!$B$2,[26]Hoja3!$A$2,IF(K1275=[26]Hoja3!$B$3,[26]Hoja3!$A$3,IF(K1275=[26]Hoja3!$B$4,[26]Hoja3!$A$4,IF(K1275=[26]Hoja3!$B$5,[26]Hoja3!$A$5,IF(K1275=[26]Hoja3!$B$6,[26]Hoja3!$A$6,IF(K1275=[26]Hoja3!$B$7,[26]Hoja3!$A$7,IF(K1275=[26]Hoja3!$B$8,[26]Hoja3!$A$8,IF(K1275=[26]Hoja3!$B$9,[26]Hoja3!$A$9,IF(K1275=[26]Hoja3!$B$10,[26]Hoja3!$A$10,IF(K1275=[26]Hoja3!$B$11,[26]Hoja3!$A$11,IF(K1275=[26]Hoja3!$B$12,[26]Hoja3!$A$12,IF(K1275=[26]Hoja3!$B$13,[26]Hoja3!$A$13,IF(K1275=[26]Hoja3!$B$14,[26]Hoja3!$A$14,"")))))))))))))</f>
        <v>CCE-05</v>
      </c>
      <c r="M1275" s="2" t="s">
        <v>58</v>
      </c>
      <c r="N1275" s="2">
        <v>0</v>
      </c>
      <c r="O1275" s="7">
        <f t="shared" si="27"/>
        <v>0</v>
      </c>
      <c r="P1275" s="7">
        <f t="shared" si="26"/>
        <v>0</v>
      </c>
      <c r="Q1275" s="1">
        <v>0</v>
      </c>
      <c r="R1275" s="2">
        <v>0</v>
      </c>
      <c r="S1275" s="2" t="s">
        <v>1332</v>
      </c>
      <c r="T1275" s="2" t="s">
        <v>1333</v>
      </c>
      <c r="U1275" s="2" t="s">
        <v>1687</v>
      </c>
      <c r="V1275" s="2" t="s">
        <v>1688</v>
      </c>
      <c r="W1275" s="2" t="s">
        <v>1689</v>
      </c>
      <c r="X1275" s="2"/>
      <c r="Y1275" s="2" t="s">
        <v>1690</v>
      </c>
    </row>
    <row r="1276" spans="1:25" ht="120" x14ac:dyDescent="0.25">
      <c r="A1276" s="2" t="s">
        <v>2008</v>
      </c>
      <c r="B1276" s="2" t="str">
        <f>IFERROR(VLOOKUP(VALUE(MID(A1276,1,IF(VALUE(MID(A1276,1,3))=898,3,4))),[30]Hoja1!$A$3:$K$222,2,0),"")</f>
        <v>1052 Bienestar estudiantil para todos</v>
      </c>
      <c r="C1276" s="2" t="s">
        <v>1973</v>
      </c>
      <c r="D1276" s="65" t="s">
        <v>1981</v>
      </c>
      <c r="E1276" s="2">
        <v>81111819</v>
      </c>
      <c r="F1276" s="2" t="s">
        <v>2009</v>
      </c>
      <c r="G1276" s="4">
        <v>1</v>
      </c>
      <c r="H1276" s="4">
        <v>1</v>
      </c>
      <c r="I1276" s="2">
        <v>11.5</v>
      </c>
      <c r="J1276" s="2">
        <v>1</v>
      </c>
      <c r="K1276" s="2" t="s">
        <v>29</v>
      </c>
      <c r="L1276" s="2" t="str">
        <f>IF(K1276=[26]Hoja3!$B$2,[26]Hoja3!$A$2,IF(K1276=[26]Hoja3!$B$3,[26]Hoja3!$A$3,IF(K1276=[26]Hoja3!$B$4,[26]Hoja3!$A$4,IF(K1276=[26]Hoja3!$B$5,[26]Hoja3!$A$5,IF(K1276=[26]Hoja3!$B$6,[26]Hoja3!$A$6,IF(K1276=[26]Hoja3!$B$7,[26]Hoja3!$A$7,IF(K1276=[26]Hoja3!$B$8,[26]Hoja3!$A$8,IF(K1276=[26]Hoja3!$B$9,[26]Hoja3!$A$9,IF(K1276=[26]Hoja3!$B$10,[26]Hoja3!$A$10,IF(K1276=[26]Hoja3!$B$11,[26]Hoja3!$A$11,IF(K1276=[26]Hoja3!$B$12,[26]Hoja3!$A$12,IF(K1276=[26]Hoja3!$B$13,[26]Hoja3!$A$13,IF(K1276=[26]Hoja3!$B$14,[26]Hoja3!$A$14,"")))))))))))))</f>
        <v>CCE-05</v>
      </c>
      <c r="M1276" s="2" t="s">
        <v>58</v>
      </c>
      <c r="N1276" s="2">
        <v>0</v>
      </c>
      <c r="O1276" s="7">
        <f t="shared" si="27"/>
        <v>0</v>
      </c>
      <c r="P1276" s="7">
        <f t="shared" si="26"/>
        <v>0</v>
      </c>
      <c r="Q1276" s="1">
        <v>0</v>
      </c>
      <c r="R1276" s="2">
        <v>0</v>
      </c>
      <c r="S1276" s="2" t="s">
        <v>1332</v>
      </c>
      <c r="T1276" s="2" t="s">
        <v>1333</v>
      </c>
      <c r="U1276" s="2" t="s">
        <v>1687</v>
      </c>
      <c r="V1276" s="2" t="s">
        <v>1688</v>
      </c>
      <c r="W1276" s="2" t="s">
        <v>1689</v>
      </c>
      <c r="X1276" s="2"/>
      <c r="Y1276" s="2" t="s">
        <v>1690</v>
      </c>
    </row>
    <row r="1277" spans="1:25" ht="120" x14ac:dyDescent="0.25">
      <c r="A1277" s="2" t="s">
        <v>2010</v>
      </c>
      <c r="B1277" s="2" t="str">
        <f>IFERROR(VLOOKUP(VALUE(MID(A1277,1,IF(VALUE(MID(A1277,1,3))=898,3,4))),[30]Hoja1!$A$3:$K$222,2,0),"")</f>
        <v>1052 Bienestar estudiantil para todos</v>
      </c>
      <c r="C1277" s="2" t="s">
        <v>1973</v>
      </c>
      <c r="D1277" s="65" t="s">
        <v>1981</v>
      </c>
      <c r="E1277" s="2">
        <v>86101710</v>
      </c>
      <c r="F1277" s="2" t="s">
        <v>2011</v>
      </c>
      <c r="G1277" s="4">
        <v>1</v>
      </c>
      <c r="H1277" s="4">
        <v>1</v>
      </c>
      <c r="I1277" s="2">
        <v>11.5</v>
      </c>
      <c r="J1277" s="2">
        <v>1</v>
      </c>
      <c r="K1277" s="2" t="s">
        <v>29</v>
      </c>
      <c r="L1277" s="2" t="str">
        <f>IF(K1277=[26]Hoja3!$B$2,[26]Hoja3!$A$2,IF(K1277=[26]Hoja3!$B$3,[26]Hoja3!$A$3,IF(K1277=[26]Hoja3!$B$4,[26]Hoja3!$A$4,IF(K1277=[26]Hoja3!$B$5,[26]Hoja3!$A$5,IF(K1277=[26]Hoja3!$B$6,[26]Hoja3!$A$6,IF(K1277=[26]Hoja3!$B$7,[26]Hoja3!$A$7,IF(K1277=[26]Hoja3!$B$8,[26]Hoja3!$A$8,IF(K1277=[26]Hoja3!$B$9,[26]Hoja3!$A$9,IF(K1277=[26]Hoja3!$B$10,[26]Hoja3!$A$10,IF(K1277=[26]Hoja3!$B$11,[26]Hoja3!$A$11,IF(K1277=[26]Hoja3!$B$12,[26]Hoja3!$A$12,IF(K1277=[26]Hoja3!$B$13,[26]Hoja3!$A$13,IF(K1277=[26]Hoja3!$B$14,[26]Hoja3!$A$14,"")))))))))))))</f>
        <v>CCE-05</v>
      </c>
      <c r="M1277" s="2" t="s">
        <v>1022</v>
      </c>
      <c r="N1277" s="2">
        <v>0</v>
      </c>
      <c r="O1277" s="7">
        <f t="shared" si="27"/>
        <v>0</v>
      </c>
      <c r="P1277" s="7">
        <f t="shared" si="26"/>
        <v>0</v>
      </c>
      <c r="Q1277" s="1">
        <v>0</v>
      </c>
      <c r="R1277" s="2">
        <v>0</v>
      </c>
      <c r="S1277" s="2" t="s">
        <v>1332</v>
      </c>
      <c r="T1277" s="2" t="s">
        <v>1333</v>
      </c>
      <c r="U1277" s="2" t="s">
        <v>1687</v>
      </c>
      <c r="V1277" s="2" t="s">
        <v>1688</v>
      </c>
      <c r="W1277" s="2" t="s">
        <v>1689</v>
      </c>
      <c r="X1277" s="2"/>
      <c r="Y1277" s="2" t="s">
        <v>1690</v>
      </c>
    </row>
    <row r="1278" spans="1:25" ht="120" x14ac:dyDescent="0.25">
      <c r="A1278" s="2" t="s">
        <v>2012</v>
      </c>
      <c r="B1278" s="2" t="str">
        <f>IFERROR(VLOOKUP(VALUE(MID(A1278,1,IF(VALUE(MID(A1278,1,3))=898,3,4))),[30]Hoja1!$A$3:$K$222,2,0),"")</f>
        <v>1052 Bienestar estudiantil para todos</v>
      </c>
      <c r="C1278" s="2" t="s">
        <v>1973</v>
      </c>
      <c r="D1278" s="65" t="s">
        <v>1981</v>
      </c>
      <c r="E1278" s="2">
        <v>86101710</v>
      </c>
      <c r="F1278" s="2" t="s">
        <v>2011</v>
      </c>
      <c r="G1278" s="4">
        <v>1</v>
      </c>
      <c r="H1278" s="4">
        <v>1</v>
      </c>
      <c r="I1278" s="2">
        <v>11.5</v>
      </c>
      <c r="J1278" s="2">
        <v>1</v>
      </c>
      <c r="K1278" s="2" t="s">
        <v>29</v>
      </c>
      <c r="L1278" s="2" t="str">
        <f>IF(K1278=[26]Hoja3!$B$2,[26]Hoja3!$A$2,IF(K1278=[26]Hoja3!$B$3,[26]Hoja3!$A$3,IF(K1278=[26]Hoja3!$B$4,[26]Hoja3!$A$4,IF(K1278=[26]Hoja3!$B$5,[26]Hoja3!$A$5,IF(K1278=[26]Hoja3!$B$6,[26]Hoja3!$A$6,IF(K1278=[26]Hoja3!$B$7,[26]Hoja3!$A$7,IF(K1278=[26]Hoja3!$B$8,[26]Hoja3!$A$8,IF(K1278=[26]Hoja3!$B$9,[26]Hoja3!$A$9,IF(K1278=[26]Hoja3!$B$10,[26]Hoja3!$A$10,IF(K1278=[26]Hoja3!$B$11,[26]Hoja3!$A$11,IF(K1278=[26]Hoja3!$B$12,[26]Hoja3!$A$12,IF(K1278=[26]Hoja3!$B$13,[26]Hoja3!$A$13,IF(K1278=[26]Hoja3!$B$14,[26]Hoja3!$A$14,"")))))))))))))</f>
        <v>CCE-05</v>
      </c>
      <c r="M1278" s="2" t="s">
        <v>1022</v>
      </c>
      <c r="N1278" s="2">
        <v>0</v>
      </c>
      <c r="O1278" s="7">
        <f t="shared" si="27"/>
        <v>0</v>
      </c>
      <c r="P1278" s="7">
        <f t="shared" si="26"/>
        <v>0</v>
      </c>
      <c r="Q1278" s="1">
        <v>0</v>
      </c>
      <c r="R1278" s="2">
        <v>0</v>
      </c>
      <c r="S1278" s="2" t="s">
        <v>1332</v>
      </c>
      <c r="T1278" s="2" t="s">
        <v>1333</v>
      </c>
      <c r="U1278" s="2" t="s">
        <v>1687</v>
      </c>
      <c r="V1278" s="2" t="s">
        <v>1688</v>
      </c>
      <c r="W1278" s="2" t="s">
        <v>1689</v>
      </c>
      <c r="X1278" s="2"/>
      <c r="Y1278" s="2" t="s">
        <v>1690</v>
      </c>
    </row>
    <row r="1279" spans="1:25" ht="120" x14ac:dyDescent="0.25">
      <c r="A1279" s="2" t="s">
        <v>2013</v>
      </c>
      <c r="B1279" s="2" t="str">
        <f>IFERROR(VLOOKUP(VALUE(MID(A1279,1,IF(VALUE(MID(A1279,1,3))=898,3,4))),[30]Hoja1!$A$3:$K$222,2,0),"")</f>
        <v>1052 Bienestar estudiantil para todos</v>
      </c>
      <c r="C1279" s="2" t="s">
        <v>1973</v>
      </c>
      <c r="D1279" s="65" t="s">
        <v>1981</v>
      </c>
      <c r="E1279" s="2">
        <v>80101604</v>
      </c>
      <c r="F1279" s="2" t="s">
        <v>2014</v>
      </c>
      <c r="G1279" s="4">
        <v>1</v>
      </c>
      <c r="H1279" s="4">
        <v>1</v>
      </c>
      <c r="I1279" s="2">
        <v>11.5</v>
      </c>
      <c r="J1279" s="2">
        <v>1</v>
      </c>
      <c r="K1279" s="2" t="s">
        <v>29</v>
      </c>
      <c r="L1279" s="2" t="str">
        <f>IF(K1279=[26]Hoja3!$B$2,[26]Hoja3!$A$2,IF(K1279=[26]Hoja3!$B$3,[26]Hoja3!$A$3,IF(K1279=[26]Hoja3!$B$4,[26]Hoja3!$A$4,IF(K1279=[26]Hoja3!$B$5,[26]Hoja3!$A$5,IF(K1279=[26]Hoja3!$B$6,[26]Hoja3!$A$6,IF(K1279=[26]Hoja3!$B$7,[26]Hoja3!$A$7,IF(K1279=[26]Hoja3!$B$8,[26]Hoja3!$A$8,IF(K1279=[26]Hoja3!$B$9,[26]Hoja3!$A$9,IF(K1279=[26]Hoja3!$B$10,[26]Hoja3!$A$10,IF(K1279=[26]Hoja3!$B$11,[26]Hoja3!$A$11,IF(K1279=[26]Hoja3!$B$12,[26]Hoja3!$A$12,IF(K1279=[26]Hoja3!$B$13,[26]Hoja3!$A$13,IF(K1279=[26]Hoja3!$B$14,[26]Hoja3!$A$14,"")))))))))))))</f>
        <v>CCE-05</v>
      </c>
      <c r="M1279" s="2" t="s">
        <v>58</v>
      </c>
      <c r="N1279" s="2">
        <v>0</v>
      </c>
      <c r="O1279" s="7">
        <f t="shared" si="27"/>
        <v>0</v>
      </c>
      <c r="P1279" s="7">
        <f t="shared" si="26"/>
        <v>0</v>
      </c>
      <c r="Q1279" s="1">
        <v>0</v>
      </c>
      <c r="R1279" s="2">
        <v>0</v>
      </c>
      <c r="S1279" s="2" t="s">
        <v>1332</v>
      </c>
      <c r="T1279" s="2" t="s">
        <v>1333</v>
      </c>
      <c r="U1279" s="2" t="s">
        <v>1687</v>
      </c>
      <c r="V1279" s="2" t="s">
        <v>1688</v>
      </c>
      <c r="W1279" s="2" t="s">
        <v>1689</v>
      </c>
      <c r="X1279" s="2"/>
      <c r="Y1279" s="2" t="s">
        <v>1690</v>
      </c>
    </row>
    <row r="1280" spans="1:25" ht="120" x14ac:dyDescent="0.25">
      <c r="A1280" s="2" t="s">
        <v>2015</v>
      </c>
      <c r="B1280" s="2" t="str">
        <f>IFERROR(VLOOKUP(VALUE(MID(A1280,1,IF(VALUE(MID(A1280,1,3))=898,3,4))),[30]Hoja1!$A$3:$K$222,2,0),"")</f>
        <v>1052 Bienestar estudiantil para todos</v>
      </c>
      <c r="C1280" s="2" t="s">
        <v>1973</v>
      </c>
      <c r="D1280" s="65" t="s">
        <v>1981</v>
      </c>
      <c r="E1280" s="2">
        <v>93141811</v>
      </c>
      <c r="F1280" s="2" t="s">
        <v>2016</v>
      </c>
      <c r="G1280" s="4">
        <v>1</v>
      </c>
      <c r="H1280" s="4">
        <v>1</v>
      </c>
      <c r="I1280" s="2">
        <v>6</v>
      </c>
      <c r="J1280" s="2">
        <v>1</v>
      </c>
      <c r="K1280" s="2" t="s">
        <v>29</v>
      </c>
      <c r="L1280" s="2" t="str">
        <f>IF(K1280=[26]Hoja3!$B$2,[26]Hoja3!$A$2,IF(K1280=[26]Hoja3!$B$3,[26]Hoja3!$A$3,IF(K1280=[26]Hoja3!$B$4,[26]Hoja3!$A$4,IF(K1280=[26]Hoja3!$B$5,[26]Hoja3!$A$5,IF(K1280=[26]Hoja3!$B$6,[26]Hoja3!$A$6,IF(K1280=[26]Hoja3!$B$7,[26]Hoja3!$A$7,IF(K1280=[26]Hoja3!$B$8,[26]Hoja3!$A$8,IF(K1280=[26]Hoja3!$B$9,[26]Hoja3!$A$9,IF(K1280=[26]Hoja3!$B$10,[26]Hoja3!$A$10,IF(K1280=[26]Hoja3!$B$11,[26]Hoja3!$A$11,IF(K1280=[26]Hoja3!$B$12,[26]Hoja3!$A$12,IF(K1280=[26]Hoja3!$B$13,[26]Hoja3!$A$13,IF(K1280=[26]Hoja3!$B$14,[26]Hoja3!$A$14,"")))))))))))))</f>
        <v>CCE-05</v>
      </c>
      <c r="M1280" s="2" t="s">
        <v>58</v>
      </c>
      <c r="N1280" s="2">
        <v>0</v>
      </c>
      <c r="O1280" s="7">
        <f t="shared" si="27"/>
        <v>0</v>
      </c>
      <c r="P1280" s="7">
        <f t="shared" si="26"/>
        <v>0</v>
      </c>
      <c r="Q1280" s="1">
        <v>0</v>
      </c>
      <c r="R1280" s="2">
        <v>0</v>
      </c>
      <c r="S1280" s="2" t="s">
        <v>1332</v>
      </c>
      <c r="T1280" s="2" t="s">
        <v>1333</v>
      </c>
      <c r="U1280" s="2" t="s">
        <v>1687</v>
      </c>
      <c r="V1280" s="2" t="s">
        <v>1688</v>
      </c>
      <c r="W1280" s="2" t="s">
        <v>1689</v>
      </c>
      <c r="X1280" s="2"/>
      <c r="Y1280" s="2" t="s">
        <v>1690</v>
      </c>
    </row>
    <row r="1281" spans="1:25" ht="120" x14ac:dyDescent="0.25">
      <c r="A1281" s="2" t="s">
        <v>2017</v>
      </c>
      <c r="B1281" s="2" t="str">
        <f>IFERROR(VLOOKUP(VALUE(MID(A1281,1,IF(VALUE(MID(A1281,1,3))=898,3,4))),[30]Hoja1!$A$3:$K$222,2,0),"")</f>
        <v>1052 Bienestar estudiantil para todos</v>
      </c>
      <c r="C1281" s="2" t="s">
        <v>1973</v>
      </c>
      <c r="D1281" s="65" t="s">
        <v>1981</v>
      </c>
      <c r="E1281" s="2">
        <v>81141801</v>
      </c>
      <c r="F1281" s="2" t="s">
        <v>2018</v>
      </c>
      <c r="G1281" s="4">
        <v>1</v>
      </c>
      <c r="H1281" s="4">
        <v>1</v>
      </c>
      <c r="I1281" s="2">
        <v>11.5</v>
      </c>
      <c r="J1281" s="2">
        <v>1</v>
      </c>
      <c r="K1281" s="2" t="s">
        <v>29</v>
      </c>
      <c r="L1281" s="2" t="str">
        <f>IF(K1281=[26]Hoja3!$B$2,[26]Hoja3!$A$2,IF(K1281=[26]Hoja3!$B$3,[26]Hoja3!$A$3,IF(K1281=[26]Hoja3!$B$4,[26]Hoja3!$A$4,IF(K1281=[26]Hoja3!$B$5,[26]Hoja3!$A$5,IF(K1281=[26]Hoja3!$B$6,[26]Hoja3!$A$6,IF(K1281=[26]Hoja3!$B$7,[26]Hoja3!$A$7,IF(K1281=[26]Hoja3!$B$8,[26]Hoja3!$A$8,IF(K1281=[26]Hoja3!$B$9,[26]Hoja3!$A$9,IF(K1281=[26]Hoja3!$B$10,[26]Hoja3!$A$10,IF(K1281=[26]Hoja3!$B$11,[26]Hoja3!$A$11,IF(K1281=[26]Hoja3!$B$12,[26]Hoja3!$A$12,IF(K1281=[26]Hoja3!$B$13,[26]Hoja3!$A$13,IF(K1281=[26]Hoja3!$B$14,[26]Hoja3!$A$14,"")))))))))))))</f>
        <v>CCE-05</v>
      </c>
      <c r="M1281" s="2" t="s">
        <v>58</v>
      </c>
      <c r="N1281" s="2">
        <v>0</v>
      </c>
      <c r="O1281" s="7">
        <f t="shared" si="27"/>
        <v>0</v>
      </c>
      <c r="P1281" s="7">
        <f t="shared" si="26"/>
        <v>0</v>
      </c>
      <c r="Q1281" s="1">
        <v>0</v>
      </c>
      <c r="R1281" s="2">
        <v>0</v>
      </c>
      <c r="S1281" s="2" t="s">
        <v>1332</v>
      </c>
      <c r="T1281" s="2" t="s">
        <v>1333</v>
      </c>
      <c r="U1281" s="2" t="s">
        <v>1687</v>
      </c>
      <c r="V1281" s="2" t="s">
        <v>1688</v>
      </c>
      <c r="W1281" s="2" t="s">
        <v>1689</v>
      </c>
      <c r="X1281" s="2"/>
      <c r="Y1281" s="2" t="s">
        <v>1690</v>
      </c>
    </row>
    <row r="1282" spans="1:25" ht="120" x14ac:dyDescent="0.25">
      <c r="A1282" s="2" t="s">
        <v>2019</v>
      </c>
      <c r="B1282" s="2" t="str">
        <f>IFERROR(VLOOKUP(VALUE(MID(A1282,1,IF(VALUE(MID(A1282,1,3))=898,3,4))),[30]Hoja1!$A$3:$K$222,2,0),"")</f>
        <v>1052 Bienestar estudiantil para todos</v>
      </c>
      <c r="C1282" s="2" t="s">
        <v>1973</v>
      </c>
      <c r="D1282" s="65" t="s">
        <v>1981</v>
      </c>
      <c r="E1282" s="2">
        <v>80101510</v>
      </c>
      <c r="F1282" s="2" t="s">
        <v>2020</v>
      </c>
      <c r="G1282" s="4">
        <v>1</v>
      </c>
      <c r="H1282" s="4">
        <v>1</v>
      </c>
      <c r="I1282" s="2">
        <v>11.5</v>
      </c>
      <c r="J1282" s="2">
        <v>1</v>
      </c>
      <c r="K1282" s="2" t="s">
        <v>29</v>
      </c>
      <c r="L1282" s="2" t="str">
        <f>IF(K1282=[26]Hoja3!$B$2,[26]Hoja3!$A$2,IF(K1282=[26]Hoja3!$B$3,[26]Hoja3!$A$3,IF(K1282=[26]Hoja3!$B$4,[26]Hoja3!$A$4,IF(K1282=[26]Hoja3!$B$5,[26]Hoja3!$A$5,IF(K1282=[26]Hoja3!$B$6,[26]Hoja3!$A$6,IF(K1282=[26]Hoja3!$B$7,[26]Hoja3!$A$7,IF(K1282=[26]Hoja3!$B$8,[26]Hoja3!$A$8,IF(K1282=[26]Hoja3!$B$9,[26]Hoja3!$A$9,IF(K1282=[26]Hoja3!$B$10,[26]Hoja3!$A$10,IF(K1282=[26]Hoja3!$B$11,[26]Hoja3!$A$11,IF(K1282=[26]Hoja3!$B$12,[26]Hoja3!$A$12,IF(K1282=[26]Hoja3!$B$13,[26]Hoja3!$A$13,IF(K1282=[26]Hoja3!$B$14,[26]Hoja3!$A$14,"")))))))))))))</f>
        <v>CCE-05</v>
      </c>
      <c r="M1282" s="2" t="s">
        <v>58</v>
      </c>
      <c r="N1282" s="2">
        <v>0</v>
      </c>
      <c r="O1282" s="7">
        <f t="shared" si="27"/>
        <v>0</v>
      </c>
      <c r="P1282" s="7">
        <f t="shared" si="26"/>
        <v>0</v>
      </c>
      <c r="Q1282" s="1">
        <v>0</v>
      </c>
      <c r="R1282" s="2">
        <v>0</v>
      </c>
      <c r="S1282" s="2" t="s">
        <v>1332</v>
      </c>
      <c r="T1282" s="2" t="s">
        <v>1333</v>
      </c>
      <c r="U1282" s="2" t="s">
        <v>1687</v>
      </c>
      <c r="V1282" s="2" t="s">
        <v>1688</v>
      </c>
      <c r="W1282" s="2" t="s">
        <v>1689</v>
      </c>
      <c r="X1282" s="2"/>
      <c r="Y1282" s="2" t="s">
        <v>1690</v>
      </c>
    </row>
    <row r="1283" spans="1:25" ht="120" x14ac:dyDescent="0.25">
      <c r="A1283" s="2" t="s">
        <v>2021</v>
      </c>
      <c r="B1283" s="2" t="str">
        <f>IFERROR(VLOOKUP(VALUE(MID(A1283,1,IF(VALUE(MID(A1283,1,3))=898,3,4))),[30]Hoja1!$A$3:$K$222,2,0),"")</f>
        <v>1052 Bienestar estudiantil para todos</v>
      </c>
      <c r="C1283" s="2" t="s">
        <v>1973</v>
      </c>
      <c r="D1283" s="65" t="s">
        <v>1981</v>
      </c>
      <c r="E1283" s="2">
        <v>80101604</v>
      </c>
      <c r="F1283" s="2" t="s">
        <v>2022</v>
      </c>
      <c r="G1283" s="4">
        <v>1</v>
      </c>
      <c r="H1283" s="4">
        <v>1</v>
      </c>
      <c r="I1283" s="2">
        <v>6</v>
      </c>
      <c r="J1283" s="2">
        <v>1</v>
      </c>
      <c r="K1283" s="2" t="s">
        <v>29</v>
      </c>
      <c r="L1283" s="2" t="str">
        <f>IF(K1283=[26]Hoja3!$B$2,[26]Hoja3!$A$2,IF(K1283=[26]Hoja3!$B$3,[26]Hoja3!$A$3,IF(K1283=[26]Hoja3!$B$4,[26]Hoja3!$A$4,IF(K1283=[26]Hoja3!$B$5,[26]Hoja3!$A$5,IF(K1283=[26]Hoja3!$B$6,[26]Hoja3!$A$6,IF(K1283=[26]Hoja3!$B$7,[26]Hoja3!$A$7,IF(K1283=[26]Hoja3!$B$8,[26]Hoja3!$A$8,IF(K1283=[26]Hoja3!$B$9,[26]Hoja3!$A$9,IF(K1283=[26]Hoja3!$B$10,[26]Hoja3!$A$10,IF(K1283=[26]Hoja3!$B$11,[26]Hoja3!$A$11,IF(K1283=[26]Hoja3!$B$12,[26]Hoja3!$A$12,IF(K1283=[26]Hoja3!$B$13,[26]Hoja3!$A$13,IF(K1283=[26]Hoja3!$B$14,[26]Hoja3!$A$14,"")))))))))))))</f>
        <v>CCE-05</v>
      </c>
      <c r="M1283" s="2" t="s">
        <v>58</v>
      </c>
      <c r="N1283" s="2">
        <v>0</v>
      </c>
      <c r="O1283" s="7">
        <f t="shared" si="27"/>
        <v>0</v>
      </c>
      <c r="P1283" s="7">
        <f t="shared" si="26"/>
        <v>0</v>
      </c>
      <c r="Q1283" s="1">
        <v>0</v>
      </c>
      <c r="R1283" s="2">
        <v>0</v>
      </c>
      <c r="S1283" s="2" t="s">
        <v>1332</v>
      </c>
      <c r="T1283" s="2" t="s">
        <v>1333</v>
      </c>
      <c r="U1283" s="2" t="s">
        <v>1687</v>
      </c>
      <c r="V1283" s="2" t="s">
        <v>1688</v>
      </c>
      <c r="W1283" s="2" t="s">
        <v>1689</v>
      </c>
      <c r="X1283" s="2"/>
      <c r="Y1283" s="2" t="s">
        <v>1690</v>
      </c>
    </row>
    <row r="1284" spans="1:25" ht="120" x14ac:dyDescent="0.25">
      <c r="A1284" s="2" t="s">
        <v>2023</v>
      </c>
      <c r="B1284" s="2" t="str">
        <f>IFERROR(VLOOKUP(VALUE(MID(A1284,1,IF(VALUE(MID(A1284,1,3))=898,3,4))),[30]Hoja1!$A$3:$K$222,2,0),"")</f>
        <v>1052 Bienestar estudiantil para todos</v>
      </c>
      <c r="C1284" s="2" t="s">
        <v>1973</v>
      </c>
      <c r="D1284" s="65" t="s">
        <v>1981</v>
      </c>
      <c r="E1284" s="2">
        <v>80101504</v>
      </c>
      <c r="F1284" s="2" t="s">
        <v>2024</v>
      </c>
      <c r="G1284" s="4">
        <v>1</v>
      </c>
      <c r="H1284" s="4">
        <v>1</v>
      </c>
      <c r="I1284" s="2">
        <v>6</v>
      </c>
      <c r="J1284" s="2">
        <v>1</v>
      </c>
      <c r="K1284" s="2" t="s">
        <v>29</v>
      </c>
      <c r="L1284" s="2" t="str">
        <f>IF(K1284=[26]Hoja3!$B$2,[26]Hoja3!$A$2,IF(K1284=[26]Hoja3!$B$3,[26]Hoja3!$A$3,IF(K1284=[26]Hoja3!$B$4,[26]Hoja3!$A$4,IF(K1284=[26]Hoja3!$B$5,[26]Hoja3!$A$5,IF(K1284=[26]Hoja3!$B$6,[26]Hoja3!$A$6,IF(K1284=[26]Hoja3!$B$7,[26]Hoja3!$A$7,IF(K1284=[26]Hoja3!$B$8,[26]Hoja3!$A$8,IF(K1284=[26]Hoja3!$B$9,[26]Hoja3!$A$9,IF(K1284=[26]Hoja3!$B$10,[26]Hoja3!$A$10,IF(K1284=[26]Hoja3!$B$11,[26]Hoja3!$A$11,IF(K1284=[26]Hoja3!$B$12,[26]Hoja3!$A$12,IF(K1284=[26]Hoja3!$B$13,[26]Hoja3!$A$13,IF(K1284=[26]Hoja3!$B$14,[26]Hoja3!$A$14,"")))))))))))))</f>
        <v>CCE-05</v>
      </c>
      <c r="M1284" s="2" t="s">
        <v>58</v>
      </c>
      <c r="N1284" s="2">
        <v>0</v>
      </c>
      <c r="O1284" s="7">
        <f t="shared" si="27"/>
        <v>0</v>
      </c>
      <c r="P1284" s="7">
        <f t="shared" si="26"/>
        <v>0</v>
      </c>
      <c r="Q1284" s="1">
        <v>0</v>
      </c>
      <c r="R1284" s="2">
        <v>0</v>
      </c>
      <c r="S1284" s="2" t="s">
        <v>1332</v>
      </c>
      <c r="T1284" s="2" t="s">
        <v>1333</v>
      </c>
      <c r="U1284" s="2" t="s">
        <v>1687</v>
      </c>
      <c r="V1284" s="2" t="s">
        <v>1688</v>
      </c>
      <c r="W1284" s="2" t="s">
        <v>1689</v>
      </c>
      <c r="X1284" s="2"/>
      <c r="Y1284" s="2" t="s">
        <v>1690</v>
      </c>
    </row>
    <row r="1285" spans="1:25" ht="120" x14ac:dyDescent="0.25">
      <c r="A1285" s="2" t="s">
        <v>2025</v>
      </c>
      <c r="B1285" s="2" t="str">
        <f>IFERROR(VLOOKUP(VALUE(MID(A1285,1,IF(VALUE(MID(A1285,1,3))=898,3,4))),[30]Hoja1!$A$3:$K$222,2,0),"")</f>
        <v>1052 Bienestar estudiantil para todos</v>
      </c>
      <c r="C1285" s="2" t="s">
        <v>1973</v>
      </c>
      <c r="D1285" s="65" t="s">
        <v>1981</v>
      </c>
      <c r="E1285" s="2">
        <v>80101604</v>
      </c>
      <c r="F1285" s="2" t="s">
        <v>2026</v>
      </c>
      <c r="G1285" s="4">
        <v>1</v>
      </c>
      <c r="H1285" s="4">
        <v>1</v>
      </c>
      <c r="I1285" s="2">
        <v>11.5</v>
      </c>
      <c r="J1285" s="2">
        <v>1</v>
      </c>
      <c r="K1285" s="2" t="s">
        <v>29</v>
      </c>
      <c r="L1285" s="2" t="str">
        <f>IF(K1285=[26]Hoja3!$B$2,[26]Hoja3!$A$2,IF(K1285=[26]Hoja3!$B$3,[26]Hoja3!$A$3,IF(K1285=[26]Hoja3!$B$4,[26]Hoja3!$A$4,IF(K1285=[26]Hoja3!$B$5,[26]Hoja3!$A$5,IF(K1285=[26]Hoja3!$B$6,[26]Hoja3!$A$6,IF(K1285=[26]Hoja3!$B$7,[26]Hoja3!$A$7,IF(K1285=[26]Hoja3!$B$8,[26]Hoja3!$A$8,IF(K1285=[26]Hoja3!$B$9,[26]Hoja3!$A$9,IF(K1285=[26]Hoja3!$B$10,[26]Hoja3!$A$10,IF(K1285=[26]Hoja3!$B$11,[26]Hoja3!$A$11,IF(K1285=[26]Hoja3!$B$12,[26]Hoja3!$A$12,IF(K1285=[26]Hoja3!$B$13,[26]Hoja3!$A$13,IF(K1285=[26]Hoja3!$B$14,[26]Hoja3!$A$14,"")))))))))))))</f>
        <v>CCE-05</v>
      </c>
      <c r="M1285" s="2" t="s">
        <v>58</v>
      </c>
      <c r="N1285" s="2">
        <v>0</v>
      </c>
      <c r="O1285" s="7">
        <f t="shared" si="27"/>
        <v>0</v>
      </c>
      <c r="P1285" s="7">
        <f t="shared" si="26"/>
        <v>0</v>
      </c>
      <c r="Q1285" s="1">
        <v>0</v>
      </c>
      <c r="R1285" s="2">
        <v>0</v>
      </c>
      <c r="S1285" s="2" t="s">
        <v>1332</v>
      </c>
      <c r="T1285" s="2" t="s">
        <v>1333</v>
      </c>
      <c r="U1285" s="2" t="s">
        <v>1687</v>
      </c>
      <c r="V1285" s="2" t="s">
        <v>1688</v>
      </c>
      <c r="W1285" s="2" t="s">
        <v>1689</v>
      </c>
      <c r="X1285" s="2"/>
      <c r="Y1285" s="2" t="s">
        <v>1690</v>
      </c>
    </row>
    <row r="1286" spans="1:25" ht="120" x14ac:dyDescent="0.25">
      <c r="A1286" s="2" t="s">
        <v>2027</v>
      </c>
      <c r="B1286" s="2" t="str">
        <f>IFERROR(VLOOKUP(VALUE(MID(A1286,1,IF(VALUE(MID(A1286,1,3))=898,3,4))),[30]Hoja1!$A$3:$K$222,2,0),"")</f>
        <v>1052 Bienestar estudiantil para todos</v>
      </c>
      <c r="C1286" s="2" t="s">
        <v>1973</v>
      </c>
      <c r="D1286" s="65" t="s">
        <v>1981</v>
      </c>
      <c r="E1286" s="2">
        <v>80101604</v>
      </c>
      <c r="F1286" s="2" t="s">
        <v>2028</v>
      </c>
      <c r="G1286" s="4">
        <v>1</v>
      </c>
      <c r="H1286" s="4">
        <v>1</v>
      </c>
      <c r="I1286" s="2">
        <v>11.5</v>
      </c>
      <c r="J1286" s="2">
        <v>1</v>
      </c>
      <c r="K1286" s="2" t="s">
        <v>29</v>
      </c>
      <c r="L1286" s="2" t="str">
        <f>IF(K1286=[26]Hoja3!$B$2,[26]Hoja3!$A$2,IF(K1286=[26]Hoja3!$B$3,[26]Hoja3!$A$3,IF(K1286=[26]Hoja3!$B$4,[26]Hoja3!$A$4,IF(K1286=[26]Hoja3!$B$5,[26]Hoja3!$A$5,IF(K1286=[26]Hoja3!$B$6,[26]Hoja3!$A$6,IF(K1286=[26]Hoja3!$B$7,[26]Hoja3!$A$7,IF(K1286=[26]Hoja3!$B$8,[26]Hoja3!$A$8,IF(K1286=[26]Hoja3!$B$9,[26]Hoja3!$A$9,IF(K1286=[26]Hoja3!$B$10,[26]Hoja3!$A$10,IF(K1286=[26]Hoja3!$B$11,[26]Hoja3!$A$11,IF(K1286=[26]Hoja3!$B$12,[26]Hoja3!$A$12,IF(K1286=[26]Hoja3!$B$13,[26]Hoja3!$A$13,IF(K1286=[26]Hoja3!$B$14,[26]Hoja3!$A$14,"")))))))))))))</f>
        <v>CCE-05</v>
      </c>
      <c r="M1286" s="2" t="s">
        <v>1022</v>
      </c>
      <c r="N1286" s="2">
        <v>0</v>
      </c>
      <c r="O1286" s="7">
        <f t="shared" si="27"/>
        <v>0</v>
      </c>
      <c r="P1286" s="7">
        <f t="shared" si="26"/>
        <v>0</v>
      </c>
      <c r="Q1286" s="1">
        <v>0</v>
      </c>
      <c r="R1286" s="2">
        <v>0</v>
      </c>
      <c r="S1286" s="2" t="s">
        <v>1332</v>
      </c>
      <c r="T1286" s="2" t="s">
        <v>1333</v>
      </c>
      <c r="U1286" s="2" t="s">
        <v>1687</v>
      </c>
      <c r="V1286" s="2" t="s">
        <v>1688</v>
      </c>
      <c r="W1286" s="2" t="s">
        <v>1689</v>
      </c>
      <c r="X1286" s="2"/>
      <c r="Y1286" s="2" t="s">
        <v>1690</v>
      </c>
    </row>
    <row r="1287" spans="1:25" ht="120" x14ac:dyDescent="0.25">
      <c r="A1287" s="2" t="s">
        <v>2029</v>
      </c>
      <c r="B1287" s="2" t="str">
        <f>IFERROR(VLOOKUP(VALUE(MID(A1287,1,IF(VALUE(MID(A1287,1,3))=898,3,4))),[30]Hoja1!$A$3:$K$222,2,0),"")</f>
        <v>1052 Bienestar estudiantil para todos</v>
      </c>
      <c r="C1287" s="2" t="s">
        <v>1973</v>
      </c>
      <c r="D1287" s="65" t="s">
        <v>1981</v>
      </c>
      <c r="E1287" s="2">
        <v>86101710</v>
      </c>
      <c r="F1287" s="2" t="s">
        <v>2028</v>
      </c>
      <c r="G1287" s="4">
        <v>1</v>
      </c>
      <c r="H1287" s="4">
        <v>1</v>
      </c>
      <c r="I1287" s="2">
        <v>11.5</v>
      </c>
      <c r="J1287" s="2">
        <v>1</v>
      </c>
      <c r="K1287" s="2" t="s">
        <v>29</v>
      </c>
      <c r="L1287" s="2" t="str">
        <f>IF(K1287=[26]Hoja3!$B$2,[26]Hoja3!$A$2,IF(K1287=[26]Hoja3!$B$3,[26]Hoja3!$A$3,IF(K1287=[26]Hoja3!$B$4,[26]Hoja3!$A$4,IF(K1287=[26]Hoja3!$B$5,[26]Hoja3!$A$5,IF(K1287=[26]Hoja3!$B$6,[26]Hoja3!$A$6,IF(K1287=[26]Hoja3!$B$7,[26]Hoja3!$A$7,IF(K1287=[26]Hoja3!$B$8,[26]Hoja3!$A$8,IF(K1287=[26]Hoja3!$B$9,[26]Hoja3!$A$9,IF(K1287=[26]Hoja3!$B$10,[26]Hoja3!$A$10,IF(K1287=[26]Hoja3!$B$11,[26]Hoja3!$A$11,IF(K1287=[26]Hoja3!$B$12,[26]Hoja3!$A$12,IF(K1287=[26]Hoja3!$B$13,[26]Hoja3!$A$13,IF(K1287=[26]Hoja3!$B$14,[26]Hoja3!$A$14,"")))))))))))))</f>
        <v>CCE-05</v>
      </c>
      <c r="M1287" s="2" t="s">
        <v>1022</v>
      </c>
      <c r="N1287" s="2">
        <v>0</v>
      </c>
      <c r="O1287" s="7">
        <f t="shared" si="27"/>
        <v>0</v>
      </c>
      <c r="P1287" s="7">
        <f t="shared" si="26"/>
        <v>0</v>
      </c>
      <c r="Q1287" s="1">
        <v>0</v>
      </c>
      <c r="R1287" s="2">
        <v>0</v>
      </c>
      <c r="S1287" s="2" t="s">
        <v>1332</v>
      </c>
      <c r="T1287" s="2" t="s">
        <v>1333</v>
      </c>
      <c r="U1287" s="2" t="s">
        <v>1687</v>
      </c>
      <c r="V1287" s="2" t="s">
        <v>1688</v>
      </c>
      <c r="W1287" s="2" t="s">
        <v>1689</v>
      </c>
      <c r="X1287" s="2"/>
      <c r="Y1287" s="2" t="s">
        <v>1690</v>
      </c>
    </row>
    <row r="1288" spans="1:25" ht="120" x14ac:dyDescent="0.25">
      <c r="A1288" s="2" t="s">
        <v>2030</v>
      </c>
      <c r="B1288" s="2" t="str">
        <f>IFERROR(VLOOKUP(VALUE(MID(A1288,1,IF(VALUE(MID(A1288,1,3))=898,3,4))),[30]Hoja1!$A$3:$K$222,2,0),"")</f>
        <v>1052 Bienestar estudiantil para todos</v>
      </c>
      <c r="C1288" s="2" t="s">
        <v>1973</v>
      </c>
      <c r="D1288" s="65" t="s">
        <v>1981</v>
      </c>
      <c r="E1288" s="2">
        <v>80101604</v>
      </c>
      <c r="F1288" s="2" t="s">
        <v>2028</v>
      </c>
      <c r="G1288" s="4">
        <v>1</v>
      </c>
      <c r="H1288" s="4">
        <v>1</v>
      </c>
      <c r="I1288" s="2">
        <v>11.5</v>
      </c>
      <c r="J1288" s="2">
        <v>1</v>
      </c>
      <c r="K1288" s="2" t="s">
        <v>29</v>
      </c>
      <c r="L1288" s="2" t="str">
        <f>IF(K1288=[26]Hoja3!$B$2,[26]Hoja3!$A$2,IF(K1288=[26]Hoja3!$B$3,[26]Hoja3!$A$3,IF(K1288=[26]Hoja3!$B$4,[26]Hoja3!$A$4,IF(K1288=[26]Hoja3!$B$5,[26]Hoja3!$A$5,IF(K1288=[26]Hoja3!$B$6,[26]Hoja3!$A$6,IF(K1288=[26]Hoja3!$B$7,[26]Hoja3!$A$7,IF(K1288=[26]Hoja3!$B$8,[26]Hoja3!$A$8,IF(K1288=[26]Hoja3!$B$9,[26]Hoja3!$A$9,IF(K1288=[26]Hoja3!$B$10,[26]Hoja3!$A$10,IF(K1288=[26]Hoja3!$B$11,[26]Hoja3!$A$11,IF(K1288=[26]Hoja3!$B$12,[26]Hoja3!$A$12,IF(K1288=[26]Hoja3!$B$13,[26]Hoja3!$A$13,IF(K1288=[26]Hoja3!$B$14,[26]Hoja3!$A$14,"")))))))))))))</f>
        <v>CCE-05</v>
      </c>
      <c r="M1288" s="2" t="s">
        <v>1022</v>
      </c>
      <c r="N1288" s="2">
        <v>0</v>
      </c>
      <c r="O1288" s="7">
        <f t="shared" si="27"/>
        <v>0</v>
      </c>
      <c r="P1288" s="7">
        <f t="shared" si="26"/>
        <v>0</v>
      </c>
      <c r="Q1288" s="1">
        <v>0</v>
      </c>
      <c r="R1288" s="2">
        <v>0</v>
      </c>
      <c r="S1288" s="2" t="s">
        <v>1332</v>
      </c>
      <c r="T1288" s="2" t="s">
        <v>1333</v>
      </c>
      <c r="U1288" s="2" t="s">
        <v>1687</v>
      </c>
      <c r="V1288" s="2" t="s">
        <v>1688</v>
      </c>
      <c r="W1288" s="2" t="s">
        <v>1689</v>
      </c>
      <c r="X1288" s="2"/>
      <c r="Y1288" s="2" t="s">
        <v>1690</v>
      </c>
    </row>
    <row r="1289" spans="1:25" ht="120" x14ac:dyDescent="0.25">
      <c r="A1289" s="2" t="s">
        <v>2031</v>
      </c>
      <c r="B1289" s="2" t="str">
        <f>IFERROR(VLOOKUP(VALUE(MID(A1289,1,IF(VALUE(MID(A1289,1,3))=898,3,4))),[30]Hoja1!$A$3:$K$222,2,0),"")</f>
        <v>1052 Bienestar estudiantil para todos</v>
      </c>
      <c r="C1289" s="2" t="s">
        <v>1973</v>
      </c>
      <c r="D1289" s="65" t="s">
        <v>1981</v>
      </c>
      <c r="E1289" s="2">
        <v>80101604</v>
      </c>
      <c r="F1289" s="2" t="s">
        <v>2032</v>
      </c>
      <c r="G1289" s="4">
        <v>1</v>
      </c>
      <c r="H1289" s="4">
        <v>1</v>
      </c>
      <c r="I1289" s="2">
        <v>6</v>
      </c>
      <c r="J1289" s="2">
        <v>1</v>
      </c>
      <c r="K1289" s="2" t="s">
        <v>29</v>
      </c>
      <c r="L1289" s="2" t="str">
        <f>IF(K1289=[26]Hoja3!$B$2,[26]Hoja3!$A$2,IF(K1289=[26]Hoja3!$B$3,[26]Hoja3!$A$3,IF(K1289=[26]Hoja3!$B$4,[26]Hoja3!$A$4,IF(K1289=[26]Hoja3!$B$5,[26]Hoja3!$A$5,IF(K1289=[26]Hoja3!$B$6,[26]Hoja3!$A$6,IF(K1289=[26]Hoja3!$B$7,[26]Hoja3!$A$7,IF(K1289=[26]Hoja3!$B$8,[26]Hoja3!$A$8,IF(K1289=[26]Hoja3!$B$9,[26]Hoja3!$A$9,IF(K1289=[26]Hoja3!$B$10,[26]Hoja3!$A$10,IF(K1289=[26]Hoja3!$B$11,[26]Hoja3!$A$11,IF(K1289=[26]Hoja3!$B$12,[26]Hoja3!$A$12,IF(K1289=[26]Hoja3!$B$13,[26]Hoja3!$A$13,IF(K1289=[26]Hoja3!$B$14,[26]Hoja3!$A$14,"")))))))))))))</f>
        <v>CCE-05</v>
      </c>
      <c r="M1289" s="2" t="s">
        <v>58</v>
      </c>
      <c r="N1289" s="2">
        <v>0</v>
      </c>
      <c r="O1289" s="7">
        <f t="shared" si="27"/>
        <v>0</v>
      </c>
      <c r="P1289" s="7">
        <f t="shared" si="26"/>
        <v>0</v>
      </c>
      <c r="Q1289" s="1">
        <v>0</v>
      </c>
      <c r="R1289" s="2">
        <v>0</v>
      </c>
      <c r="S1289" s="2" t="s">
        <v>1332</v>
      </c>
      <c r="T1289" s="2" t="s">
        <v>1333</v>
      </c>
      <c r="U1289" s="2" t="s">
        <v>1687</v>
      </c>
      <c r="V1289" s="2" t="s">
        <v>1688</v>
      </c>
      <c r="W1289" s="2" t="s">
        <v>1689</v>
      </c>
      <c r="X1289" s="2"/>
      <c r="Y1289" s="2" t="s">
        <v>1690</v>
      </c>
    </row>
    <row r="1290" spans="1:25" ht="120" x14ac:dyDescent="0.25">
      <c r="A1290" s="2" t="s">
        <v>2033</v>
      </c>
      <c r="B1290" s="2" t="str">
        <f>IFERROR(VLOOKUP(VALUE(MID(A1290,1,IF(VALUE(MID(A1290,1,3))=898,3,4))),[30]Hoja1!$A$3:$K$222,2,0),"")</f>
        <v>1052 Bienestar estudiantil para todos</v>
      </c>
      <c r="C1290" s="2" t="s">
        <v>1973</v>
      </c>
      <c r="D1290" s="65" t="s">
        <v>1981</v>
      </c>
      <c r="E1290" s="2">
        <v>81141801</v>
      </c>
      <c r="F1290" s="2" t="s">
        <v>2032</v>
      </c>
      <c r="G1290" s="4">
        <v>1</v>
      </c>
      <c r="H1290" s="4">
        <v>1</v>
      </c>
      <c r="I1290" s="2">
        <v>6</v>
      </c>
      <c r="J1290" s="2">
        <v>1</v>
      </c>
      <c r="K1290" s="2" t="s">
        <v>29</v>
      </c>
      <c r="L1290" s="2" t="str">
        <f>IF(K1290=[26]Hoja3!$B$2,[26]Hoja3!$A$2,IF(K1290=[26]Hoja3!$B$3,[26]Hoja3!$A$3,IF(K1290=[26]Hoja3!$B$4,[26]Hoja3!$A$4,IF(K1290=[26]Hoja3!$B$5,[26]Hoja3!$A$5,IF(K1290=[26]Hoja3!$B$6,[26]Hoja3!$A$6,IF(K1290=[26]Hoja3!$B$7,[26]Hoja3!$A$7,IF(K1290=[26]Hoja3!$B$8,[26]Hoja3!$A$8,IF(K1290=[26]Hoja3!$B$9,[26]Hoja3!$A$9,IF(K1290=[26]Hoja3!$B$10,[26]Hoja3!$A$10,IF(K1290=[26]Hoja3!$B$11,[26]Hoja3!$A$11,IF(K1290=[26]Hoja3!$B$12,[26]Hoja3!$A$12,IF(K1290=[26]Hoja3!$B$13,[26]Hoja3!$A$13,IF(K1290=[26]Hoja3!$B$14,[26]Hoja3!$A$14,"")))))))))))))</f>
        <v>CCE-05</v>
      </c>
      <c r="M1290" s="2" t="s">
        <v>58</v>
      </c>
      <c r="N1290" s="2">
        <v>0</v>
      </c>
      <c r="O1290" s="7">
        <f t="shared" si="27"/>
        <v>0</v>
      </c>
      <c r="P1290" s="7">
        <f t="shared" si="26"/>
        <v>0</v>
      </c>
      <c r="Q1290" s="1">
        <v>0</v>
      </c>
      <c r="R1290" s="2">
        <v>0</v>
      </c>
      <c r="S1290" s="2" t="s">
        <v>1332</v>
      </c>
      <c r="T1290" s="2" t="s">
        <v>1333</v>
      </c>
      <c r="U1290" s="2" t="s">
        <v>1687</v>
      </c>
      <c r="V1290" s="2" t="s">
        <v>1688</v>
      </c>
      <c r="W1290" s="2" t="s">
        <v>1689</v>
      </c>
      <c r="X1290" s="2"/>
      <c r="Y1290" s="2" t="s">
        <v>1690</v>
      </c>
    </row>
    <row r="1291" spans="1:25" ht="120" x14ac:dyDescent="0.25">
      <c r="A1291" s="2" t="s">
        <v>2034</v>
      </c>
      <c r="B1291" s="2" t="str">
        <f>IFERROR(VLOOKUP(VALUE(MID(A1291,1,IF(VALUE(MID(A1291,1,3))=898,3,4))),[30]Hoja1!$A$3:$K$222,2,0),"")</f>
        <v>1052 Bienestar estudiantil para todos</v>
      </c>
      <c r="C1291" s="2" t="s">
        <v>1973</v>
      </c>
      <c r="D1291" s="65" t="s">
        <v>1981</v>
      </c>
      <c r="E1291" s="2">
        <v>81141801</v>
      </c>
      <c r="F1291" s="2" t="s">
        <v>2035</v>
      </c>
      <c r="G1291" s="4">
        <v>1</v>
      </c>
      <c r="H1291" s="4">
        <v>1</v>
      </c>
      <c r="I1291" s="2">
        <v>6</v>
      </c>
      <c r="J1291" s="2">
        <v>1</v>
      </c>
      <c r="K1291" s="2" t="s">
        <v>29</v>
      </c>
      <c r="L1291" s="2" t="str">
        <f>IF(K1291=[26]Hoja3!$B$2,[26]Hoja3!$A$2,IF(K1291=[26]Hoja3!$B$3,[26]Hoja3!$A$3,IF(K1291=[26]Hoja3!$B$4,[26]Hoja3!$A$4,IF(K1291=[26]Hoja3!$B$5,[26]Hoja3!$A$5,IF(K1291=[26]Hoja3!$B$6,[26]Hoja3!$A$6,IF(K1291=[26]Hoja3!$B$7,[26]Hoja3!$A$7,IF(K1291=[26]Hoja3!$B$8,[26]Hoja3!$A$8,IF(K1291=[26]Hoja3!$B$9,[26]Hoja3!$A$9,IF(K1291=[26]Hoja3!$B$10,[26]Hoja3!$A$10,IF(K1291=[26]Hoja3!$B$11,[26]Hoja3!$A$11,IF(K1291=[26]Hoja3!$B$12,[26]Hoja3!$A$12,IF(K1291=[26]Hoja3!$B$13,[26]Hoja3!$A$13,IF(K1291=[26]Hoja3!$B$14,[26]Hoja3!$A$14,"")))))))))))))</f>
        <v>CCE-05</v>
      </c>
      <c r="M1291" s="2" t="s">
        <v>58</v>
      </c>
      <c r="N1291" s="2">
        <v>0</v>
      </c>
      <c r="O1291" s="7">
        <f t="shared" si="27"/>
        <v>0</v>
      </c>
      <c r="P1291" s="7">
        <f t="shared" si="26"/>
        <v>0</v>
      </c>
      <c r="Q1291" s="1">
        <v>0</v>
      </c>
      <c r="R1291" s="2">
        <v>0</v>
      </c>
      <c r="S1291" s="2" t="s">
        <v>1332</v>
      </c>
      <c r="T1291" s="2" t="s">
        <v>1333</v>
      </c>
      <c r="U1291" s="2" t="s">
        <v>1687</v>
      </c>
      <c r="V1291" s="2" t="s">
        <v>1688</v>
      </c>
      <c r="W1291" s="2" t="s">
        <v>1689</v>
      </c>
      <c r="X1291" s="2"/>
      <c r="Y1291" s="2" t="s">
        <v>1690</v>
      </c>
    </row>
    <row r="1292" spans="1:25" ht="120" x14ac:dyDescent="0.25">
      <c r="A1292" s="2" t="s">
        <v>2036</v>
      </c>
      <c r="B1292" s="2" t="str">
        <f>IFERROR(VLOOKUP(VALUE(MID(A1292,1,IF(VALUE(MID(A1292,1,3))=898,3,4))),[30]Hoja1!$A$3:$K$222,2,0),"")</f>
        <v>1052 Bienestar estudiantil para todos</v>
      </c>
      <c r="C1292" s="2" t="s">
        <v>1973</v>
      </c>
      <c r="D1292" s="65" t="s">
        <v>1981</v>
      </c>
      <c r="E1292" s="2">
        <v>85111614</v>
      </c>
      <c r="F1292" s="2" t="s">
        <v>2037</v>
      </c>
      <c r="G1292" s="4">
        <v>1</v>
      </c>
      <c r="H1292" s="4">
        <v>1</v>
      </c>
      <c r="I1292" s="2">
        <v>6</v>
      </c>
      <c r="J1292" s="2">
        <v>1</v>
      </c>
      <c r="K1292" s="2" t="s">
        <v>29</v>
      </c>
      <c r="L1292" s="2" t="str">
        <f>IF(K1292=[26]Hoja3!$B$2,[26]Hoja3!$A$2,IF(K1292=[26]Hoja3!$B$3,[26]Hoja3!$A$3,IF(K1292=[26]Hoja3!$B$4,[26]Hoja3!$A$4,IF(K1292=[26]Hoja3!$B$5,[26]Hoja3!$A$5,IF(K1292=[26]Hoja3!$B$6,[26]Hoja3!$A$6,IF(K1292=[26]Hoja3!$B$7,[26]Hoja3!$A$7,IF(K1292=[26]Hoja3!$B$8,[26]Hoja3!$A$8,IF(K1292=[26]Hoja3!$B$9,[26]Hoja3!$A$9,IF(K1292=[26]Hoja3!$B$10,[26]Hoja3!$A$10,IF(K1292=[26]Hoja3!$B$11,[26]Hoja3!$A$11,IF(K1292=[26]Hoja3!$B$12,[26]Hoja3!$A$12,IF(K1292=[26]Hoja3!$B$13,[26]Hoja3!$A$13,IF(K1292=[26]Hoja3!$B$14,[26]Hoja3!$A$14,"")))))))))))))</f>
        <v>CCE-05</v>
      </c>
      <c r="M1292" s="2" t="s">
        <v>58</v>
      </c>
      <c r="N1292" s="2">
        <v>0</v>
      </c>
      <c r="O1292" s="7">
        <f t="shared" si="27"/>
        <v>0</v>
      </c>
      <c r="P1292" s="7">
        <f t="shared" si="26"/>
        <v>0</v>
      </c>
      <c r="Q1292" s="1">
        <v>0</v>
      </c>
      <c r="R1292" s="2">
        <v>0</v>
      </c>
      <c r="S1292" s="2" t="s">
        <v>1332</v>
      </c>
      <c r="T1292" s="2" t="s">
        <v>1333</v>
      </c>
      <c r="U1292" s="2" t="s">
        <v>1687</v>
      </c>
      <c r="V1292" s="2" t="s">
        <v>1688</v>
      </c>
      <c r="W1292" s="2" t="s">
        <v>1689</v>
      </c>
      <c r="X1292" s="2"/>
      <c r="Y1292" s="2" t="s">
        <v>1690</v>
      </c>
    </row>
    <row r="1293" spans="1:25" ht="120" x14ac:dyDescent="0.25">
      <c r="A1293" s="2" t="s">
        <v>2038</v>
      </c>
      <c r="B1293" s="2" t="str">
        <f>IFERROR(VLOOKUP(VALUE(MID(A1293,1,IF(VALUE(MID(A1293,1,3))=898,3,4))),[30]Hoja1!$A$3:$K$222,2,0),"")</f>
        <v>1052 Bienestar estudiantil para todos</v>
      </c>
      <c r="C1293" s="2" t="s">
        <v>1973</v>
      </c>
      <c r="D1293" s="65" t="s">
        <v>1981</v>
      </c>
      <c r="E1293" s="2">
        <v>85111614</v>
      </c>
      <c r="F1293" s="2" t="s">
        <v>2037</v>
      </c>
      <c r="G1293" s="4">
        <v>1</v>
      </c>
      <c r="H1293" s="4">
        <v>1</v>
      </c>
      <c r="I1293" s="2">
        <v>6</v>
      </c>
      <c r="J1293" s="2">
        <v>1</v>
      </c>
      <c r="K1293" s="2" t="s">
        <v>29</v>
      </c>
      <c r="L1293" s="2" t="str">
        <f>IF(K1293=[26]Hoja3!$B$2,[26]Hoja3!$A$2,IF(K1293=[26]Hoja3!$B$3,[26]Hoja3!$A$3,IF(K1293=[26]Hoja3!$B$4,[26]Hoja3!$A$4,IF(K1293=[26]Hoja3!$B$5,[26]Hoja3!$A$5,IF(K1293=[26]Hoja3!$B$6,[26]Hoja3!$A$6,IF(K1293=[26]Hoja3!$B$7,[26]Hoja3!$A$7,IF(K1293=[26]Hoja3!$B$8,[26]Hoja3!$A$8,IF(K1293=[26]Hoja3!$B$9,[26]Hoja3!$A$9,IF(K1293=[26]Hoja3!$B$10,[26]Hoja3!$A$10,IF(K1293=[26]Hoja3!$B$11,[26]Hoja3!$A$11,IF(K1293=[26]Hoja3!$B$12,[26]Hoja3!$A$12,IF(K1293=[26]Hoja3!$B$13,[26]Hoja3!$A$13,IF(K1293=[26]Hoja3!$B$14,[26]Hoja3!$A$14,"")))))))))))))</f>
        <v>CCE-05</v>
      </c>
      <c r="M1293" s="2" t="s">
        <v>58</v>
      </c>
      <c r="N1293" s="2">
        <v>0</v>
      </c>
      <c r="O1293" s="7">
        <f t="shared" si="27"/>
        <v>0</v>
      </c>
      <c r="P1293" s="7">
        <f t="shared" si="26"/>
        <v>0</v>
      </c>
      <c r="Q1293" s="1">
        <v>0</v>
      </c>
      <c r="R1293" s="2">
        <v>0</v>
      </c>
      <c r="S1293" s="2" t="s">
        <v>1332</v>
      </c>
      <c r="T1293" s="2" t="s">
        <v>1333</v>
      </c>
      <c r="U1293" s="2" t="s">
        <v>1687</v>
      </c>
      <c r="V1293" s="2" t="s">
        <v>1688</v>
      </c>
      <c r="W1293" s="2" t="s">
        <v>1689</v>
      </c>
      <c r="X1293" s="2"/>
      <c r="Y1293" s="2" t="s">
        <v>1690</v>
      </c>
    </row>
    <row r="1294" spans="1:25" ht="120" x14ac:dyDescent="0.25">
      <c r="A1294" s="2" t="s">
        <v>2039</v>
      </c>
      <c r="B1294" s="2" t="str">
        <f>IFERROR(VLOOKUP(VALUE(MID(A1294,1,IF(VALUE(MID(A1294,1,3))=898,3,4))),[30]Hoja1!$A$3:$K$222,2,0),"")</f>
        <v>1052 Bienestar estudiantil para todos</v>
      </c>
      <c r="C1294" s="2" t="s">
        <v>1973</v>
      </c>
      <c r="D1294" s="65" t="s">
        <v>1981</v>
      </c>
      <c r="E1294" s="2">
        <v>85111614</v>
      </c>
      <c r="F1294" s="2" t="s">
        <v>2040</v>
      </c>
      <c r="G1294" s="4">
        <v>1</v>
      </c>
      <c r="H1294" s="4">
        <v>1</v>
      </c>
      <c r="I1294" s="2">
        <v>6</v>
      </c>
      <c r="J1294" s="2">
        <v>1</v>
      </c>
      <c r="K1294" s="2" t="s">
        <v>29</v>
      </c>
      <c r="L1294" s="2" t="str">
        <f>IF(K1294=[26]Hoja3!$B$2,[26]Hoja3!$A$2,IF(K1294=[26]Hoja3!$B$3,[26]Hoja3!$A$3,IF(K1294=[26]Hoja3!$B$4,[26]Hoja3!$A$4,IF(K1294=[26]Hoja3!$B$5,[26]Hoja3!$A$5,IF(K1294=[26]Hoja3!$B$6,[26]Hoja3!$A$6,IF(K1294=[26]Hoja3!$B$7,[26]Hoja3!$A$7,IF(K1294=[26]Hoja3!$B$8,[26]Hoja3!$A$8,IF(K1294=[26]Hoja3!$B$9,[26]Hoja3!$A$9,IF(K1294=[26]Hoja3!$B$10,[26]Hoja3!$A$10,IF(K1294=[26]Hoja3!$B$11,[26]Hoja3!$A$11,IF(K1294=[26]Hoja3!$B$12,[26]Hoja3!$A$12,IF(K1294=[26]Hoja3!$B$13,[26]Hoja3!$A$13,IF(K1294=[26]Hoja3!$B$14,[26]Hoja3!$A$14,"")))))))))))))</f>
        <v>CCE-05</v>
      </c>
      <c r="M1294" s="2" t="s">
        <v>58</v>
      </c>
      <c r="N1294" s="2">
        <v>0</v>
      </c>
      <c r="O1294" s="7">
        <f t="shared" si="27"/>
        <v>0</v>
      </c>
      <c r="P1294" s="7">
        <f t="shared" si="26"/>
        <v>0</v>
      </c>
      <c r="Q1294" s="1">
        <v>0</v>
      </c>
      <c r="R1294" s="2">
        <v>0</v>
      </c>
      <c r="S1294" s="2" t="s">
        <v>1332</v>
      </c>
      <c r="T1294" s="2" t="s">
        <v>1333</v>
      </c>
      <c r="U1294" s="2" t="s">
        <v>1687</v>
      </c>
      <c r="V1294" s="2" t="s">
        <v>1688</v>
      </c>
      <c r="W1294" s="2" t="s">
        <v>1689</v>
      </c>
      <c r="X1294" s="2"/>
      <c r="Y1294" s="2" t="s">
        <v>1690</v>
      </c>
    </row>
    <row r="1295" spans="1:25" ht="120" x14ac:dyDescent="0.25">
      <c r="A1295" s="2" t="s">
        <v>2041</v>
      </c>
      <c r="B1295" s="2" t="str">
        <f>IFERROR(VLOOKUP(VALUE(MID(A1295,1,IF(VALUE(MID(A1295,1,3))=898,3,4))),[30]Hoja1!$A$3:$K$222,2,0),"")</f>
        <v>1052 Bienestar estudiantil para todos</v>
      </c>
      <c r="C1295" s="2" t="s">
        <v>1973</v>
      </c>
      <c r="D1295" s="65" t="s">
        <v>1981</v>
      </c>
      <c r="E1295" s="2">
        <v>85111614</v>
      </c>
      <c r="F1295" s="2" t="s">
        <v>2040</v>
      </c>
      <c r="G1295" s="4">
        <v>1</v>
      </c>
      <c r="H1295" s="4">
        <v>1</v>
      </c>
      <c r="I1295" s="2">
        <v>6</v>
      </c>
      <c r="J1295" s="2">
        <v>1</v>
      </c>
      <c r="K1295" s="2" t="s">
        <v>29</v>
      </c>
      <c r="L1295" s="2" t="str">
        <f>IF(K1295=[26]Hoja3!$B$2,[26]Hoja3!$A$2,IF(K1295=[26]Hoja3!$B$3,[26]Hoja3!$A$3,IF(K1295=[26]Hoja3!$B$4,[26]Hoja3!$A$4,IF(K1295=[26]Hoja3!$B$5,[26]Hoja3!$A$5,IF(K1295=[26]Hoja3!$B$6,[26]Hoja3!$A$6,IF(K1295=[26]Hoja3!$B$7,[26]Hoja3!$A$7,IF(K1295=[26]Hoja3!$B$8,[26]Hoja3!$A$8,IF(K1295=[26]Hoja3!$B$9,[26]Hoja3!$A$9,IF(K1295=[26]Hoja3!$B$10,[26]Hoja3!$A$10,IF(K1295=[26]Hoja3!$B$11,[26]Hoja3!$A$11,IF(K1295=[26]Hoja3!$B$12,[26]Hoja3!$A$12,IF(K1295=[26]Hoja3!$B$13,[26]Hoja3!$A$13,IF(K1295=[26]Hoja3!$B$14,[26]Hoja3!$A$14,"")))))))))))))</f>
        <v>CCE-05</v>
      </c>
      <c r="M1295" s="2" t="s">
        <v>58</v>
      </c>
      <c r="N1295" s="2">
        <v>0</v>
      </c>
      <c r="O1295" s="7">
        <f t="shared" si="27"/>
        <v>0</v>
      </c>
      <c r="P1295" s="7">
        <f t="shared" si="26"/>
        <v>0</v>
      </c>
      <c r="Q1295" s="1">
        <v>0</v>
      </c>
      <c r="R1295" s="2">
        <v>0</v>
      </c>
      <c r="S1295" s="2" t="s">
        <v>1332</v>
      </c>
      <c r="T1295" s="2" t="s">
        <v>1333</v>
      </c>
      <c r="U1295" s="2" t="s">
        <v>1687</v>
      </c>
      <c r="V1295" s="2" t="s">
        <v>1688</v>
      </c>
      <c r="W1295" s="2" t="s">
        <v>1689</v>
      </c>
      <c r="X1295" s="2"/>
      <c r="Y1295" s="2" t="s">
        <v>1690</v>
      </c>
    </row>
    <row r="1296" spans="1:25" ht="120" x14ac:dyDescent="0.25">
      <c r="A1296" s="2" t="s">
        <v>2042</v>
      </c>
      <c r="B1296" s="2" t="str">
        <f>IFERROR(VLOOKUP(VALUE(MID(A1296,1,IF(VALUE(MID(A1296,1,3))=898,3,4))),[30]Hoja1!$A$3:$K$222,2,0),"")</f>
        <v>1052 Bienestar estudiantil para todos</v>
      </c>
      <c r="C1296" s="2" t="s">
        <v>1973</v>
      </c>
      <c r="D1296" s="65" t="s">
        <v>1981</v>
      </c>
      <c r="E1296" s="2">
        <v>80101604</v>
      </c>
      <c r="F1296" s="2" t="s">
        <v>2035</v>
      </c>
      <c r="G1296" s="4">
        <v>1</v>
      </c>
      <c r="H1296" s="4">
        <v>1</v>
      </c>
      <c r="I1296" s="2">
        <v>6</v>
      </c>
      <c r="J1296" s="2">
        <v>1</v>
      </c>
      <c r="K1296" s="2" t="s">
        <v>29</v>
      </c>
      <c r="L1296" s="2" t="str">
        <f>IF(K1296=[26]Hoja3!$B$2,[26]Hoja3!$A$2,IF(K1296=[26]Hoja3!$B$3,[26]Hoja3!$A$3,IF(K1296=[26]Hoja3!$B$4,[26]Hoja3!$A$4,IF(K1296=[26]Hoja3!$B$5,[26]Hoja3!$A$5,IF(K1296=[26]Hoja3!$B$6,[26]Hoja3!$A$6,IF(K1296=[26]Hoja3!$B$7,[26]Hoja3!$A$7,IF(K1296=[26]Hoja3!$B$8,[26]Hoja3!$A$8,IF(K1296=[26]Hoja3!$B$9,[26]Hoja3!$A$9,IF(K1296=[26]Hoja3!$B$10,[26]Hoja3!$A$10,IF(K1296=[26]Hoja3!$B$11,[26]Hoja3!$A$11,IF(K1296=[26]Hoja3!$B$12,[26]Hoja3!$A$12,IF(K1296=[26]Hoja3!$B$13,[26]Hoja3!$A$13,IF(K1296=[26]Hoja3!$B$14,[26]Hoja3!$A$14,"")))))))))))))</f>
        <v>CCE-05</v>
      </c>
      <c r="M1296" s="2" t="s">
        <v>58</v>
      </c>
      <c r="N1296" s="2">
        <v>0</v>
      </c>
      <c r="O1296" s="7">
        <f t="shared" si="27"/>
        <v>0</v>
      </c>
      <c r="P1296" s="7">
        <f t="shared" si="26"/>
        <v>0</v>
      </c>
      <c r="Q1296" s="1">
        <v>0</v>
      </c>
      <c r="R1296" s="2">
        <v>0</v>
      </c>
      <c r="S1296" s="2" t="s">
        <v>1332</v>
      </c>
      <c r="T1296" s="2" t="s">
        <v>1333</v>
      </c>
      <c r="U1296" s="2" t="s">
        <v>1687</v>
      </c>
      <c r="V1296" s="2" t="s">
        <v>1688</v>
      </c>
      <c r="W1296" s="2" t="s">
        <v>1689</v>
      </c>
      <c r="X1296" s="2"/>
      <c r="Y1296" s="2" t="s">
        <v>1690</v>
      </c>
    </row>
    <row r="1297" spans="1:25" ht="120" x14ac:dyDescent="0.25">
      <c r="A1297" s="2" t="s">
        <v>2043</v>
      </c>
      <c r="B1297" s="2" t="str">
        <f>IFERROR(VLOOKUP(VALUE(MID(A1297,1,IF(VALUE(MID(A1297,1,3))=898,3,4))),[30]Hoja1!$A$3:$K$222,2,0),"")</f>
        <v>1052 Bienestar estudiantil para todos</v>
      </c>
      <c r="C1297" s="2" t="s">
        <v>1973</v>
      </c>
      <c r="D1297" s="65" t="s">
        <v>1981</v>
      </c>
      <c r="E1297" s="2">
        <v>80101604</v>
      </c>
      <c r="F1297" s="2" t="s">
        <v>2035</v>
      </c>
      <c r="G1297" s="4">
        <v>1</v>
      </c>
      <c r="H1297" s="4">
        <v>1</v>
      </c>
      <c r="I1297" s="2">
        <v>6</v>
      </c>
      <c r="J1297" s="2">
        <v>1</v>
      </c>
      <c r="K1297" s="2" t="s">
        <v>29</v>
      </c>
      <c r="L1297" s="2" t="str">
        <f>IF(K1297=[26]Hoja3!$B$2,[26]Hoja3!$A$2,IF(K1297=[26]Hoja3!$B$3,[26]Hoja3!$A$3,IF(K1297=[26]Hoja3!$B$4,[26]Hoja3!$A$4,IF(K1297=[26]Hoja3!$B$5,[26]Hoja3!$A$5,IF(K1297=[26]Hoja3!$B$6,[26]Hoja3!$A$6,IF(K1297=[26]Hoja3!$B$7,[26]Hoja3!$A$7,IF(K1297=[26]Hoja3!$B$8,[26]Hoja3!$A$8,IF(K1297=[26]Hoja3!$B$9,[26]Hoja3!$A$9,IF(K1297=[26]Hoja3!$B$10,[26]Hoja3!$A$10,IF(K1297=[26]Hoja3!$B$11,[26]Hoja3!$A$11,IF(K1297=[26]Hoja3!$B$12,[26]Hoja3!$A$12,IF(K1297=[26]Hoja3!$B$13,[26]Hoja3!$A$13,IF(K1297=[26]Hoja3!$B$14,[26]Hoja3!$A$14,"")))))))))))))</f>
        <v>CCE-05</v>
      </c>
      <c r="M1297" s="2" t="s">
        <v>58</v>
      </c>
      <c r="N1297" s="2">
        <v>0</v>
      </c>
      <c r="O1297" s="7">
        <f t="shared" si="27"/>
        <v>0</v>
      </c>
      <c r="P1297" s="7">
        <f t="shared" si="26"/>
        <v>0</v>
      </c>
      <c r="Q1297" s="1">
        <v>0</v>
      </c>
      <c r="R1297" s="2">
        <v>0</v>
      </c>
      <c r="S1297" s="2" t="s">
        <v>1332</v>
      </c>
      <c r="T1297" s="2" t="s">
        <v>1333</v>
      </c>
      <c r="U1297" s="2" t="s">
        <v>1687</v>
      </c>
      <c r="V1297" s="2" t="s">
        <v>1688</v>
      </c>
      <c r="W1297" s="2" t="s">
        <v>1689</v>
      </c>
      <c r="X1297" s="2"/>
      <c r="Y1297" s="2" t="s">
        <v>1690</v>
      </c>
    </row>
    <row r="1298" spans="1:25" ht="120" x14ac:dyDescent="0.25">
      <c r="A1298" s="2" t="s">
        <v>2044</v>
      </c>
      <c r="B1298" s="2" t="str">
        <f>IFERROR(VLOOKUP(VALUE(MID(A1298,1,IF(VALUE(MID(A1298,1,3))=898,3,4))),[30]Hoja1!$A$3:$K$222,2,0),"")</f>
        <v>1052 Bienestar estudiantil para todos</v>
      </c>
      <c r="C1298" s="2" t="s">
        <v>1973</v>
      </c>
      <c r="D1298" s="65" t="s">
        <v>1981</v>
      </c>
      <c r="E1298" s="2">
        <v>80101604</v>
      </c>
      <c r="F1298" s="2" t="s">
        <v>2035</v>
      </c>
      <c r="G1298" s="4">
        <v>1</v>
      </c>
      <c r="H1298" s="4">
        <v>1</v>
      </c>
      <c r="I1298" s="2">
        <v>6</v>
      </c>
      <c r="J1298" s="2">
        <v>1</v>
      </c>
      <c r="K1298" s="2" t="s">
        <v>29</v>
      </c>
      <c r="L1298" s="2" t="str">
        <f>IF(K1298=[26]Hoja3!$B$2,[26]Hoja3!$A$2,IF(K1298=[26]Hoja3!$B$3,[26]Hoja3!$A$3,IF(K1298=[26]Hoja3!$B$4,[26]Hoja3!$A$4,IF(K1298=[26]Hoja3!$B$5,[26]Hoja3!$A$5,IF(K1298=[26]Hoja3!$B$6,[26]Hoja3!$A$6,IF(K1298=[26]Hoja3!$B$7,[26]Hoja3!$A$7,IF(K1298=[26]Hoja3!$B$8,[26]Hoja3!$A$8,IF(K1298=[26]Hoja3!$B$9,[26]Hoja3!$A$9,IF(K1298=[26]Hoja3!$B$10,[26]Hoja3!$A$10,IF(K1298=[26]Hoja3!$B$11,[26]Hoja3!$A$11,IF(K1298=[26]Hoja3!$B$12,[26]Hoja3!$A$12,IF(K1298=[26]Hoja3!$B$13,[26]Hoja3!$A$13,IF(K1298=[26]Hoja3!$B$14,[26]Hoja3!$A$14,"")))))))))))))</f>
        <v>CCE-05</v>
      </c>
      <c r="M1298" s="2" t="s">
        <v>58</v>
      </c>
      <c r="N1298" s="2">
        <v>0</v>
      </c>
      <c r="O1298" s="7">
        <f t="shared" si="27"/>
        <v>0</v>
      </c>
      <c r="P1298" s="7">
        <f t="shared" si="26"/>
        <v>0</v>
      </c>
      <c r="Q1298" s="1">
        <v>0</v>
      </c>
      <c r="R1298" s="2">
        <v>0</v>
      </c>
      <c r="S1298" s="2" t="s">
        <v>1332</v>
      </c>
      <c r="T1298" s="2" t="s">
        <v>1333</v>
      </c>
      <c r="U1298" s="2" t="s">
        <v>1687</v>
      </c>
      <c r="V1298" s="2" t="s">
        <v>1688</v>
      </c>
      <c r="W1298" s="2" t="s">
        <v>1689</v>
      </c>
      <c r="X1298" s="2"/>
      <c r="Y1298" s="2" t="s">
        <v>1690</v>
      </c>
    </row>
    <row r="1299" spans="1:25" ht="120" x14ac:dyDescent="0.25">
      <c r="A1299" s="2" t="s">
        <v>2045</v>
      </c>
      <c r="B1299" s="2" t="str">
        <f>IFERROR(VLOOKUP(VALUE(MID(A1299,1,IF(VALUE(MID(A1299,1,3))=898,3,4))),[30]Hoja1!$A$3:$K$222,2,0),"")</f>
        <v>1052 Bienestar estudiantil para todos</v>
      </c>
      <c r="C1299" s="2" t="s">
        <v>1973</v>
      </c>
      <c r="D1299" s="65" t="s">
        <v>1981</v>
      </c>
      <c r="E1299" s="2">
        <v>80101604</v>
      </c>
      <c r="F1299" s="2" t="s">
        <v>2035</v>
      </c>
      <c r="G1299" s="4">
        <v>1</v>
      </c>
      <c r="H1299" s="4">
        <v>1</v>
      </c>
      <c r="I1299" s="2">
        <v>6</v>
      </c>
      <c r="J1299" s="2">
        <v>1</v>
      </c>
      <c r="K1299" s="2" t="s">
        <v>29</v>
      </c>
      <c r="L1299" s="2" t="str">
        <f>IF(K1299=[26]Hoja3!$B$2,[26]Hoja3!$A$2,IF(K1299=[26]Hoja3!$B$3,[26]Hoja3!$A$3,IF(K1299=[26]Hoja3!$B$4,[26]Hoja3!$A$4,IF(K1299=[26]Hoja3!$B$5,[26]Hoja3!$A$5,IF(K1299=[26]Hoja3!$B$6,[26]Hoja3!$A$6,IF(K1299=[26]Hoja3!$B$7,[26]Hoja3!$A$7,IF(K1299=[26]Hoja3!$B$8,[26]Hoja3!$A$8,IF(K1299=[26]Hoja3!$B$9,[26]Hoja3!$A$9,IF(K1299=[26]Hoja3!$B$10,[26]Hoja3!$A$10,IF(K1299=[26]Hoja3!$B$11,[26]Hoja3!$A$11,IF(K1299=[26]Hoja3!$B$12,[26]Hoja3!$A$12,IF(K1299=[26]Hoja3!$B$13,[26]Hoja3!$A$13,IF(K1299=[26]Hoja3!$B$14,[26]Hoja3!$A$14,"")))))))))))))</f>
        <v>CCE-05</v>
      </c>
      <c r="M1299" s="2" t="s">
        <v>58</v>
      </c>
      <c r="N1299" s="2">
        <v>0</v>
      </c>
      <c r="O1299" s="7">
        <f t="shared" si="27"/>
        <v>0</v>
      </c>
      <c r="P1299" s="7">
        <f t="shared" si="26"/>
        <v>0</v>
      </c>
      <c r="Q1299" s="1">
        <v>0</v>
      </c>
      <c r="R1299" s="2">
        <v>0</v>
      </c>
      <c r="S1299" s="2" t="s">
        <v>1332</v>
      </c>
      <c r="T1299" s="2" t="s">
        <v>1333</v>
      </c>
      <c r="U1299" s="2" t="s">
        <v>1687</v>
      </c>
      <c r="V1299" s="2" t="s">
        <v>1688</v>
      </c>
      <c r="W1299" s="2" t="s">
        <v>1689</v>
      </c>
      <c r="X1299" s="2"/>
      <c r="Y1299" s="2" t="s">
        <v>1690</v>
      </c>
    </row>
    <row r="1300" spans="1:25" ht="120" x14ac:dyDescent="0.25">
      <c r="A1300" s="2" t="s">
        <v>2046</v>
      </c>
      <c r="B1300" s="2" t="str">
        <f>IFERROR(VLOOKUP(VALUE(MID(A1300,1,IF(VALUE(MID(A1300,1,3))=898,3,4))),[30]Hoja1!$A$3:$K$222,2,0),"")</f>
        <v>1052 Bienestar estudiantil para todos</v>
      </c>
      <c r="C1300" s="2" t="s">
        <v>1973</v>
      </c>
      <c r="D1300" s="65" t="s">
        <v>1981</v>
      </c>
      <c r="E1300" s="2">
        <v>80101604</v>
      </c>
      <c r="F1300" s="2" t="s">
        <v>2035</v>
      </c>
      <c r="G1300" s="4">
        <v>1</v>
      </c>
      <c r="H1300" s="4">
        <v>1</v>
      </c>
      <c r="I1300" s="2">
        <v>6</v>
      </c>
      <c r="J1300" s="2">
        <v>1</v>
      </c>
      <c r="K1300" s="2" t="s">
        <v>29</v>
      </c>
      <c r="L1300" s="2" t="str">
        <f>IF(K1300=[26]Hoja3!$B$2,[26]Hoja3!$A$2,IF(K1300=[26]Hoja3!$B$3,[26]Hoja3!$A$3,IF(K1300=[26]Hoja3!$B$4,[26]Hoja3!$A$4,IF(K1300=[26]Hoja3!$B$5,[26]Hoja3!$A$5,IF(K1300=[26]Hoja3!$B$6,[26]Hoja3!$A$6,IF(K1300=[26]Hoja3!$B$7,[26]Hoja3!$A$7,IF(K1300=[26]Hoja3!$B$8,[26]Hoja3!$A$8,IF(K1300=[26]Hoja3!$B$9,[26]Hoja3!$A$9,IF(K1300=[26]Hoja3!$B$10,[26]Hoja3!$A$10,IF(K1300=[26]Hoja3!$B$11,[26]Hoja3!$A$11,IF(K1300=[26]Hoja3!$B$12,[26]Hoja3!$A$12,IF(K1300=[26]Hoja3!$B$13,[26]Hoja3!$A$13,IF(K1300=[26]Hoja3!$B$14,[26]Hoja3!$A$14,"")))))))))))))</f>
        <v>CCE-05</v>
      </c>
      <c r="M1300" s="2" t="s">
        <v>58</v>
      </c>
      <c r="N1300" s="2">
        <v>0</v>
      </c>
      <c r="O1300" s="7">
        <f t="shared" si="27"/>
        <v>0</v>
      </c>
      <c r="P1300" s="7">
        <f t="shared" si="26"/>
        <v>0</v>
      </c>
      <c r="Q1300" s="1">
        <v>0</v>
      </c>
      <c r="R1300" s="2">
        <v>0</v>
      </c>
      <c r="S1300" s="2" t="s">
        <v>1332</v>
      </c>
      <c r="T1300" s="2" t="s">
        <v>1333</v>
      </c>
      <c r="U1300" s="2" t="s">
        <v>1687</v>
      </c>
      <c r="V1300" s="2" t="s">
        <v>1688</v>
      </c>
      <c r="W1300" s="2" t="s">
        <v>1689</v>
      </c>
      <c r="X1300" s="2"/>
      <c r="Y1300" s="2" t="s">
        <v>1690</v>
      </c>
    </row>
    <row r="1301" spans="1:25" ht="120" x14ac:dyDescent="0.25">
      <c r="A1301" s="2" t="s">
        <v>2047</v>
      </c>
      <c r="B1301" s="2" t="str">
        <f>IFERROR(VLOOKUP(VALUE(MID(A1301,1,IF(VALUE(MID(A1301,1,3))=898,3,4))),[30]Hoja1!$A$3:$K$222,2,0),"")</f>
        <v>1052 Bienestar estudiantil para todos</v>
      </c>
      <c r="C1301" s="2" t="s">
        <v>1973</v>
      </c>
      <c r="D1301" s="65" t="s">
        <v>1981</v>
      </c>
      <c r="E1301" s="2">
        <v>80101604</v>
      </c>
      <c r="F1301" s="2" t="s">
        <v>2035</v>
      </c>
      <c r="G1301" s="4">
        <v>1</v>
      </c>
      <c r="H1301" s="4">
        <v>1</v>
      </c>
      <c r="I1301" s="2">
        <v>6</v>
      </c>
      <c r="J1301" s="2">
        <v>1</v>
      </c>
      <c r="K1301" s="2" t="s">
        <v>29</v>
      </c>
      <c r="L1301" s="2" t="str">
        <f>IF(K1301=[26]Hoja3!$B$2,[26]Hoja3!$A$2,IF(K1301=[26]Hoja3!$B$3,[26]Hoja3!$A$3,IF(K1301=[26]Hoja3!$B$4,[26]Hoja3!$A$4,IF(K1301=[26]Hoja3!$B$5,[26]Hoja3!$A$5,IF(K1301=[26]Hoja3!$B$6,[26]Hoja3!$A$6,IF(K1301=[26]Hoja3!$B$7,[26]Hoja3!$A$7,IF(K1301=[26]Hoja3!$B$8,[26]Hoja3!$A$8,IF(K1301=[26]Hoja3!$B$9,[26]Hoja3!$A$9,IF(K1301=[26]Hoja3!$B$10,[26]Hoja3!$A$10,IF(K1301=[26]Hoja3!$B$11,[26]Hoja3!$A$11,IF(K1301=[26]Hoja3!$B$12,[26]Hoja3!$A$12,IF(K1301=[26]Hoja3!$B$13,[26]Hoja3!$A$13,IF(K1301=[26]Hoja3!$B$14,[26]Hoja3!$A$14,"")))))))))))))</f>
        <v>CCE-05</v>
      </c>
      <c r="M1301" s="2" t="s">
        <v>58</v>
      </c>
      <c r="N1301" s="2">
        <v>0</v>
      </c>
      <c r="O1301" s="7">
        <f t="shared" si="27"/>
        <v>0</v>
      </c>
      <c r="P1301" s="7">
        <f t="shared" si="26"/>
        <v>0</v>
      </c>
      <c r="Q1301" s="1">
        <v>0</v>
      </c>
      <c r="R1301" s="2">
        <v>0</v>
      </c>
      <c r="S1301" s="2" t="s">
        <v>1332</v>
      </c>
      <c r="T1301" s="2" t="s">
        <v>1333</v>
      </c>
      <c r="U1301" s="2" t="s">
        <v>1687</v>
      </c>
      <c r="V1301" s="2" t="s">
        <v>1688</v>
      </c>
      <c r="W1301" s="2" t="s">
        <v>1689</v>
      </c>
      <c r="X1301" s="2"/>
      <c r="Y1301" s="2" t="s">
        <v>1690</v>
      </c>
    </row>
    <row r="1302" spans="1:25" ht="120" x14ac:dyDescent="0.25">
      <c r="A1302" s="2" t="s">
        <v>2048</v>
      </c>
      <c r="B1302" s="2" t="str">
        <f>IFERROR(VLOOKUP(VALUE(MID(A1302,1,IF(VALUE(MID(A1302,1,3))=898,3,4))),[30]Hoja1!$A$3:$K$222,2,0),"")</f>
        <v>1052 Bienestar estudiantil para todos</v>
      </c>
      <c r="C1302" s="2" t="s">
        <v>1973</v>
      </c>
      <c r="D1302" s="65" t="s">
        <v>1981</v>
      </c>
      <c r="E1302" s="2">
        <v>80101604</v>
      </c>
      <c r="F1302" s="2" t="s">
        <v>2035</v>
      </c>
      <c r="G1302" s="4">
        <v>1</v>
      </c>
      <c r="H1302" s="4">
        <v>1</v>
      </c>
      <c r="I1302" s="2">
        <v>6</v>
      </c>
      <c r="J1302" s="2">
        <v>1</v>
      </c>
      <c r="K1302" s="2" t="s">
        <v>29</v>
      </c>
      <c r="L1302" s="2" t="str">
        <f>IF(K1302=[26]Hoja3!$B$2,[26]Hoja3!$A$2,IF(K1302=[26]Hoja3!$B$3,[26]Hoja3!$A$3,IF(K1302=[26]Hoja3!$B$4,[26]Hoja3!$A$4,IF(K1302=[26]Hoja3!$B$5,[26]Hoja3!$A$5,IF(K1302=[26]Hoja3!$B$6,[26]Hoja3!$A$6,IF(K1302=[26]Hoja3!$B$7,[26]Hoja3!$A$7,IF(K1302=[26]Hoja3!$B$8,[26]Hoja3!$A$8,IF(K1302=[26]Hoja3!$B$9,[26]Hoja3!$A$9,IF(K1302=[26]Hoja3!$B$10,[26]Hoja3!$A$10,IF(K1302=[26]Hoja3!$B$11,[26]Hoja3!$A$11,IF(K1302=[26]Hoja3!$B$12,[26]Hoja3!$A$12,IF(K1302=[26]Hoja3!$B$13,[26]Hoja3!$A$13,IF(K1302=[26]Hoja3!$B$14,[26]Hoja3!$A$14,"")))))))))))))</f>
        <v>CCE-05</v>
      </c>
      <c r="M1302" s="2" t="s">
        <v>58</v>
      </c>
      <c r="N1302" s="2">
        <v>0</v>
      </c>
      <c r="O1302" s="7">
        <f t="shared" si="27"/>
        <v>0</v>
      </c>
      <c r="P1302" s="7">
        <f t="shared" si="26"/>
        <v>0</v>
      </c>
      <c r="Q1302" s="1">
        <v>0</v>
      </c>
      <c r="R1302" s="2">
        <v>0</v>
      </c>
      <c r="S1302" s="2" t="s">
        <v>1332</v>
      </c>
      <c r="T1302" s="2" t="s">
        <v>1333</v>
      </c>
      <c r="U1302" s="2" t="s">
        <v>1687</v>
      </c>
      <c r="V1302" s="2" t="s">
        <v>1688</v>
      </c>
      <c r="W1302" s="2" t="s">
        <v>1689</v>
      </c>
      <c r="X1302" s="2"/>
      <c r="Y1302" s="2" t="s">
        <v>1690</v>
      </c>
    </row>
    <row r="1303" spans="1:25" ht="120" x14ac:dyDescent="0.25">
      <c r="A1303" s="2" t="s">
        <v>2049</v>
      </c>
      <c r="B1303" s="2" t="str">
        <f>IFERROR(VLOOKUP(VALUE(MID(A1303,1,IF(VALUE(MID(A1303,1,3))=898,3,4))),[30]Hoja1!$A$3:$K$222,2,0),"")</f>
        <v>1052 Bienestar estudiantil para todos</v>
      </c>
      <c r="C1303" s="2" t="s">
        <v>1973</v>
      </c>
      <c r="D1303" s="65" t="s">
        <v>1981</v>
      </c>
      <c r="E1303" s="2">
        <v>80101604</v>
      </c>
      <c r="F1303" s="2" t="s">
        <v>2035</v>
      </c>
      <c r="G1303" s="4">
        <v>1</v>
      </c>
      <c r="H1303" s="4">
        <v>1</v>
      </c>
      <c r="I1303" s="2">
        <v>6</v>
      </c>
      <c r="J1303" s="2">
        <v>1</v>
      </c>
      <c r="K1303" s="2" t="s">
        <v>29</v>
      </c>
      <c r="L1303" s="2" t="str">
        <f>IF(K1303=[26]Hoja3!$B$2,[26]Hoja3!$A$2,IF(K1303=[26]Hoja3!$B$3,[26]Hoja3!$A$3,IF(K1303=[26]Hoja3!$B$4,[26]Hoja3!$A$4,IF(K1303=[26]Hoja3!$B$5,[26]Hoja3!$A$5,IF(K1303=[26]Hoja3!$B$6,[26]Hoja3!$A$6,IF(K1303=[26]Hoja3!$B$7,[26]Hoja3!$A$7,IF(K1303=[26]Hoja3!$B$8,[26]Hoja3!$A$8,IF(K1303=[26]Hoja3!$B$9,[26]Hoja3!$A$9,IF(K1303=[26]Hoja3!$B$10,[26]Hoja3!$A$10,IF(K1303=[26]Hoja3!$B$11,[26]Hoja3!$A$11,IF(K1303=[26]Hoja3!$B$12,[26]Hoja3!$A$12,IF(K1303=[26]Hoja3!$B$13,[26]Hoja3!$A$13,IF(K1303=[26]Hoja3!$B$14,[26]Hoja3!$A$14,"")))))))))))))</f>
        <v>CCE-05</v>
      </c>
      <c r="M1303" s="2" t="s">
        <v>58</v>
      </c>
      <c r="N1303" s="2">
        <v>0</v>
      </c>
      <c r="O1303" s="7">
        <f t="shared" si="27"/>
        <v>0</v>
      </c>
      <c r="P1303" s="7">
        <f t="shared" si="26"/>
        <v>0</v>
      </c>
      <c r="Q1303" s="1">
        <v>0</v>
      </c>
      <c r="R1303" s="2">
        <v>0</v>
      </c>
      <c r="S1303" s="2" t="s">
        <v>1332</v>
      </c>
      <c r="T1303" s="2" t="s">
        <v>1333</v>
      </c>
      <c r="U1303" s="2" t="s">
        <v>1687</v>
      </c>
      <c r="V1303" s="2" t="s">
        <v>1688</v>
      </c>
      <c r="W1303" s="2" t="s">
        <v>1689</v>
      </c>
      <c r="X1303" s="2"/>
      <c r="Y1303" s="2" t="s">
        <v>1690</v>
      </c>
    </row>
    <row r="1304" spans="1:25" ht="120" x14ac:dyDescent="0.25">
      <c r="A1304" s="2" t="s">
        <v>2050</v>
      </c>
      <c r="B1304" s="2" t="str">
        <f>IFERROR(VLOOKUP(VALUE(MID(A1304,1,IF(VALUE(MID(A1304,1,3))=898,3,4))),[30]Hoja1!$A$3:$K$222,2,0),"")</f>
        <v>1052 Bienestar estudiantil para todos</v>
      </c>
      <c r="C1304" s="2" t="s">
        <v>1973</v>
      </c>
      <c r="D1304" s="65" t="s">
        <v>1981</v>
      </c>
      <c r="E1304" s="2">
        <v>80101604</v>
      </c>
      <c r="F1304" s="2" t="s">
        <v>2035</v>
      </c>
      <c r="G1304" s="4">
        <v>1</v>
      </c>
      <c r="H1304" s="4">
        <v>1</v>
      </c>
      <c r="I1304" s="2">
        <v>6</v>
      </c>
      <c r="J1304" s="2">
        <v>1</v>
      </c>
      <c r="K1304" s="2" t="s">
        <v>29</v>
      </c>
      <c r="L1304" s="2" t="str">
        <f>IF(K1304=[26]Hoja3!$B$2,[26]Hoja3!$A$2,IF(K1304=[26]Hoja3!$B$3,[26]Hoja3!$A$3,IF(K1304=[26]Hoja3!$B$4,[26]Hoja3!$A$4,IF(K1304=[26]Hoja3!$B$5,[26]Hoja3!$A$5,IF(K1304=[26]Hoja3!$B$6,[26]Hoja3!$A$6,IF(K1304=[26]Hoja3!$B$7,[26]Hoja3!$A$7,IF(K1304=[26]Hoja3!$B$8,[26]Hoja3!$A$8,IF(K1304=[26]Hoja3!$B$9,[26]Hoja3!$A$9,IF(K1304=[26]Hoja3!$B$10,[26]Hoja3!$A$10,IF(K1304=[26]Hoja3!$B$11,[26]Hoja3!$A$11,IF(K1304=[26]Hoja3!$B$12,[26]Hoja3!$A$12,IF(K1304=[26]Hoja3!$B$13,[26]Hoja3!$A$13,IF(K1304=[26]Hoja3!$B$14,[26]Hoja3!$A$14,"")))))))))))))</f>
        <v>CCE-05</v>
      </c>
      <c r="M1304" s="2" t="s">
        <v>58</v>
      </c>
      <c r="N1304" s="2">
        <v>0</v>
      </c>
      <c r="O1304" s="7">
        <f t="shared" si="27"/>
        <v>0</v>
      </c>
      <c r="P1304" s="7">
        <f t="shared" si="26"/>
        <v>0</v>
      </c>
      <c r="Q1304" s="1">
        <v>0</v>
      </c>
      <c r="R1304" s="2">
        <v>0</v>
      </c>
      <c r="S1304" s="2" t="s">
        <v>1332</v>
      </c>
      <c r="T1304" s="2" t="s">
        <v>1333</v>
      </c>
      <c r="U1304" s="2" t="s">
        <v>1687</v>
      </c>
      <c r="V1304" s="2" t="s">
        <v>1688</v>
      </c>
      <c r="W1304" s="2" t="s">
        <v>1689</v>
      </c>
      <c r="X1304" s="2"/>
      <c r="Y1304" s="2" t="s">
        <v>1690</v>
      </c>
    </row>
    <row r="1305" spans="1:25" ht="120" x14ac:dyDescent="0.25">
      <c r="A1305" s="2" t="s">
        <v>2051</v>
      </c>
      <c r="B1305" s="2" t="str">
        <f>IFERROR(VLOOKUP(VALUE(MID(A1305,1,IF(VALUE(MID(A1305,1,3))=898,3,4))),[30]Hoja1!$A$3:$K$222,2,0),"")</f>
        <v>1052 Bienestar estudiantil para todos</v>
      </c>
      <c r="C1305" s="2" t="s">
        <v>1973</v>
      </c>
      <c r="D1305" s="65" t="s">
        <v>1981</v>
      </c>
      <c r="E1305" s="2">
        <v>80101604</v>
      </c>
      <c r="F1305" s="2" t="s">
        <v>2035</v>
      </c>
      <c r="G1305" s="4">
        <v>1</v>
      </c>
      <c r="H1305" s="4">
        <v>1</v>
      </c>
      <c r="I1305" s="2">
        <v>6</v>
      </c>
      <c r="J1305" s="2">
        <v>1</v>
      </c>
      <c r="K1305" s="2" t="s">
        <v>29</v>
      </c>
      <c r="L1305" s="2" t="str">
        <f>IF(K1305=[26]Hoja3!$B$2,[26]Hoja3!$A$2,IF(K1305=[26]Hoja3!$B$3,[26]Hoja3!$A$3,IF(K1305=[26]Hoja3!$B$4,[26]Hoja3!$A$4,IF(K1305=[26]Hoja3!$B$5,[26]Hoja3!$A$5,IF(K1305=[26]Hoja3!$B$6,[26]Hoja3!$A$6,IF(K1305=[26]Hoja3!$B$7,[26]Hoja3!$A$7,IF(K1305=[26]Hoja3!$B$8,[26]Hoja3!$A$8,IF(K1305=[26]Hoja3!$B$9,[26]Hoja3!$A$9,IF(K1305=[26]Hoja3!$B$10,[26]Hoja3!$A$10,IF(K1305=[26]Hoja3!$B$11,[26]Hoja3!$A$11,IF(K1305=[26]Hoja3!$B$12,[26]Hoja3!$A$12,IF(K1305=[26]Hoja3!$B$13,[26]Hoja3!$A$13,IF(K1305=[26]Hoja3!$B$14,[26]Hoja3!$A$14,"")))))))))))))</f>
        <v>CCE-05</v>
      </c>
      <c r="M1305" s="2" t="s">
        <v>58</v>
      </c>
      <c r="N1305" s="2">
        <v>0</v>
      </c>
      <c r="O1305" s="7">
        <f t="shared" si="27"/>
        <v>0</v>
      </c>
      <c r="P1305" s="7">
        <f t="shared" si="26"/>
        <v>0</v>
      </c>
      <c r="Q1305" s="1">
        <v>0</v>
      </c>
      <c r="R1305" s="2">
        <v>0</v>
      </c>
      <c r="S1305" s="2" t="s">
        <v>1332</v>
      </c>
      <c r="T1305" s="2" t="s">
        <v>1333</v>
      </c>
      <c r="U1305" s="2" t="s">
        <v>1687</v>
      </c>
      <c r="V1305" s="2" t="s">
        <v>1688</v>
      </c>
      <c r="W1305" s="2" t="s">
        <v>1689</v>
      </c>
      <c r="X1305" s="2"/>
      <c r="Y1305" s="2" t="s">
        <v>1690</v>
      </c>
    </row>
    <row r="1306" spans="1:25" ht="120" x14ac:dyDescent="0.25">
      <c r="A1306" s="2" t="s">
        <v>2052</v>
      </c>
      <c r="B1306" s="2" t="str">
        <f>IFERROR(VLOOKUP(VALUE(MID(A1306,1,IF(VALUE(MID(A1306,1,3))=898,3,4))),[30]Hoja1!$A$3:$K$222,2,0),"")</f>
        <v>1052 Bienestar estudiantil para todos</v>
      </c>
      <c r="C1306" s="2" t="s">
        <v>1973</v>
      </c>
      <c r="D1306" s="65" t="s">
        <v>1981</v>
      </c>
      <c r="E1306" s="2">
        <v>80101604</v>
      </c>
      <c r="F1306" s="2" t="s">
        <v>2035</v>
      </c>
      <c r="G1306" s="4">
        <v>1</v>
      </c>
      <c r="H1306" s="4">
        <v>1</v>
      </c>
      <c r="I1306" s="2">
        <v>6</v>
      </c>
      <c r="J1306" s="2">
        <v>1</v>
      </c>
      <c r="K1306" s="2" t="s">
        <v>29</v>
      </c>
      <c r="L1306" s="2" t="str">
        <f>IF(K1306=[26]Hoja3!$B$2,[26]Hoja3!$A$2,IF(K1306=[26]Hoja3!$B$3,[26]Hoja3!$A$3,IF(K1306=[26]Hoja3!$B$4,[26]Hoja3!$A$4,IF(K1306=[26]Hoja3!$B$5,[26]Hoja3!$A$5,IF(K1306=[26]Hoja3!$B$6,[26]Hoja3!$A$6,IF(K1306=[26]Hoja3!$B$7,[26]Hoja3!$A$7,IF(K1306=[26]Hoja3!$B$8,[26]Hoja3!$A$8,IF(K1306=[26]Hoja3!$B$9,[26]Hoja3!$A$9,IF(K1306=[26]Hoja3!$B$10,[26]Hoja3!$A$10,IF(K1306=[26]Hoja3!$B$11,[26]Hoja3!$A$11,IF(K1306=[26]Hoja3!$B$12,[26]Hoja3!$A$12,IF(K1306=[26]Hoja3!$B$13,[26]Hoja3!$A$13,IF(K1306=[26]Hoja3!$B$14,[26]Hoja3!$A$14,"")))))))))))))</f>
        <v>CCE-05</v>
      </c>
      <c r="M1306" s="2" t="s">
        <v>58</v>
      </c>
      <c r="N1306" s="2">
        <v>0</v>
      </c>
      <c r="O1306" s="7">
        <f t="shared" si="27"/>
        <v>0</v>
      </c>
      <c r="P1306" s="7">
        <f t="shared" si="26"/>
        <v>0</v>
      </c>
      <c r="Q1306" s="1">
        <v>0</v>
      </c>
      <c r="R1306" s="2">
        <v>0</v>
      </c>
      <c r="S1306" s="2" t="s">
        <v>1332</v>
      </c>
      <c r="T1306" s="2" t="s">
        <v>1333</v>
      </c>
      <c r="U1306" s="2" t="s">
        <v>1687</v>
      </c>
      <c r="V1306" s="2" t="s">
        <v>1688</v>
      </c>
      <c r="W1306" s="2" t="s">
        <v>1689</v>
      </c>
      <c r="X1306" s="2"/>
      <c r="Y1306" s="2" t="s">
        <v>1690</v>
      </c>
    </row>
    <row r="1307" spans="1:25" ht="120" x14ac:dyDescent="0.25">
      <c r="A1307" s="2" t="s">
        <v>2053</v>
      </c>
      <c r="B1307" s="2" t="str">
        <f>IFERROR(VLOOKUP(VALUE(MID(A1307,1,IF(VALUE(MID(A1307,1,3))=898,3,4))),[30]Hoja1!$A$3:$K$222,2,0),"")</f>
        <v>1052 Bienestar estudiantil para todos</v>
      </c>
      <c r="C1307" s="2" t="s">
        <v>1973</v>
      </c>
      <c r="D1307" s="65" t="s">
        <v>1981</v>
      </c>
      <c r="E1307" s="2">
        <v>80101604</v>
      </c>
      <c r="F1307" s="2" t="s">
        <v>2035</v>
      </c>
      <c r="G1307" s="4">
        <v>1</v>
      </c>
      <c r="H1307" s="4">
        <v>1</v>
      </c>
      <c r="I1307" s="2">
        <v>6</v>
      </c>
      <c r="J1307" s="2">
        <v>1</v>
      </c>
      <c r="K1307" s="2" t="s">
        <v>29</v>
      </c>
      <c r="L1307" s="2" t="str">
        <f>IF(K1307=[26]Hoja3!$B$2,[26]Hoja3!$A$2,IF(K1307=[26]Hoja3!$B$3,[26]Hoja3!$A$3,IF(K1307=[26]Hoja3!$B$4,[26]Hoja3!$A$4,IF(K1307=[26]Hoja3!$B$5,[26]Hoja3!$A$5,IF(K1307=[26]Hoja3!$B$6,[26]Hoja3!$A$6,IF(K1307=[26]Hoja3!$B$7,[26]Hoja3!$A$7,IF(K1307=[26]Hoja3!$B$8,[26]Hoja3!$A$8,IF(K1307=[26]Hoja3!$B$9,[26]Hoja3!$A$9,IF(K1307=[26]Hoja3!$B$10,[26]Hoja3!$A$10,IF(K1307=[26]Hoja3!$B$11,[26]Hoja3!$A$11,IF(K1307=[26]Hoja3!$B$12,[26]Hoja3!$A$12,IF(K1307=[26]Hoja3!$B$13,[26]Hoja3!$A$13,IF(K1307=[26]Hoja3!$B$14,[26]Hoja3!$A$14,"")))))))))))))</f>
        <v>CCE-05</v>
      </c>
      <c r="M1307" s="2" t="s">
        <v>58</v>
      </c>
      <c r="N1307" s="2">
        <v>0</v>
      </c>
      <c r="O1307" s="7">
        <f t="shared" si="27"/>
        <v>0</v>
      </c>
      <c r="P1307" s="7">
        <f t="shared" si="26"/>
        <v>0</v>
      </c>
      <c r="Q1307" s="1">
        <v>0</v>
      </c>
      <c r="R1307" s="2">
        <v>0</v>
      </c>
      <c r="S1307" s="2" t="s">
        <v>1332</v>
      </c>
      <c r="T1307" s="2" t="s">
        <v>1333</v>
      </c>
      <c r="U1307" s="2" t="s">
        <v>1687</v>
      </c>
      <c r="V1307" s="2" t="s">
        <v>1688</v>
      </c>
      <c r="W1307" s="2" t="s">
        <v>1689</v>
      </c>
      <c r="X1307" s="2"/>
      <c r="Y1307" s="2" t="s">
        <v>1690</v>
      </c>
    </row>
    <row r="1308" spans="1:25" ht="120" x14ac:dyDescent="0.25">
      <c r="A1308" s="2" t="s">
        <v>2054</v>
      </c>
      <c r="B1308" s="2" t="str">
        <f>IFERROR(VLOOKUP(VALUE(MID(A1308,1,IF(VALUE(MID(A1308,1,3))=898,3,4))),[30]Hoja1!$A$3:$K$222,2,0),"")</f>
        <v>1052 Bienestar estudiantil para todos</v>
      </c>
      <c r="C1308" s="2" t="s">
        <v>1973</v>
      </c>
      <c r="D1308" s="65" t="s">
        <v>1981</v>
      </c>
      <c r="E1308" s="2">
        <v>80101604</v>
      </c>
      <c r="F1308" s="2" t="s">
        <v>2035</v>
      </c>
      <c r="G1308" s="4">
        <v>1</v>
      </c>
      <c r="H1308" s="4">
        <v>1</v>
      </c>
      <c r="I1308" s="2">
        <v>6</v>
      </c>
      <c r="J1308" s="2">
        <v>1</v>
      </c>
      <c r="K1308" s="2" t="s">
        <v>29</v>
      </c>
      <c r="L1308" s="2" t="str">
        <f>IF(K1308=[26]Hoja3!$B$2,[26]Hoja3!$A$2,IF(K1308=[26]Hoja3!$B$3,[26]Hoja3!$A$3,IF(K1308=[26]Hoja3!$B$4,[26]Hoja3!$A$4,IF(K1308=[26]Hoja3!$B$5,[26]Hoja3!$A$5,IF(K1308=[26]Hoja3!$B$6,[26]Hoja3!$A$6,IF(K1308=[26]Hoja3!$B$7,[26]Hoja3!$A$7,IF(K1308=[26]Hoja3!$B$8,[26]Hoja3!$A$8,IF(K1308=[26]Hoja3!$B$9,[26]Hoja3!$A$9,IF(K1308=[26]Hoja3!$B$10,[26]Hoja3!$A$10,IF(K1308=[26]Hoja3!$B$11,[26]Hoja3!$A$11,IF(K1308=[26]Hoja3!$B$12,[26]Hoja3!$A$12,IF(K1308=[26]Hoja3!$B$13,[26]Hoja3!$A$13,IF(K1308=[26]Hoja3!$B$14,[26]Hoja3!$A$14,"")))))))))))))</f>
        <v>CCE-05</v>
      </c>
      <c r="M1308" s="2" t="s">
        <v>58</v>
      </c>
      <c r="N1308" s="2">
        <v>0</v>
      </c>
      <c r="O1308" s="7">
        <f t="shared" si="27"/>
        <v>0</v>
      </c>
      <c r="P1308" s="7">
        <f t="shared" si="26"/>
        <v>0</v>
      </c>
      <c r="Q1308" s="1">
        <v>0</v>
      </c>
      <c r="R1308" s="2">
        <v>0</v>
      </c>
      <c r="S1308" s="2" t="s">
        <v>1332</v>
      </c>
      <c r="T1308" s="2" t="s">
        <v>1333</v>
      </c>
      <c r="U1308" s="2" t="s">
        <v>1687</v>
      </c>
      <c r="V1308" s="2" t="s">
        <v>1688</v>
      </c>
      <c r="W1308" s="2" t="s">
        <v>1689</v>
      </c>
      <c r="X1308" s="2"/>
      <c r="Y1308" s="2" t="s">
        <v>1690</v>
      </c>
    </row>
    <row r="1309" spans="1:25" ht="120" x14ac:dyDescent="0.25">
      <c r="A1309" s="2" t="s">
        <v>2055</v>
      </c>
      <c r="B1309" s="2" t="str">
        <f>IFERROR(VLOOKUP(VALUE(MID(A1309,1,IF(VALUE(MID(A1309,1,3))=898,3,4))),[30]Hoja1!$A$3:$K$222,2,0),"")</f>
        <v>1052 Bienestar estudiantil para todos</v>
      </c>
      <c r="C1309" s="2" t="s">
        <v>1973</v>
      </c>
      <c r="D1309" s="65" t="s">
        <v>1981</v>
      </c>
      <c r="E1309" s="2">
        <v>80101604</v>
      </c>
      <c r="F1309" s="2" t="s">
        <v>2035</v>
      </c>
      <c r="G1309" s="4">
        <v>1</v>
      </c>
      <c r="H1309" s="4">
        <v>1</v>
      </c>
      <c r="I1309" s="2">
        <v>6</v>
      </c>
      <c r="J1309" s="2">
        <v>1</v>
      </c>
      <c r="K1309" s="2" t="s">
        <v>29</v>
      </c>
      <c r="L1309" s="2" t="str">
        <f>IF(K1309=[26]Hoja3!$B$2,[26]Hoja3!$A$2,IF(K1309=[26]Hoja3!$B$3,[26]Hoja3!$A$3,IF(K1309=[26]Hoja3!$B$4,[26]Hoja3!$A$4,IF(K1309=[26]Hoja3!$B$5,[26]Hoja3!$A$5,IF(K1309=[26]Hoja3!$B$6,[26]Hoja3!$A$6,IF(K1309=[26]Hoja3!$B$7,[26]Hoja3!$A$7,IF(K1309=[26]Hoja3!$B$8,[26]Hoja3!$A$8,IF(K1309=[26]Hoja3!$B$9,[26]Hoja3!$A$9,IF(K1309=[26]Hoja3!$B$10,[26]Hoja3!$A$10,IF(K1309=[26]Hoja3!$B$11,[26]Hoja3!$A$11,IF(K1309=[26]Hoja3!$B$12,[26]Hoja3!$A$12,IF(K1309=[26]Hoja3!$B$13,[26]Hoja3!$A$13,IF(K1309=[26]Hoja3!$B$14,[26]Hoja3!$A$14,"")))))))))))))</f>
        <v>CCE-05</v>
      </c>
      <c r="M1309" s="2" t="s">
        <v>58</v>
      </c>
      <c r="N1309" s="2">
        <v>0</v>
      </c>
      <c r="O1309" s="7">
        <f t="shared" si="27"/>
        <v>0</v>
      </c>
      <c r="P1309" s="7">
        <f t="shared" si="26"/>
        <v>0</v>
      </c>
      <c r="Q1309" s="1">
        <v>0</v>
      </c>
      <c r="R1309" s="2">
        <v>0</v>
      </c>
      <c r="S1309" s="2" t="s">
        <v>1332</v>
      </c>
      <c r="T1309" s="2" t="s">
        <v>1333</v>
      </c>
      <c r="U1309" s="2" t="s">
        <v>1687</v>
      </c>
      <c r="V1309" s="2" t="s">
        <v>1688</v>
      </c>
      <c r="W1309" s="2" t="s">
        <v>1689</v>
      </c>
      <c r="X1309" s="2"/>
      <c r="Y1309" s="2" t="s">
        <v>1690</v>
      </c>
    </row>
    <row r="1310" spans="1:25" ht="120" x14ac:dyDescent="0.25">
      <c r="A1310" s="2" t="s">
        <v>2056</v>
      </c>
      <c r="B1310" s="2" t="str">
        <f>IFERROR(VLOOKUP(VALUE(MID(A1310,1,IF(VALUE(MID(A1310,1,3))=898,3,4))),[30]Hoja1!$A$3:$K$222,2,0),"")</f>
        <v>1052 Bienestar estudiantil para todos</v>
      </c>
      <c r="C1310" s="2" t="s">
        <v>1973</v>
      </c>
      <c r="D1310" s="65" t="s">
        <v>1981</v>
      </c>
      <c r="E1310" s="2">
        <v>78131804</v>
      </c>
      <c r="F1310" s="2" t="s">
        <v>2057</v>
      </c>
      <c r="G1310" s="4">
        <v>1</v>
      </c>
      <c r="H1310" s="4">
        <v>1</v>
      </c>
      <c r="I1310" s="2">
        <v>11.5</v>
      </c>
      <c r="J1310" s="2">
        <v>1</v>
      </c>
      <c r="K1310" s="2" t="s">
        <v>29</v>
      </c>
      <c r="L1310" s="2" t="str">
        <f>IF(K1310=[26]Hoja3!$B$2,[26]Hoja3!$A$2,IF(K1310=[26]Hoja3!$B$3,[26]Hoja3!$A$3,IF(K1310=[26]Hoja3!$B$4,[26]Hoja3!$A$4,IF(K1310=[26]Hoja3!$B$5,[26]Hoja3!$A$5,IF(K1310=[26]Hoja3!$B$6,[26]Hoja3!$A$6,IF(K1310=[26]Hoja3!$B$7,[26]Hoja3!$A$7,IF(K1310=[26]Hoja3!$B$8,[26]Hoja3!$A$8,IF(K1310=[26]Hoja3!$B$9,[26]Hoja3!$A$9,IF(K1310=[26]Hoja3!$B$10,[26]Hoja3!$A$10,IF(K1310=[26]Hoja3!$B$11,[26]Hoja3!$A$11,IF(K1310=[26]Hoja3!$B$12,[26]Hoja3!$A$12,IF(K1310=[26]Hoja3!$B$13,[26]Hoja3!$A$13,IF(K1310=[26]Hoja3!$B$14,[26]Hoja3!$A$14,"")))))))))))))</f>
        <v>CCE-05</v>
      </c>
      <c r="M1310" s="2" t="s">
        <v>58</v>
      </c>
      <c r="N1310" s="2">
        <v>0</v>
      </c>
      <c r="O1310" s="7">
        <f>+AF1310</f>
        <v>0</v>
      </c>
      <c r="P1310" s="7">
        <f t="shared" si="26"/>
        <v>0</v>
      </c>
      <c r="Q1310" s="1">
        <v>0</v>
      </c>
      <c r="R1310" s="2">
        <v>0</v>
      </c>
      <c r="S1310" s="2" t="s">
        <v>1332</v>
      </c>
      <c r="T1310" s="2" t="s">
        <v>1333</v>
      </c>
      <c r="U1310" s="2" t="s">
        <v>1687</v>
      </c>
      <c r="V1310" s="2" t="s">
        <v>1688</v>
      </c>
      <c r="W1310" s="2" t="s">
        <v>1689</v>
      </c>
      <c r="X1310" s="2"/>
      <c r="Y1310" s="2" t="s">
        <v>1690</v>
      </c>
    </row>
    <row r="1311" spans="1:25" ht="120" x14ac:dyDescent="0.25">
      <c r="A1311" s="2" t="s">
        <v>2058</v>
      </c>
      <c r="B1311" s="2" t="s">
        <v>1692</v>
      </c>
      <c r="C1311" s="2" t="s">
        <v>1973</v>
      </c>
      <c r="D1311" s="65" t="s">
        <v>1981</v>
      </c>
      <c r="E1311" s="2">
        <v>80101604</v>
      </c>
      <c r="F1311" s="2" t="s">
        <v>2059</v>
      </c>
      <c r="G1311" s="4">
        <v>1</v>
      </c>
      <c r="H1311" s="4">
        <v>1</v>
      </c>
      <c r="I1311" s="2">
        <v>11.5</v>
      </c>
      <c r="J1311" s="2">
        <v>1</v>
      </c>
      <c r="K1311" s="2" t="s">
        <v>29</v>
      </c>
      <c r="L1311" s="2" t="s">
        <v>820</v>
      </c>
      <c r="M1311" s="2" t="s">
        <v>58</v>
      </c>
      <c r="N1311" s="2">
        <v>0</v>
      </c>
      <c r="O1311" s="7">
        <f t="shared" ref="O1311" si="28">+AF1311</f>
        <v>0</v>
      </c>
      <c r="P1311" s="7">
        <f t="shared" si="26"/>
        <v>0</v>
      </c>
      <c r="Q1311" s="1">
        <v>0</v>
      </c>
      <c r="R1311" s="2">
        <v>0</v>
      </c>
      <c r="S1311" s="2" t="s">
        <v>1332</v>
      </c>
      <c r="T1311" s="2" t="s">
        <v>1333</v>
      </c>
      <c r="U1311" s="2" t="s">
        <v>1687</v>
      </c>
      <c r="V1311" s="2" t="s">
        <v>1688</v>
      </c>
      <c r="W1311" s="2" t="s">
        <v>1689</v>
      </c>
      <c r="X1311" s="2"/>
      <c r="Y1311" s="2" t="s">
        <v>1690</v>
      </c>
    </row>
    <row r="1312" spans="1:25" ht="120" x14ac:dyDescent="0.25">
      <c r="A1312" s="2" t="s">
        <v>2060</v>
      </c>
      <c r="B1312" s="2" t="str">
        <f>IFERROR(VLOOKUP(VALUE(MID(A1312,1,IF(VALUE(MID(A1312,1,3))=898,3,4))),[30]Hoja1!$A$3:$K$222,2,0),"")</f>
        <v>1052 Bienestar estudiantil para todos</v>
      </c>
      <c r="C1312" s="2" t="s">
        <v>1973</v>
      </c>
      <c r="D1312" s="65" t="s">
        <v>1981</v>
      </c>
      <c r="E1312" s="2">
        <v>80101604</v>
      </c>
      <c r="F1312" s="2" t="s">
        <v>2061</v>
      </c>
      <c r="G1312" s="4">
        <v>1</v>
      </c>
      <c r="H1312" s="4">
        <v>1</v>
      </c>
      <c r="I1312" s="2">
        <v>11.5</v>
      </c>
      <c r="J1312" s="2">
        <v>1</v>
      </c>
      <c r="K1312" s="2" t="s">
        <v>29</v>
      </c>
      <c r="L1312" s="2" t="str">
        <f>IF(K1312=[26]Hoja3!$B$2,[26]Hoja3!$A$2,IF(K1312=[26]Hoja3!$B$3,[26]Hoja3!$A$3,IF(K1312=[26]Hoja3!$B$4,[26]Hoja3!$A$4,IF(K1312=[26]Hoja3!$B$5,[26]Hoja3!$A$5,IF(K1312=[26]Hoja3!$B$6,[26]Hoja3!$A$6,IF(K1312=[26]Hoja3!$B$7,[26]Hoja3!$A$7,IF(K1312=[26]Hoja3!$B$8,[26]Hoja3!$A$8,IF(K1312=[26]Hoja3!$B$9,[26]Hoja3!$A$9,IF(K1312=[26]Hoja3!$B$10,[26]Hoja3!$A$10,IF(K1312=[26]Hoja3!$B$11,[26]Hoja3!$A$11,IF(K1312=[26]Hoja3!$B$12,[26]Hoja3!$A$12,IF(K1312=[26]Hoja3!$B$13,[26]Hoja3!$A$13,IF(K1312=[26]Hoja3!$B$14,[26]Hoja3!$A$14,"")))))))))))))</f>
        <v>CCE-05</v>
      </c>
      <c r="M1312" s="2" t="s">
        <v>58</v>
      </c>
      <c r="N1312" s="2">
        <v>0</v>
      </c>
      <c r="O1312" s="7">
        <f>+AF1312</f>
        <v>0</v>
      </c>
      <c r="P1312" s="7">
        <f t="shared" si="26"/>
        <v>0</v>
      </c>
      <c r="Q1312" s="1">
        <v>0</v>
      </c>
      <c r="R1312" s="2">
        <v>0</v>
      </c>
      <c r="S1312" s="2" t="s">
        <v>1332</v>
      </c>
      <c r="T1312" s="2" t="s">
        <v>1333</v>
      </c>
      <c r="U1312" s="2" t="s">
        <v>1687</v>
      </c>
      <c r="V1312" s="2" t="s">
        <v>1688</v>
      </c>
      <c r="W1312" s="2" t="s">
        <v>1689</v>
      </c>
      <c r="X1312" s="2"/>
      <c r="Y1312" s="2" t="s">
        <v>1690</v>
      </c>
    </row>
    <row r="1313" spans="1:25" ht="135" x14ac:dyDescent="0.25">
      <c r="A1313" s="2" t="s">
        <v>2062</v>
      </c>
      <c r="B1313" s="2" t="str">
        <f>IFERROR(VLOOKUP(VALUE(MID(A1313,1,IF(VALUE(MID(A1313,1,3))=898,3,4))),[30]Hoja1!$A$3:$K$222,2,0),"")</f>
        <v>1052 Bienestar estudiantil para todos</v>
      </c>
      <c r="C1313" s="2" t="s">
        <v>1973</v>
      </c>
      <c r="D1313" s="65" t="s">
        <v>1981</v>
      </c>
      <c r="E1313" s="2">
        <v>93151601</v>
      </c>
      <c r="F1313" s="2" t="s">
        <v>2063</v>
      </c>
      <c r="G1313" s="4">
        <v>1</v>
      </c>
      <c r="H1313" s="4">
        <v>1</v>
      </c>
      <c r="I1313" s="2">
        <v>11.5</v>
      </c>
      <c r="J1313" s="2">
        <v>1</v>
      </c>
      <c r="K1313" s="2" t="s">
        <v>29</v>
      </c>
      <c r="L1313" s="2" t="str">
        <f>IF(K1313=[26]Hoja3!$B$2,[26]Hoja3!$A$2,IF(K1313=[26]Hoja3!$B$3,[26]Hoja3!$A$3,IF(K1313=[26]Hoja3!$B$4,[26]Hoja3!$A$4,IF(K1313=[26]Hoja3!$B$5,[26]Hoja3!$A$5,IF(K1313=[26]Hoja3!$B$6,[26]Hoja3!$A$6,IF(K1313=[26]Hoja3!$B$7,[26]Hoja3!$A$7,IF(K1313=[26]Hoja3!$B$8,[26]Hoja3!$A$8,IF(K1313=[26]Hoja3!$B$9,[26]Hoja3!$A$9,IF(K1313=[26]Hoja3!$B$10,[26]Hoja3!$A$10,IF(K1313=[26]Hoja3!$B$11,[26]Hoja3!$A$11,IF(K1313=[26]Hoja3!$B$12,[26]Hoja3!$A$12,IF(K1313=[26]Hoja3!$B$13,[26]Hoja3!$A$13,IF(K1313=[26]Hoja3!$B$14,[26]Hoja3!$A$14,"")))))))))))))</f>
        <v>CCE-05</v>
      </c>
      <c r="M1313" s="2" t="s">
        <v>58</v>
      </c>
      <c r="N1313" s="2">
        <v>0</v>
      </c>
      <c r="O1313" s="7">
        <f>+AF1313</f>
        <v>0</v>
      </c>
      <c r="P1313" s="7">
        <f t="shared" si="26"/>
        <v>0</v>
      </c>
      <c r="Q1313" s="1">
        <v>0</v>
      </c>
      <c r="R1313" s="2">
        <v>0</v>
      </c>
      <c r="S1313" s="2" t="s">
        <v>1332</v>
      </c>
      <c r="T1313" s="2" t="s">
        <v>1333</v>
      </c>
      <c r="U1313" s="2" t="s">
        <v>1687</v>
      </c>
      <c r="V1313" s="2" t="s">
        <v>1688</v>
      </c>
      <c r="W1313" s="2" t="s">
        <v>1689</v>
      </c>
      <c r="X1313" s="2"/>
      <c r="Y1313" s="2" t="s">
        <v>1690</v>
      </c>
    </row>
    <row r="1314" spans="1:25" ht="105" x14ac:dyDescent="0.25">
      <c r="A1314" s="2" t="s">
        <v>2064</v>
      </c>
      <c r="B1314" s="2" t="s">
        <v>1692</v>
      </c>
      <c r="C1314" s="2" t="s">
        <v>1838</v>
      </c>
      <c r="D1314" s="65" t="s">
        <v>1842</v>
      </c>
      <c r="E1314" s="2">
        <v>80161506</v>
      </c>
      <c r="F1314" s="2" t="s">
        <v>2065</v>
      </c>
      <c r="G1314" s="4">
        <v>1</v>
      </c>
      <c r="H1314" s="4">
        <v>1</v>
      </c>
      <c r="I1314" s="2">
        <v>11.5</v>
      </c>
      <c r="J1314" s="2">
        <v>1</v>
      </c>
      <c r="K1314" s="2" t="s">
        <v>29</v>
      </c>
      <c r="L1314" s="2" t="str">
        <f>IF(K1314=[29]Hoja3!$B$2,[29]Hoja3!$A$2,IF(K1314=[29]Hoja3!$B$3,[29]Hoja3!$A$3,IF(K1314=[29]Hoja3!$B$4,[29]Hoja3!$A$4,IF(K1314=[29]Hoja3!$B$5,[29]Hoja3!$A$5,IF(K1314=[29]Hoja3!$B$6,[29]Hoja3!$A$6,IF(K1314=[29]Hoja3!$B$7,[29]Hoja3!$A$7,IF(K1314=[29]Hoja3!$B$8,[29]Hoja3!$A$8,IF(K1314=[29]Hoja3!$B$9,[29]Hoja3!$A$9,IF(K1314=[29]Hoja3!$B$10,[29]Hoja3!$A$10,IF(K1314=[29]Hoja3!$B$11,[29]Hoja3!$A$11,IF(K1314=[29]Hoja3!$B$12,[29]Hoja3!$A$12,IF(K1314=[29]Hoja3!$B$13,[29]Hoja3!$A$13,IF(K1314=[29]Hoja3!$B$14,[29]Hoja3!$A$14,"")))))))))))))</f>
        <v>CCE-05</v>
      </c>
      <c r="M1314" s="65" t="s">
        <v>58</v>
      </c>
      <c r="N1314" s="2">
        <v>0</v>
      </c>
      <c r="O1314" s="7">
        <f t="shared" ref="O1314:O1315" si="29">+AF1314</f>
        <v>0</v>
      </c>
      <c r="P1314" s="7">
        <f t="shared" si="26"/>
        <v>0</v>
      </c>
      <c r="Q1314" s="1">
        <v>0</v>
      </c>
      <c r="R1314" s="2">
        <v>0</v>
      </c>
      <c r="S1314" s="2" t="s">
        <v>1332</v>
      </c>
      <c r="T1314" s="2" t="s">
        <v>1333</v>
      </c>
      <c r="U1314" s="2" t="s">
        <v>1687</v>
      </c>
      <c r="V1314" s="2" t="s">
        <v>1688</v>
      </c>
      <c r="W1314" s="2" t="s">
        <v>1689</v>
      </c>
      <c r="X1314" s="2"/>
      <c r="Y1314" s="2" t="s">
        <v>1690</v>
      </c>
    </row>
    <row r="1315" spans="1:25" ht="105" x14ac:dyDescent="0.25">
      <c r="A1315" s="2" t="s">
        <v>2066</v>
      </c>
      <c r="B1315" s="2" t="str">
        <f>IFERROR(VLOOKUP(VALUE(MID(A1315,1,IF(VALUE(MID(A1315,1,3))=898,3,4))),[26]Hoja1!$A$3:$K$222,2,0),"")</f>
        <v>1052 Bienestar estudiantil para todos</v>
      </c>
      <c r="C1315" s="2" t="s">
        <v>1682</v>
      </c>
      <c r="D1315" s="2" t="s">
        <v>1709</v>
      </c>
      <c r="E1315" s="2">
        <v>85151605</v>
      </c>
      <c r="F1315" s="66" t="s">
        <v>2067</v>
      </c>
      <c r="G1315" s="4">
        <v>1</v>
      </c>
      <c r="H1315" s="4">
        <v>1</v>
      </c>
      <c r="I1315" s="2">
        <v>2</v>
      </c>
      <c r="J1315" s="2">
        <v>1</v>
      </c>
      <c r="K1315" s="2" t="s">
        <v>29</v>
      </c>
      <c r="L1315" s="2" t="str">
        <f>IF(K1315=[26]Hoja3!$B$2,[26]Hoja3!$A$2,IF(K1315=[26]Hoja3!$B$3,[26]Hoja3!$A$3,IF(K1315=[26]Hoja3!$B$4,[26]Hoja3!$A$4,IF(K1315=[26]Hoja3!$B$5,[26]Hoja3!$A$5,IF(K1315=[26]Hoja3!$B$6,[26]Hoja3!$A$6,IF(K1315=[26]Hoja3!$B$7,[26]Hoja3!$A$7,IF(K1315=[26]Hoja3!$B$8,[26]Hoja3!$A$8,IF(K1315=[26]Hoja3!$B$9,[26]Hoja3!$A$9,IF(K1315=[26]Hoja3!$B$10,[26]Hoja3!$A$10,IF(K1315=[26]Hoja3!$B$11,[26]Hoja3!$A$11,IF(K1315=[26]Hoja3!$B$12,[26]Hoja3!$A$12,IF(K1315=[26]Hoja3!$B$13,[26]Hoja3!$A$13,IF(K1315=[26]Hoja3!$B$14,[26]Hoja3!$A$14,"")))))))))))))</f>
        <v>CCE-05</v>
      </c>
      <c r="M1315" s="2" t="s">
        <v>58</v>
      </c>
      <c r="N1315" s="2">
        <v>0</v>
      </c>
      <c r="O1315" s="7">
        <f t="shared" si="29"/>
        <v>0</v>
      </c>
      <c r="P1315" s="64">
        <f t="shared" si="26"/>
        <v>0</v>
      </c>
      <c r="Q1315" s="1">
        <v>0</v>
      </c>
      <c r="R1315" s="2">
        <v>0</v>
      </c>
      <c r="S1315" s="2" t="s">
        <v>1332</v>
      </c>
      <c r="T1315" s="2" t="s">
        <v>1333</v>
      </c>
      <c r="U1315" s="2" t="s">
        <v>1687</v>
      </c>
      <c r="V1315" s="2" t="s">
        <v>1688</v>
      </c>
      <c r="W1315" s="2" t="s">
        <v>1689</v>
      </c>
      <c r="X1315" s="2"/>
      <c r="Y1315" s="2" t="s">
        <v>1690</v>
      </c>
    </row>
    <row r="1316" spans="1:25" ht="150" x14ac:dyDescent="0.25">
      <c r="A1316" s="2" t="s">
        <v>2068</v>
      </c>
      <c r="B1316" s="2" t="str">
        <f>IFERROR(VLOOKUP(VALUE(MID(A1316,1,IF(VALUE(MID(A1316,1,3))=898,3,4))),[32]Hoja1!$A$3:$K$222,2,0),"")</f>
        <v>1053 Oportunidades de aprendizaje desde el enfoque diferencial</v>
      </c>
      <c r="C1316" s="2" t="s">
        <v>2069</v>
      </c>
      <c r="D1316" s="2" t="s">
        <v>2070</v>
      </c>
      <c r="E1316" s="30">
        <v>80101505</v>
      </c>
      <c r="F1316" s="2" t="s">
        <v>2071</v>
      </c>
      <c r="G1316" s="4">
        <v>1</v>
      </c>
      <c r="H1316" s="4">
        <v>1</v>
      </c>
      <c r="I1316" s="2">
        <v>11</v>
      </c>
      <c r="J1316" s="2">
        <v>1</v>
      </c>
      <c r="K1316" s="2" t="s">
        <v>29</v>
      </c>
      <c r="L1316" s="2" t="str">
        <f>IF(K1316=[32]Hoja3!$B$2,[32]Hoja3!$A$2,IF(K1316=[32]Hoja3!$B$3,[32]Hoja3!$A$3,IF(K1316=[32]Hoja3!$B$4,[32]Hoja3!$A$4,IF(K1316=[32]Hoja3!$B$5,[32]Hoja3!$A$5,IF(K1316=[32]Hoja3!$B$6,[32]Hoja3!$A$6,IF(K1316=[32]Hoja3!$B$7,[32]Hoja3!$A$7,IF(K1316=[32]Hoja3!$B$8,[32]Hoja3!$A$8,IF(K1316=[32]Hoja3!$B$9,[32]Hoja3!$A$9,IF(K1316=[32]Hoja3!$B$10,[32]Hoja3!$A$10,IF(K1316=[32]Hoja3!$B$11,[32]Hoja3!$A$11,IF(K1316=[32]Hoja3!$B$12,[32]Hoja3!$A$12,IF(K1316=[32]Hoja3!$B$13,[32]Hoja3!$A$13,IF(K1316=[32]Hoja3!$B$14,[32]Hoja3!$A$14,"")))))))))))))</f>
        <v>CCE-05</v>
      </c>
      <c r="M1316" s="2" t="s">
        <v>58</v>
      </c>
      <c r="N1316" s="2">
        <v>0</v>
      </c>
      <c r="O1316" s="19">
        <v>45760000</v>
      </c>
      <c r="P1316" s="19">
        <v>45760000</v>
      </c>
      <c r="Q1316" s="1">
        <v>0</v>
      </c>
      <c r="R1316" s="2">
        <v>0</v>
      </c>
      <c r="S1316" s="2" t="s">
        <v>2072</v>
      </c>
      <c r="T1316" s="2" t="s">
        <v>2073</v>
      </c>
      <c r="U1316" s="2" t="s">
        <v>2074</v>
      </c>
      <c r="V1316" s="2" t="s">
        <v>2075</v>
      </c>
      <c r="W1316" s="2" t="s">
        <v>2076</v>
      </c>
      <c r="X1316" s="2">
        <v>3241000</v>
      </c>
      <c r="Y1316" s="3" t="s">
        <v>2077</v>
      </c>
    </row>
    <row r="1317" spans="1:25" ht="120" x14ac:dyDescent="0.25">
      <c r="A1317" s="2" t="s">
        <v>2078</v>
      </c>
      <c r="B1317" s="2" t="str">
        <f>IFERROR(VLOOKUP(VALUE(MID(A1317,1,IF(VALUE(MID(A1317,1,3))=898,3,4))),[32]Hoja1!$A$3:$K$222,2,0),"")</f>
        <v>1053 Oportunidades de aprendizaje desde el enfoque diferencial</v>
      </c>
      <c r="C1317" s="2" t="s">
        <v>2069</v>
      </c>
      <c r="D1317" s="2" t="s">
        <v>2070</v>
      </c>
      <c r="E1317" s="30">
        <v>80101505</v>
      </c>
      <c r="F1317" s="2" t="s">
        <v>2079</v>
      </c>
      <c r="G1317" s="4">
        <v>1</v>
      </c>
      <c r="H1317" s="4">
        <v>1</v>
      </c>
      <c r="I1317" s="2">
        <v>11</v>
      </c>
      <c r="J1317" s="2">
        <v>1</v>
      </c>
      <c r="K1317" s="2" t="s">
        <v>29</v>
      </c>
      <c r="L1317" s="2" t="str">
        <f>IF(K1317=[32]Hoja3!$B$2,[32]Hoja3!$A$2,IF(K1317=[32]Hoja3!$B$3,[32]Hoja3!$A$3,IF(K1317=[32]Hoja3!$B$4,[32]Hoja3!$A$4,IF(K1317=[32]Hoja3!$B$5,[32]Hoja3!$A$5,IF(K1317=[32]Hoja3!$B$6,[32]Hoja3!$A$6,IF(K1317=[32]Hoja3!$B$7,[32]Hoja3!$A$7,IF(K1317=[32]Hoja3!$B$8,[32]Hoja3!$A$8,IF(K1317=[32]Hoja3!$B$9,[32]Hoja3!$A$9,IF(K1317=[32]Hoja3!$B$10,[32]Hoja3!$A$10,IF(K1317=[32]Hoja3!$B$11,[32]Hoja3!$A$11,IF(K1317=[32]Hoja3!$B$12,[32]Hoja3!$A$12,IF(K1317=[32]Hoja3!$B$13,[32]Hoja3!$A$13,IF(K1317=[32]Hoja3!$B$14,[32]Hoja3!$A$14,"")))))))))))))</f>
        <v>CCE-05</v>
      </c>
      <c r="M1317" s="2" t="s">
        <v>58</v>
      </c>
      <c r="N1317" s="2">
        <v>0</v>
      </c>
      <c r="O1317" s="19">
        <v>57200000</v>
      </c>
      <c r="P1317" s="19">
        <v>57200000</v>
      </c>
      <c r="Q1317" s="1">
        <v>0</v>
      </c>
      <c r="R1317" s="2">
        <v>0</v>
      </c>
      <c r="S1317" s="2" t="s">
        <v>2072</v>
      </c>
      <c r="T1317" s="2" t="s">
        <v>2073</v>
      </c>
      <c r="U1317" s="2" t="s">
        <v>2074</v>
      </c>
      <c r="V1317" s="2" t="s">
        <v>2075</v>
      </c>
      <c r="W1317" s="2" t="s">
        <v>2076</v>
      </c>
      <c r="X1317" s="2">
        <v>3241000</v>
      </c>
      <c r="Y1317" s="3" t="s">
        <v>2077</v>
      </c>
    </row>
    <row r="1318" spans="1:25" ht="150" x14ac:dyDescent="0.25">
      <c r="A1318" s="2" t="s">
        <v>2080</v>
      </c>
      <c r="B1318" s="2" t="str">
        <f>IFERROR(VLOOKUP(VALUE(MID(A1318,1,IF(VALUE(MID(A1318,1,3))=898,3,4))),[32]Hoja1!$A$3:$K$222,2,0),"")</f>
        <v>1053 Oportunidades de aprendizaje desde el enfoque diferencial</v>
      </c>
      <c r="C1318" s="2" t="s">
        <v>2069</v>
      </c>
      <c r="D1318" s="2" t="s">
        <v>2070</v>
      </c>
      <c r="E1318" s="30">
        <v>80101505</v>
      </c>
      <c r="F1318" s="2" t="s">
        <v>2071</v>
      </c>
      <c r="G1318" s="4">
        <v>1</v>
      </c>
      <c r="H1318" s="4">
        <v>1</v>
      </c>
      <c r="I1318" s="2">
        <v>11</v>
      </c>
      <c r="J1318" s="2">
        <v>1</v>
      </c>
      <c r="K1318" s="2" t="s">
        <v>29</v>
      </c>
      <c r="L1318" s="2" t="str">
        <f>IF(K1318=[32]Hoja3!$B$2,[32]Hoja3!$A$2,IF(K1318=[32]Hoja3!$B$3,[32]Hoja3!$A$3,IF(K1318=[32]Hoja3!$B$4,[32]Hoja3!$A$4,IF(K1318=[32]Hoja3!$B$5,[32]Hoja3!$A$5,IF(K1318=[32]Hoja3!$B$6,[32]Hoja3!$A$6,IF(K1318=[32]Hoja3!$B$7,[32]Hoja3!$A$7,IF(K1318=[32]Hoja3!$B$8,[32]Hoja3!$A$8,IF(K1318=[32]Hoja3!$B$9,[32]Hoja3!$A$9,IF(K1318=[32]Hoja3!$B$10,[32]Hoja3!$A$10,IF(K1318=[32]Hoja3!$B$11,[32]Hoja3!$A$11,IF(K1318=[32]Hoja3!$B$12,[32]Hoja3!$A$12,IF(K1318=[32]Hoja3!$B$13,[32]Hoja3!$A$13,IF(K1318=[32]Hoja3!$B$14,[32]Hoja3!$A$14,"")))))))))))))</f>
        <v>CCE-05</v>
      </c>
      <c r="M1318" s="2" t="s">
        <v>58</v>
      </c>
      <c r="N1318" s="2">
        <v>0</v>
      </c>
      <c r="O1318" s="19">
        <v>69421901</v>
      </c>
      <c r="P1318" s="19">
        <v>69421901</v>
      </c>
      <c r="Q1318" s="1">
        <v>0</v>
      </c>
      <c r="R1318" s="2">
        <v>0</v>
      </c>
      <c r="S1318" s="2" t="s">
        <v>2072</v>
      </c>
      <c r="T1318" s="2" t="s">
        <v>2073</v>
      </c>
      <c r="U1318" s="2" t="s">
        <v>2074</v>
      </c>
      <c r="V1318" s="2" t="s">
        <v>2075</v>
      </c>
      <c r="W1318" s="2" t="s">
        <v>2076</v>
      </c>
      <c r="X1318" s="2">
        <v>3241000</v>
      </c>
      <c r="Y1318" s="3" t="s">
        <v>2077</v>
      </c>
    </row>
    <row r="1319" spans="1:25" ht="150" x14ac:dyDescent="0.25">
      <c r="A1319" s="2" t="s">
        <v>2081</v>
      </c>
      <c r="B1319" s="2" t="str">
        <f>IFERROR(VLOOKUP(VALUE(MID(A1319,1,IF(VALUE(MID(A1319,1,3))=898,3,4))),[32]Hoja1!$A$3:$K$222,2,0),"")</f>
        <v>1053 Oportunidades de aprendizaje desde el enfoque diferencial</v>
      </c>
      <c r="C1319" s="2" t="s">
        <v>2069</v>
      </c>
      <c r="D1319" s="2" t="s">
        <v>2070</v>
      </c>
      <c r="E1319" s="30">
        <v>80101505</v>
      </c>
      <c r="F1319" s="2" t="s">
        <v>2071</v>
      </c>
      <c r="G1319" s="4">
        <v>1</v>
      </c>
      <c r="H1319" s="4">
        <v>1</v>
      </c>
      <c r="I1319" s="2">
        <v>11</v>
      </c>
      <c r="J1319" s="2">
        <v>1</v>
      </c>
      <c r="K1319" s="2" t="s">
        <v>29</v>
      </c>
      <c r="L1319" s="2" t="str">
        <f>IF(K1319=[32]Hoja3!$B$2,[32]Hoja3!$A$2,IF(K1319=[32]Hoja3!$B$3,[32]Hoja3!$A$3,IF(K1319=[32]Hoja3!$B$4,[32]Hoja3!$A$4,IF(K1319=[32]Hoja3!$B$5,[32]Hoja3!$A$5,IF(K1319=[32]Hoja3!$B$6,[32]Hoja3!$A$6,IF(K1319=[32]Hoja3!$B$7,[32]Hoja3!$A$7,IF(K1319=[32]Hoja3!$B$8,[32]Hoja3!$A$8,IF(K1319=[32]Hoja3!$B$9,[32]Hoja3!$A$9,IF(K1319=[32]Hoja3!$B$10,[32]Hoja3!$A$10,IF(K1319=[32]Hoja3!$B$11,[32]Hoja3!$A$11,IF(K1319=[32]Hoja3!$B$12,[32]Hoja3!$A$12,IF(K1319=[32]Hoja3!$B$13,[32]Hoja3!$A$13,IF(K1319=[32]Hoja3!$B$14,[32]Hoja3!$A$14,"")))))))))))))</f>
        <v>CCE-05</v>
      </c>
      <c r="M1319" s="2" t="s">
        <v>58</v>
      </c>
      <c r="N1319" s="2">
        <v>0</v>
      </c>
      <c r="O1319" s="19">
        <v>69421901</v>
      </c>
      <c r="P1319" s="19">
        <v>69421901</v>
      </c>
      <c r="Q1319" s="1">
        <v>0</v>
      </c>
      <c r="R1319" s="2">
        <v>0</v>
      </c>
      <c r="S1319" s="2" t="s">
        <v>2072</v>
      </c>
      <c r="T1319" s="2" t="s">
        <v>2073</v>
      </c>
      <c r="U1319" s="2" t="s">
        <v>2074</v>
      </c>
      <c r="V1319" s="2" t="s">
        <v>2075</v>
      </c>
      <c r="W1319" s="2" t="s">
        <v>2076</v>
      </c>
      <c r="X1319" s="2">
        <v>3241000</v>
      </c>
      <c r="Y1319" s="3" t="s">
        <v>2077</v>
      </c>
    </row>
    <row r="1320" spans="1:25" ht="165" x14ac:dyDescent="0.25">
      <c r="A1320" s="2" t="s">
        <v>2082</v>
      </c>
      <c r="B1320" s="2" t="str">
        <f>IFERROR(VLOOKUP(VALUE(MID(A1320,1,IF(VALUE(MID(A1320,1,3))=898,3,4))),[32]Hoja1!$A$3:$K$222,2,0),"")</f>
        <v>1053 Oportunidades de aprendizaje desde el enfoque diferencial</v>
      </c>
      <c r="C1320" s="2" t="s">
        <v>2069</v>
      </c>
      <c r="D1320" s="2" t="s">
        <v>2070</v>
      </c>
      <c r="E1320" s="30">
        <v>80101505</v>
      </c>
      <c r="F1320" s="2" t="s">
        <v>2083</v>
      </c>
      <c r="G1320" s="4">
        <v>1</v>
      </c>
      <c r="H1320" s="4">
        <v>1</v>
      </c>
      <c r="I1320" s="2">
        <v>11</v>
      </c>
      <c r="J1320" s="2">
        <v>1</v>
      </c>
      <c r="K1320" s="2" t="s">
        <v>29</v>
      </c>
      <c r="L1320" s="2" t="str">
        <f>IF(K1320=[32]Hoja3!$B$2,[32]Hoja3!$A$2,IF(K1320=[32]Hoja3!$B$3,[32]Hoja3!$A$3,IF(K1320=[32]Hoja3!$B$4,[32]Hoja3!$A$4,IF(K1320=[32]Hoja3!$B$5,[32]Hoja3!$A$5,IF(K1320=[32]Hoja3!$B$6,[32]Hoja3!$A$6,IF(K1320=[32]Hoja3!$B$7,[32]Hoja3!$A$7,IF(K1320=[32]Hoja3!$B$8,[32]Hoja3!$A$8,IF(K1320=[32]Hoja3!$B$9,[32]Hoja3!$A$9,IF(K1320=[32]Hoja3!$B$10,[32]Hoja3!$A$10,IF(K1320=[32]Hoja3!$B$11,[32]Hoja3!$A$11,IF(K1320=[32]Hoja3!$B$12,[32]Hoja3!$A$12,IF(K1320=[32]Hoja3!$B$13,[32]Hoja3!$A$13,IF(K1320=[32]Hoja3!$B$14,[32]Hoja3!$A$14,"")))))))))))))</f>
        <v>CCE-05</v>
      </c>
      <c r="M1320" s="2" t="s">
        <v>58</v>
      </c>
      <c r="N1320" s="2">
        <v>0</v>
      </c>
      <c r="O1320" s="19">
        <v>71500000</v>
      </c>
      <c r="P1320" s="19">
        <v>71500000</v>
      </c>
      <c r="Q1320" s="1">
        <v>0</v>
      </c>
      <c r="R1320" s="2">
        <v>0</v>
      </c>
      <c r="S1320" s="2" t="s">
        <v>2072</v>
      </c>
      <c r="T1320" s="2" t="s">
        <v>2073</v>
      </c>
      <c r="U1320" s="2" t="s">
        <v>2074</v>
      </c>
      <c r="V1320" s="2" t="s">
        <v>2075</v>
      </c>
      <c r="W1320" s="2" t="s">
        <v>2076</v>
      </c>
      <c r="X1320" s="2">
        <v>3241000</v>
      </c>
      <c r="Y1320" s="3" t="s">
        <v>2077</v>
      </c>
    </row>
    <row r="1321" spans="1:25" ht="150" x14ac:dyDescent="0.25">
      <c r="A1321" s="2" t="s">
        <v>2084</v>
      </c>
      <c r="B1321" s="2" t="str">
        <f>IFERROR(VLOOKUP(VALUE(MID(A1321,1,IF(VALUE(MID(A1321,1,3))=898,3,4))),[32]Hoja1!$A$3:$K$222,2,0),"")</f>
        <v>1053 Oportunidades de aprendizaje desde el enfoque diferencial</v>
      </c>
      <c r="C1321" s="2" t="s">
        <v>2069</v>
      </c>
      <c r="D1321" s="2" t="s">
        <v>2070</v>
      </c>
      <c r="E1321" s="30">
        <v>80101505</v>
      </c>
      <c r="F1321" s="2" t="s">
        <v>2071</v>
      </c>
      <c r="G1321" s="4">
        <v>1</v>
      </c>
      <c r="H1321" s="4">
        <v>1</v>
      </c>
      <c r="I1321" s="2">
        <v>11</v>
      </c>
      <c r="J1321" s="2">
        <v>1</v>
      </c>
      <c r="K1321" s="2" t="s">
        <v>29</v>
      </c>
      <c r="L1321" s="2" t="str">
        <f>IF(K1321=[32]Hoja3!$B$2,[32]Hoja3!$A$2,IF(K1321=[32]Hoja3!$B$3,[32]Hoja3!$A$3,IF(K1321=[32]Hoja3!$B$4,[32]Hoja3!$A$4,IF(K1321=[32]Hoja3!$B$5,[32]Hoja3!$A$5,IF(K1321=[32]Hoja3!$B$6,[32]Hoja3!$A$6,IF(K1321=[32]Hoja3!$B$7,[32]Hoja3!$A$7,IF(K1321=[32]Hoja3!$B$8,[32]Hoja3!$A$8,IF(K1321=[32]Hoja3!$B$9,[32]Hoja3!$A$9,IF(K1321=[32]Hoja3!$B$10,[32]Hoja3!$A$10,IF(K1321=[32]Hoja3!$B$11,[32]Hoja3!$A$11,IF(K1321=[32]Hoja3!$B$12,[32]Hoja3!$A$12,IF(K1321=[32]Hoja3!$B$13,[32]Hoja3!$A$13,IF(K1321=[32]Hoja3!$B$14,[32]Hoja3!$A$14,"")))))))))))))</f>
        <v>CCE-05</v>
      </c>
      <c r="M1321" s="2" t="s">
        <v>58</v>
      </c>
      <c r="N1321" s="2">
        <v>0</v>
      </c>
      <c r="O1321" s="19">
        <v>69421901</v>
      </c>
      <c r="P1321" s="19">
        <v>69421901</v>
      </c>
      <c r="Q1321" s="1">
        <v>0</v>
      </c>
      <c r="R1321" s="2">
        <v>0</v>
      </c>
      <c r="S1321" s="2" t="s">
        <v>2072</v>
      </c>
      <c r="T1321" s="2" t="s">
        <v>2073</v>
      </c>
      <c r="U1321" s="2" t="s">
        <v>2074</v>
      </c>
      <c r="V1321" s="2" t="s">
        <v>2075</v>
      </c>
      <c r="W1321" s="2" t="s">
        <v>2076</v>
      </c>
      <c r="X1321" s="2">
        <v>3241000</v>
      </c>
      <c r="Y1321" s="3" t="s">
        <v>2077</v>
      </c>
    </row>
    <row r="1322" spans="1:25" ht="150" x14ac:dyDescent="0.25">
      <c r="A1322" s="2" t="s">
        <v>2085</v>
      </c>
      <c r="B1322" s="2" t="str">
        <f>IFERROR(VLOOKUP(VALUE(MID(A1322,1,IF(VALUE(MID(A1322,1,3))=898,3,4))),[32]Hoja1!$A$3:$K$222,2,0),"")</f>
        <v>1053 Oportunidades de aprendizaje desde el enfoque diferencial</v>
      </c>
      <c r="C1322" s="2" t="s">
        <v>2069</v>
      </c>
      <c r="D1322" s="2" t="s">
        <v>2070</v>
      </c>
      <c r="E1322" s="30">
        <v>80101505</v>
      </c>
      <c r="F1322" s="2" t="s">
        <v>2071</v>
      </c>
      <c r="G1322" s="4">
        <v>1</v>
      </c>
      <c r="H1322" s="4">
        <v>1</v>
      </c>
      <c r="I1322" s="2">
        <v>11</v>
      </c>
      <c r="J1322" s="2">
        <v>1</v>
      </c>
      <c r="K1322" s="2" t="s">
        <v>29</v>
      </c>
      <c r="L1322" s="2" t="str">
        <f>IF(K1322=[32]Hoja3!$B$2,[32]Hoja3!$A$2,IF(K1322=[32]Hoja3!$B$3,[32]Hoja3!$A$3,IF(K1322=[32]Hoja3!$B$4,[32]Hoja3!$A$4,IF(K1322=[32]Hoja3!$B$5,[32]Hoja3!$A$5,IF(K1322=[32]Hoja3!$B$6,[32]Hoja3!$A$6,IF(K1322=[32]Hoja3!$B$7,[32]Hoja3!$A$7,IF(K1322=[32]Hoja3!$B$8,[32]Hoja3!$A$8,IF(K1322=[32]Hoja3!$B$9,[32]Hoja3!$A$9,IF(K1322=[32]Hoja3!$B$10,[32]Hoja3!$A$10,IF(K1322=[32]Hoja3!$B$11,[32]Hoja3!$A$11,IF(K1322=[32]Hoja3!$B$12,[32]Hoja3!$A$12,IF(K1322=[32]Hoja3!$B$13,[32]Hoja3!$A$13,IF(K1322=[32]Hoja3!$B$14,[32]Hoja3!$A$14,"")))))))))))))</f>
        <v>CCE-05</v>
      </c>
      <c r="M1322" s="2" t="s">
        <v>58</v>
      </c>
      <c r="N1322" s="2">
        <v>0</v>
      </c>
      <c r="O1322" s="19">
        <v>66751828</v>
      </c>
      <c r="P1322" s="19">
        <v>66751828</v>
      </c>
      <c r="Q1322" s="1">
        <v>0</v>
      </c>
      <c r="R1322" s="2">
        <v>0</v>
      </c>
      <c r="S1322" s="2" t="s">
        <v>2072</v>
      </c>
      <c r="T1322" s="2" t="s">
        <v>2073</v>
      </c>
      <c r="U1322" s="2" t="s">
        <v>2074</v>
      </c>
      <c r="V1322" s="2" t="s">
        <v>2075</v>
      </c>
      <c r="W1322" s="2" t="s">
        <v>2076</v>
      </c>
      <c r="X1322" s="2">
        <v>3241000</v>
      </c>
      <c r="Y1322" s="3" t="s">
        <v>2077</v>
      </c>
    </row>
    <row r="1323" spans="1:25" ht="120" x14ac:dyDescent="0.25">
      <c r="A1323" s="2" t="s">
        <v>2086</v>
      </c>
      <c r="B1323" s="2" t="str">
        <f>IFERROR(VLOOKUP(VALUE(MID(A1323,1,IF(VALUE(MID(A1323,1,3))=898,3,4))),[32]Hoja1!$A$3:$K$222,2,0),"")</f>
        <v>1053 Oportunidades de aprendizaje desde el enfoque diferencial</v>
      </c>
      <c r="C1323" s="2" t="s">
        <v>2069</v>
      </c>
      <c r="D1323" s="2" t="s">
        <v>2070</v>
      </c>
      <c r="E1323" s="30">
        <v>80101509</v>
      </c>
      <c r="F1323" s="2" t="s">
        <v>2087</v>
      </c>
      <c r="G1323" s="4">
        <v>1</v>
      </c>
      <c r="H1323" s="4">
        <v>1</v>
      </c>
      <c r="I1323" s="2">
        <v>11</v>
      </c>
      <c r="J1323" s="2">
        <v>1</v>
      </c>
      <c r="K1323" s="2" t="s">
        <v>29</v>
      </c>
      <c r="L1323" s="2" t="str">
        <f>IF(K1323=[32]Hoja3!$B$2,[32]Hoja3!$A$2,IF(K1323=[32]Hoja3!$B$3,[32]Hoja3!$A$3,IF(K1323=[32]Hoja3!$B$4,[32]Hoja3!$A$4,IF(K1323=[32]Hoja3!$B$5,[32]Hoja3!$A$5,IF(K1323=[32]Hoja3!$B$6,[32]Hoja3!$A$6,IF(K1323=[32]Hoja3!$B$7,[32]Hoja3!$A$7,IF(K1323=[32]Hoja3!$B$8,[32]Hoja3!$A$8,IF(K1323=[32]Hoja3!$B$9,[32]Hoja3!$A$9,IF(K1323=[32]Hoja3!$B$10,[32]Hoja3!$A$10,IF(K1323=[32]Hoja3!$B$11,[32]Hoja3!$A$11,IF(K1323=[32]Hoja3!$B$12,[32]Hoja3!$A$12,IF(K1323=[32]Hoja3!$B$13,[32]Hoja3!$A$13,IF(K1323=[32]Hoja3!$B$14,[32]Hoja3!$A$14,"")))))))))))))</f>
        <v>CCE-05</v>
      </c>
      <c r="M1323" s="2" t="s">
        <v>58</v>
      </c>
      <c r="N1323" s="2">
        <v>0</v>
      </c>
      <c r="O1323" s="19">
        <v>32817631</v>
      </c>
      <c r="P1323" s="19">
        <v>32817631</v>
      </c>
      <c r="Q1323" s="1">
        <v>0</v>
      </c>
      <c r="R1323" s="2">
        <v>0</v>
      </c>
      <c r="S1323" s="2" t="s">
        <v>2072</v>
      </c>
      <c r="T1323" s="2" t="s">
        <v>2073</v>
      </c>
      <c r="U1323" s="2" t="s">
        <v>2074</v>
      </c>
      <c r="V1323" s="2" t="s">
        <v>2075</v>
      </c>
      <c r="W1323" s="2" t="s">
        <v>2076</v>
      </c>
      <c r="X1323" s="2">
        <v>3241000</v>
      </c>
      <c r="Y1323" s="3" t="s">
        <v>2077</v>
      </c>
    </row>
    <row r="1324" spans="1:25" ht="120" x14ac:dyDescent="0.25">
      <c r="A1324" s="2" t="s">
        <v>2088</v>
      </c>
      <c r="B1324" s="2" t="str">
        <f>IFERROR(VLOOKUP(VALUE(MID(A1324,1,IF(VALUE(MID(A1324,1,3))=898,3,4))),[32]Hoja1!$A$3:$K$222,2,0),"")</f>
        <v>1053 Oportunidades de aprendizaje desde el enfoque diferencial</v>
      </c>
      <c r="C1324" s="2" t="s">
        <v>2069</v>
      </c>
      <c r="D1324" s="2" t="s">
        <v>2070</v>
      </c>
      <c r="E1324" s="2">
        <v>80101505</v>
      </c>
      <c r="F1324" s="2" t="s">
        <v>2089</v>
      </c>
      <c r="G1324" s="4">
        <v>1</v>
      </c>
      <c r="H1324" s="4">
        <v>1</v>
      </c>
      <c r="I1324" s="2">
        <v>11</v>
      </c>
      <c r="J1324" s="2">
        <v>1</v>
      </c>
      <c r="K1324" s="2" t="s">
        <v>29</v>
      </c>
      <c r="L1324" s="2" t="str">
        <f>IF(K1324=[32]Hoja3!$B$2,[32]Hoja3!$A$2,IF(K1324=[32]Hoja3!$B$3,[32]Hoja3!$A$3,IF(K1324=[32]Hoja3!$B$4,[32]Hoja3!$A$4,IF(K1324=[32]Hoja3!$B$5,[32]Hoja3!$A$5,IF(K1324=[32]Hoja3!$B$6,[32]Hoja3!$A$6,IF(K1324=[32]Hoja3!$B$7,[32]Hoja3!$A$7,IF(K1324=[32]Hoja3!$B$8,[32]Hoja3!$A$8,IF(K1324=[32]Hoja3!$B$9,[32]Hoja3!$A$9,IF(K1324=[32]Hoja3!$B$10,[32]Hoja3!$A$10,IF(K1324=[32]Hoja3!$B$11,[32]Hoja3!$A$11,IF(K1324=[32]Hoja3!$B$12,[32]Hoja3!$A$12,IF(K1324=[32]Hoja3!$B$13,[32]Hoja3!$A$13,IF(K1324=[32]Hoja3!$B$14,[32]Hoja3!$A$14,"")))))))))))))</f>
        <v>CCE-05</v>
      </c>
      <c r="M1324" s="2" t="s">
        <v>58</v>
      </c>
      <c r="N1324" s="2">
        <v>0</v>
      </c>
      <c r="O1324" s="19">
        <v>26174720</v>
      </c>
      <c r="P1324" s="19">
        <v>26174720</v>
      </c>
      <c r="Q1324" s="1">
        <v>0</v>
      </c>
      <c r="R1324" s="2">
        <v>0</v>
      </c>
      <c r="S1324" s="2" t="s">
        <v>2072</v>
      </c>
      <c r="T1324" s="2" t="s">
        <v>2073</v>
      </c>
      <c r="U1324" s="2" t="s">
        <v>2074</v>
      </c>
      <c r="V1324" s="2" t="s">
        <v>2075</v>
      </c>
      <c r="W1324" s="2" t="s">
        <v>2076</v>
      </c>
      <c r="X1324" s="2">
        <v>3241000</v>
      </c>
      <c r="Y1324" s="3" t="s">
        <v>2077</v>
      </c>
    </row>
    <row r="1325" spans="1:25" ht="165" x14ac:dyDescent="0.25">
      <c r="A1325" s="2" t="s">
        <v>2090</v>
      </c>
      <c r="B1325" s="2" t="str">
        <f>IFERROR(VLOOKUP(VALUE(MID(A1325,1,IF(VALUE(MID(A1325,1,3))=898,3,4))),[32]Hoja1!$A$3:$K$222,2,0),"")</f>
        <v>1053 Oportunidades de aprendizaje desde el enfoque diferencial</v>
      </c>
      <c r="C1325" s="2" t="s">
        <v>2069</v>
      </c>
      <c r="D1325" s="2" t="s">
        <v>2070</v>
      </c>
      <c r="E1325" s="2">
        <v>80101509</v>
      </c>
      <c r="F1325" s="2" t="s">
        <v>2091</v>
      </c>
      <c r="G1325" s="4">
        <v>5</v>
      </c>
      <c r="H1325" s="4">
        <v>6</v>
      </c>
      <c r="I1325" s="2">
        <v>6</v>
      </c>
      <c r="J1325" s="2">
        <v>1</v>
      </c>
      <c r="K1325" s="2" t="s">
        <v>29</v>
      </c>
      <c r="L1325" s="2" t="str">
        <f>IF(K1325=[32]Hoja3!$B$2,[32]Hoja3!$A$2,IF(K1325=[32]Hoja3!$B$3,[32]Hoja3!$A$3,IF(K1325=[32]Hoja3!$B$4,[32]Hoja3!$A$4,IF(K1325=[32]Hoja3!$B$5,[32]Hoja3!$A$5,IF(K1325=[32]Hoja3!$B$6,[32]Hoja3!$A$6,IF(K1325=[32]Hoja3!$B$7,[32]Hoja3!$A$7,IF(K1325=[32]Hoja3!$B$8,[32]Hoja3!$A$8,IF(K1325=[32]Hoja3!$B$9,[32]Hoja3!$A$9,IF(K1325=[32]Hoja3!$B$10,[32]Hoja3!$A$10,IF(K1325=[32]Hoja3!$B$11,[32]Hoja3!$A$11,IF(K1325=[32]Hoja3!$B$12,[32]Hoja3!$A$12,IF(K1325=[32]Hoja3!$B$13,[32]Hoja3!$A$13,IF(K1325=[32]Hoja3!$B$14,[32]Hoja3!$A$14,"")))))))))))))</f>
        <v>CCE-05</v>
      </c>
      <c r="M1325" s="2" t="s">
        <v>58</v>
      </c>
      <c r="N1325" s="2">
        <v>0</v>
      </c>
      <c r="O1325" s="19">
        <v>900899316</v>
      </c>
      <c r="P1325" s="19">
        <v>900899316</v>
      </c>
      <c r="Q1325" s="1">
        <v>0</v>
      </c>
      <c r="R1325" s="2">
        <v>0</v>
      </c>
      <c r="S1325" s="2" t="s">
        <v>2072</v>
      </c>
      <c r="T1325" s="2" t="s">
        <v>2073</v>
      </c>
      <c r="U1325" s="2" t="s">
        <v>2074</v>
      </c>
      <c r="V1325" s="2" t="s">
        <v>2075</v>
      </c>
      <c r="W1325" s="2" t="s">
        <v>2076</v>
      </c>
      <c r="X1325" s="2">
        <v>3241000</v>
      </c>
      <c r="Y1325" s="3" t="s">
        <v>2077</v>
      </c>
    </row>
    <row r="1326" spans="1:25" ht="135" x14ac:dyDescent="0.25">
      <c r="A1326" s="2" t="s">
        <v>2092</v>
      </c>
      <c r="B1326" s="2" t="str">
        <f>IFERROR(VLOOKUP(VALUE(MID(A1326,1,IF(VALUE(MID(A1326,1,3))=898,3,4))),[32]Hoja1!$A$3:$K$222,2,0),"")</f>
        <v>1053 Oportunidades de aprendizaje desde el enfoque diferencial</v>
      </c>
      <c r="C1326" s="2" t="s">
        <v>2069</v>
      </c>
      <c r="D1326" s="2" t="s">
        <v>2093</v>
      </c>
      <c r="E1326" s="30">
        <v>80101505</v>
      </c>
      <c r="F1326" s="2" t="s">
        <v>2094</v>
      </c>
      <c r="G1326" s="4">
        <v>1</v>
      </c>
      <c r="H1326" s="4">
        <v>1</v>
      </c>
      <c r="I1326" s="2">
        <v>11</v>
      </c>
      <c r="J1326" s="2">
        <v>1</v>
      </c>
      <c r="K1326" s="2" t="s">
        <v>29</v>
      </c>
      <c r="L1326" s="2" t="str">
        <f>IF(K1326=[32]Hoja3!$B$2,[32]Hoja3!$A$2,IF(K1326=[32]Hoja3!$B$3,[32]Hoja3!$A$3,IF(K1326=[32]Hoja3!$B$4,[32]Hoja3!$A$4,IF(K1326=[32]Hoja3!$B$5,[32]Hoja3!$A$5,IF(K1326=[32]Hoja3!$B$6,[32]Hoja3!$A$6,IF(K1326=[32]Hoja3!$B$7,[32]Hoja3!$A$7,IF(K1326=[32]Hoja3!$B$8,[32]Hoja3!$A$8,IF(K1326=[32]Hoja3!$B$9,[32]Hoja3!$A$9,IF(K1326=[32]Hoja3!$B$10,[32]Hoja3!$A$10,IF(K1326=[32]Hoja3!$B$11,[32]Hoja3!$A$11,IF(K1326=[32]Hoja3!$B$12,[32]Hoja3!$A$12,IF(K1326=[32]Hoja3!$B$13,[32]Hoja3!$A$13,IF(K1326=[32]Hoja3!$B$14,[32]Hoja3!$A$14,"")))))))))))))</f>
        <v>CCE-05</v>
      </c>
      <c r="M1326" s="2" t="s">
        <v>58</v>
      </c>
      <c r="N1326" s="2">
        <v>0</v>
      </c>
      <c r="O1326" s="19">
        <v>59488000</v>
      </c>
      <c r="P1326" s="19">
        <v>59488000</v>
      </c>
      <c r="Q1326" s="1">
        <v>0</v>
      </c>
      <c r="R1326" s="2">
        <v>0</v>
      </c>
      <c r="S1326" s="2" t="s">
        <v>2072</v>
      </c>
      <c r="T1326" s="2" t="s">
        <v>2073</v>
      </c>
      <c r="U1326" s="2" t="s">
        <v>2074</v>
      </c>
      <c r="V1326" s="2" t="s">
        <v>2075</v>
      </c>
      <c r="W1326" s="2" t="s">
        <v>2076</v>
      </c>
      <c r="X1326" s="2">
        <v>3241000</v>
      </c>
      <c r="Y1326" s="3" t="s">
        <v>2077</v>
      </c>
    </row>
    <row r="1327" spans="1:25" ht="135" x14ac:dyDescent="0.25">
      <c r="A1327" s="2" t="s">
        <v>2095</v>
      </c>
      <c r="B1327" s="2" t="str">
        <f>IFERROR(VLOOKUP(VALUE(MID(A1327,1,IF(VALUE(MID(A1327,1,3))=898,3,4))),[32]Hoja1!$A$3:$K$222,2,0),"")</f>
        <v>1053 Oportunidades de aprendizaje desde el enfoque diferencial</v>
      </c>
      <c r="C1327" s="2" t="s">
        <v>2069</v>
      </c>
      <c r="D1327" s="2" t="s">
        <v>2093</v>
      </c>
      <c r="E1327" s="30">
        <v>80101505</v>
      </c>
      <c r="F1327" s="2" t="s">
        <v>2094</v>
      </c>
      <c r="G1327" s="4">
        <v>1</v>
      </c>
      <c r="H1327" s="4">
        <v>1</v>
      </c>
      <c r="I1327" s="2">
        <v>11</v>
      </c>
      <c r="J1327" s="2">
        <v>1</v>
      </c>
      <c r="K1327" s="2" t="s">
        <v>29</v>
      </c>
      <c r="L1327" s="2" t="str">
        <f>IF(K1327=[32]Hoja3!$B$2,[32]Hoja3!$A$2,IF(K1327=[32]Hoja3!$B$3,[32]Hoja3!$A$3,IF(K1327=[32]Hoja3!$B$4,[32]Hoja3!$A$4,IF(K1327=[32]Hoja3!$B$5,[32]Hoja3!$A$5,IF(K1327=[32]Hoja3!$B$6,[32]Hoja3!$A$6,IF(K1327=[32]Hoja3!$B$7,[32]Hoja3!$A$7,IF(K1327=[32]Hoja3!$B$8,[32]Hoja3!$A$8,IF(K1327=[32]Hoja3!$B$9,[32]Hoja3!$A$9,IF(K1327=[32]Hoja3!$B$10,[32]Hoja3!$A$10,IF(K1327=[32]Hoja3!$B$11,[32]Hoja3!$A$11,IF(K1327=[32]Hoja3!$B$12,[32]Hoja3!$A$12,IF(K1327=[32]Hoja3!$B$13,[32]Hoja3!$A$13,IF(K1327=[32]Hoja3!$B$14,[32]Hoja3!$A$14,"")))))))))))))</f>
        <v>CCE-05</v>
      </c>
      <c r="M1327" s="2" t="s">
        <v>58</v>
      </c>
      <c r="N1327" s="2">
        <v>0</v>
      </c>
      <c r="O1327" s="19">
        <v>57200000</v>
      </c>
      <c r="P1327" s="19">
        <v>57200000</v>
      </c>
      <c r="Q1327" s="1">
        <v>0</v>
      </c>
      <c r="R1327" s="2">
        <v>0</v>
      </c>
      <c r="S1327" s="2" t="s">
        <v>2072</v>
      </c>
      <c r="T1327" s="2" t="s">
        <v>2073</v>
      </c>
      <c r="U1327" s="2" t="s">
        <v>2074</v>
      </c>
      <c r="V1327" s="2" t="s">
        <v>2075</v>
      </c>
      <c r="W1327" s="2" t="s">
        <v>2076</v>
      </c>
      <c r="X1327" s="2">
        <v>3241000</v>
      </c>
      <c r="Y1327" s="3" t="s">
        <v>2077</v>
      </c>
    </row>
    <row r="1328" spans="1:25" ht="210" x14ac:dyDescent="0.25">
      <c r="A1328" s="2" t="s">
        <v>2096</v>
      </c>
      <c r="B1328" s="2" t="str">
        <f>IFERROR(VLOOKUP(VALUE(MID(A1328,1,IF(VALUE(MID(A1328,1,3))=898,3,4))),[32]Hoja1!$A$3:$K$222,2,0),"")</f>
        <v>1053 Oportunidades de aprendizaje desde el enfoque diferencial</v>
      </c>
      <c r="C1328" s="2" t="s">
        <v>2069</v>
      </c>
      <c r="D1328" s="2" t="s">
        <v>2093</v>
      </c>
      <c r="E1328" s="2" t="s">
        <v>2097</v>
      </c>
      <c r="F1328" s="2" t="s">
        <v>2098</v>
      </c>
      <c r="G1328" s="4">
        <v>1</v>
      </c>
      <c r="H1328" s="4">
        <v>3</v>
      </c>
      <c r="I1328" s="2">
        <v>7</v>
      </c>
      <c r="J1328" s="2">
        <v>1</v>
      </c>
      <c r="K1328" s="2" t="s">
        <v>889</v>
      </c>
      <c r="L1328" s="2" t="str">
        <f>IF(K1328=[32]Hoja3!$B$2,[32]Hoja3!$A$2,IF(K1328=[32]Hoja3!$B$3,[32]Hoja3!$A$3,IF(K1328=[32]Hoja3!$B$4,[32]Hoja3!$A$4,IF(K1328=[32]Hoja3!$B$5,[32]Hoja3!$A$5,IF(K1328=[32]Hoja3!$B$6,[32]Hoja3!$A$6,IF(K1328=[32]Hoja3!$B$7,[32]Hoja3!$A$7,IF(K1328=[32]Hoja3!$B$8,[32]Hoja3!$A$8,IF(K1328=[32]Hoja3!$B$9,[32]Hoja3!$A$9,IF(K1328=[32]Hoja3!$B$10,[32]Hoja3!$A$10,IF(K1328=[32]Hoja3!$B$11,[32]Hoja3!$A$11,IF(K1328=[32]Hoja3!$B$12,[32]Hoja3!$A$12,IF(K1328=[32]Hoja3!$B$13,[32]Hoja3!$A$13,IF(K1328=[32]Hoja3!$B$14,[32]Hoja3!$A$14,"")))))))))))))</f>
        <v>CCE-04</v>
      </c>
      <c r="M1328" s="2" t="s">
        <v>890</v>
      </c>
      <c r="N1328" s="2">
        <v>1</v>
      </c>
      <c r="O1328" s="19">
        <v>400000000</v>
      </c>
      <c r="P1328" s="19">
        <v>400000000</v>
      </c>
      <c r="Q1328" s="1">
        <v>0</v>
      </c>
      <c r="R1328" s="2">
        <v>0</v>
      </c>
      <c r="S1328" s="2" t="s">
        <v>2072</v>
      </c>
      <c r="T1328" s="2" t="s">
        <v>2073</v>
      </c>
      <c r="U1328" s="2" t="s">
        <v>2074</v>
      </c>
      <c r="V1328" s="2" t="s">
        <v>2075</v>
      </c>
      <c r="W1328" s="2" t="s">
        <v>2076</v>
      </c>
      <c r="X1328" s="2">
        <v>3241000</v>
      </c>
      <c r="Y1328" s="3" t="s">
        <v>2077</v>
      </c>
    </row>
    <row r="1329" spans="1:25" ht="120" x14ac:dyDescent="0.25">
      <c r="A1329" s="2" t="s">
        <v>2099</v>
      </c>
      <c r="B1329" s="2" t="str">
        <f>IFERROR(VLOOKUP(VALUE(MID(A1329,1,IF(VALUE(MID(A1329,1,3))=898,3,4))),[32]Hoja1!$A$3:$K$222,2,0),"")</f>
        <v>1053 Oportunidades de aprendizaje desde el enfoque diferencial</v>
      </c>
      <c r="C1329" s="2" t="s">
        <v>2069</v>
      </c>
      <c r="D1329" s="2" t="s">
        <v>2100</v>
      </c>
      <c r="E1329" s="30">
        <v>80101505</v>
      </c>
      <c r="F1329" s="2" t="s">
        <v>2101</v>
      </c>
      <c r="G1329" s="4">
        <v>1</v>
      </c>
      <c r="H1329" s="4">
        <v>1</v>
      </c>
      <c r="I1329" s="2">
        <v>11</v>
      </c>
      <c r="J1329" s="2">
        <v>1</v>
      </c>
      <c r="K1329" s="2" t="s">
        <v>29</v>
      </c>
      <c r="L1329" s="2" t="str">
        <f>IF(K1329=[32]Hoja3!$B$2,[32]Hoja3!$A$2,IF(K1329=[32]Hoja3!$B$3,[32]Hoja3!$A$3,IF(K1329=[32]Hoja3!$B$4,[32]Hoja3!$A$4,IF(K1329=[32]Hoja3!$B$5,[32]Hoja3!$A$5,IF(K1329=[32]Hoja3!$B$6,[32]Hoja3!$A$6,IF(K1329=[32]Hoja3!$B$7,[32]Hoja3!$A$7,IF(K1329=[32]Hoja3!$B$8,[32]Hoja3!$A$8,IF(K1329=[32]Hoja3!$B$9,[32]Hoja3!$A$9,IF(K1329=[32]Hoja3!$B$10,[32]Hoja3!$A$10,IF(K1329=[32]Hoja3!$B$11,[32]Hoja3!$A$11,IF(K1329=[32]Hoja3!$B$12,[32]Hoja3!$A$12,IF(K1329=[32]Hoja3!$B$13,[32]Hoja3!$A$13,IF(K1329=[32]Hoja3!$B$14,[32]Hoja3!$A$14,"")))))))))))))</f>
        <v>CCE-05</v>
      </c>
      <c r="M1329" s="2" t="s">
        <v>58</v>
      </c>
      <c r="N1329" s="2">
        <v>0</v>
      </c>
      <c r="O1329" s="1">
        <v>73216000</v>
      </c>
      <c r="P1329" s="1">
        <v>73216000</v>
      </c>
      <c r="Q1329" s="1">
        <v>0</v>
      </c>
      <c r="R1329" s="2">
        <v>0</v>
      </c>
      <c r="S1329" s="2" t="s">
        <v>2072</v>
      </c>
      <c r="T1329" s="2" t="s">
        <v>2073</v>
      </c>
      <c r="U1329" s="2" t="s">
        <v>2074</v>
      </c>
      <c r="V1329" s="2" t="s">
        <v>2075</v>
      </c>
      <c r="W1329" s="2" t="s">
        <v>2076</v>
      </c>
      <c r="X1329" s="2">
        <v>3241000</v>
      </c>
      <c r="Y1329" s="3" t="s">
        <v>2077</v>
      </c>
    </row>
    <row r="1330" spans="1:25" ht="120" x14ac:dyDescent="0.25">
      <c r="A1330" s="2" t="s">
        <v>2102</v>
      </c>
      <c r="B1330" s="2" t="str">
        <f>IFERROR(VLOOKUP(VALUE(MID(A1330,1,IF(VALUE(MID(A1330,1,3))=898,3,4))),[32]Hoja1!$A$3:$K$222,2,0),"")</f>
        <v>1053 Oportunidades de aprendizaje desde el enfoque diferencial</v>
      </c>
      <c r="C1330" s="2" t="s">
        <v>2069</v>
      </c>
      <c r="D1330" s="2" t="s">
        <v>2100</v>
      </c>
      <c r="E1330" s="30">
        <v>80101505</v>
      </c>
      <c r="F1330" s="2" t="s">
        <v>2103</v>
      </c>
      <c r="G1330" s="4">
        <v>1</v>
      </c>
      <c r="H1330" s="4">
        <v>1</v>
      </c>
      <c r="I1330" s="2">
        <v>11</v>
      </c>
      <c r="J1330" s="2">
        <v>1</v>
      </c>
      <c r="K1330" s="2" t="s">
        <v>29</v>
      </c>
      <c r="L1330" s="2" t="str">
        <f>IF(K1330=[32]Hoja3!$B$2,[32]Hoja3!$A$2,IF(K1330=[32]Hoja3!$B$3,[32]Hoja3!$A$3,IF(K1330=[32]Hoja3!$B$4,[32]Hoja3!$A$4,IF(K1330=[32]Hoja3!$B$5,[32]Hoja3!$A$5,IF(K1330=[32]Hoja3!$B$6,[32]Hoja3!$A$6,IF(K1330=[32]Hoja3!$B$7,[32]Hoja3!$A$7,IF(K1330=[32]Hoja3!$B$8,[32]Hoja3!$A$8,IF(K1330=[32]Hoja3!$B$9,[32]Hoja3!$A$9,IF(K1330=[32]Hoja3!$B$10,[32]Hoja3!$A$10,IF(K1330=[32]Hoja3!$B$11,[32]Hoja3!$A$11,IF(K1330=[32]Hoja3!$B$12,[32]Hoja3!$A$12,IF(K1330=[32]Hoja3!$B$13,[32]Hoja3!$A$13,IF(K1330=[32]Hoja3!$B$14,[32]Hoja3!$A$14,"")))))))))))))</f>
        <v>CCE-05</v>
      </c>
      <c r="M1330" s="2" t="s">
        <v>58</v>
      </c>
      <c r="N1330" s="2">
        <v>0</v>
      </c>
      <c r="O1330" s="1">
        <v>45439794</v>
      </c>
      <c r="P1330" s="1">
        <v>45439794</v>
      </c>
      <c r="Q1330" s="1">
        <v>0</v>
      </c>
      <c r="R1330" s="2">
        <v>0</v>
      </c>
      <c r="S1330" s="2" t="s">
        <v>2072</v>
      </c>
      <c r="T1330" s="2" t="s">
        <v>2073</v>
      </c>
      <c r="U1330" s="2" t="s">
        <v>2074</v>
      </c>
      <c r="V1330" s="2" t="s">
        <v>2075</v>
      </c>
      <c r="W1330" s="2" t="s">
        <v>2076</v>
      </c>
      <c r="X1330" s="2">
        <v>3241000</v>
      </c>
      <c r="Y1330" s="3" t="s">
        <v>2077</v>
      </c>
    </row>
    <row r="1331" spans="1:25" ht="120" x14ac:dyDescent="0.25">
      <c r="A1331" s="2" t="s">
        <v>2104</v>
      </c>
      <c r="B1331" s="2" t="str">
        <f>IFERROR(VLOOKUP(VALUE(MID(A1331,1,IF(VALUE(MID(A1331,1,3))=898,3,4))),[32]Hoja1!$A$3:$K$222,2,0),"")</f>
        <v>1053 Oportunidades de aprendizaje desde el enfoque diferencial</v>
      </c>
      <c r="C1331" s="2" t="s">
        <v>2069</v>
      </c>
      <c r="D1331" s="2" t="s">
        <v>2100</v>
      </c>
      <c r="E1331" s="2">
        <v>80101505</v>
      </c>
      <c r="F1331" s="2" t="s">
        <v>2105</v>
      </c>
      <c r="G1331" s="4">
        <v>1</v>
      </c>
      <c r="H1331" s="4">
        <v>1</v>
      </c>
      <c r="I1331" s="2">
        <v>11</v>
      </c>
      <c r="J1331" s="2">
        <v>1</v>
      </c>
      <c r="K1331" s="2" t="s">
        <v>29</v>
      </c>
      <c r="L1331" s="2" t="str">
        <f>IF(K1331=[32]Hoja3!$B$2,[32]Hoja3!$A$2,IF(K1331=[32]Hoja3!$B$3,[32]Hoja3!$A$3,IF(K1331=[32]Hoja3!$B$4,[32]Hoja3!$A$4,IF(K1331=[32]Hoja3!$B$5,[32]Hoja3!$A$5,IF(K1331=[32]Hoja3!$B$6,[32]Hoja3!$A$6,IF(K1331=[32]Hoja3!$B$7,[32]Hoja3!$A$7,IF(K1331=[32]Hoja3!$B$8,[32]Hoja3!$A$8,IF(K1331=[32]Hoja3!$B$9,[32]Hoja3!$A$9,IF(K1331=[32]Hoja3!$B$10,[32]Hoja3!$A$10,IF(K1331=[32]Hoja3!$B$11,[32]Hoja3!$A$11,IF(K1331=[32]Hoja3!$B$12,[32]Hoja3!$A$12,IF(K1331=[32]Hoja3!$B$13,[32]Hoja3!$A$13,IF(K1331=[32]Hoja3!$B$14,[32]Hoja3!$A$14,"")))))))))))))</f>
        <v>CCE-05</v>
      </c>
      <c r="M1331" s="2" t="s">
        <v>58</v>
      </c>
      <c r="N1331" s="2">
        <v>0</v>
      </c>
      <c r="O1331" s="1">
        <v>26174720</v>
      </c>
      <c r="P1331" s="1">
        <v>26174720</v>
      </c>
      <c r="Q1331" s="1">
        <v>0</v>
      </c>
      <c r="R1331" s="2">
        <v>0</v>
      </c>
      <c r="S1331" s="2" t="s">
        <v>2072</v>
      </c>
      <c r="T1331" s="2" t="s">
        <v>2073</v>
      </c>
      <c r="U1331" s="2" t="s">
        <v>2074</v>
      </c>
      <c r="V1331" s="2" t="s">
        <v>2075</v>
      </c>
      <c r="W1331" s="2" t="s">
        <v>2076</v>
      </c>
      <c r="X1331" s="2">
        <v>3241000</v>
      </c>
      <c r="Y1331" s="3" t="s">
        <v>2077</v>
      </c>
    </row>
    <row r="1332" spans="1:25" ht="120" x14ac:dyDescent="0.25">
      <c r="A1332" s="2" t="s">
        <v>2106</v>
      </c>
      <c r="B1332" s="2" t="str">
        <f>IFERROR(VLOOKUP(VALUE(MID(A1332,1,IF(VALUE(MID(A1332,1,3))=898,3,4))),[32]Hoja1!$A$3:$K$222,2,0),"")</f>
        <v>1053 Oportunidades de aprendizaje desde el enfoque diferencial</v>
      </c>
      <c r="C1332" s="2" t="s">
        <v>2069</v>
      </c>
      <c r="D1332" s="2" t="s">
        <v>2100</v>
      </c>
      <c r="E1332" s="30">
        <v>80101505</v>
      </c>
      <c r="F1332" s="2" t="s">
        <v>2107</v>
      </c>
      <c r="G1332" s="4">
        <v>1</v>
      </c>
      <c r="H1332" s="4">
        <v>1</v>
      </c>
      <c r="I1332" s="2">
        <v>11</v>
      </c>
      <c r="J1332" s="2">
        <v>1</v>
      </c>
      <c r="K1332" s="2" t="s">
        <v>29</v>
      </c>
      <c r="L1332" s="2" t="str">
        <f>IF(K1332=[32]Hoja3!$B$2,[32]Hoja3!$A$2,IF(K1332=[32]Hoja3!$B$3,[32]Hoja3!$A$3,IF(K1332=[32]Hoja3!$B$4,[32]Hoja3!$A$4,IF(K1332=[32]Hoja3!$B$5,[32]Hoja3!$A$5,IF(K1332=[32]Hoja3!$B$6,[32]Hoja3!$A$6,IF(K1332=[32]Hoja3!$B$7,[32]Hoja3!$A$7,IF(K1332=[32]Hoja3!$B$8,[32]Hoja3!$A$8,IF(K1332=[32]Hoja3!$B$9,[32]Hoja3!$A$9,IF(K1332=[32]Hoja3!$B$10,[32]Hoja3!$A$10,IF(K1332=[32]Hoja3!$B$11,[32]Hoja3!$A$11,IF(K1332=[32]Hoja3!$B$12,[32]Hoja3!$A$12,IF(K1332=[32]Hoja3!$B$13,[32]Hoja3!$A$13,IF(K1332=[32]Hoja3!$B$14,[32]Hoja3!$A$14,"")))))))))))))</f>
        <v>CCE-05</v>
      </c>
      <c r="M1332" s="2" t="s">
        <v>58</v>
      </c>
      <c r="N1332" s="2">
        <v>0</v>
      </c>
      <c r="O1332" s="1">
        <v>65436800</v>
      </c>
      <c r="P1332" s="1">
        <v>65436800</v>
      </c>
      <c r="Q1332" s="1">
        <v>0</v>
      </c>
      <c r="R1332" s="2">
        <v>0</v>
      </c>
      <c r="S1332" s="2" t="s">
        <v>2072</v>
      </c>
      <c r="T1332" s="2" t="s">
        <v>2073</v>
      </c>
      <c r="U1332" s="2" t="s">
        <v>2074</v>
      </c>
      <c r="V1332" s="2" t="s">
        <v>2075</v>
      </c>
      <c r="W1332" s="2" t="s">
        <v>2076</v>
      </c>
      <c r="X1332" s="2">
        <v>3241000</v>
      </c>
      <c r="Y1332" s="3" t="s">
        <v>2077</v>
      </c>
    </row>
    <row r="1333" spans="1:25" ht="120" x14ac:dyDescent="0.25">
      <c r="A1333" s="2" t="s">
        <v>2108</v>
      </c>
      <c r="B1333" s="2" t="str">
        <f>IFERROR(VLOOKUP(VALUE(MID(A1333,1,IF(VALUE(MID(A1333,1,3))=898,3,4))),[32]Hoja1!$A$3:$K$222,2,0),"")</f>
        <v>1053 Oportunidades de aprendizaje desde el enfoque diferencial</v>
      </c>
      <c r="C1333" s="2" t="s">
        <v>2069</v>
      </c>
      <c r="D1333" s="2" t="s">
        <v>2100</v>
      </c>
      <c r="E1333" s="30">
        <v>80101505</v>
      </c>
      <c r="F1333" s="2" t="s">
        <v>2109</v>
      </c>
      <c r="G1333" s="4">
        <v>1</v>
      </c>
      <c r="H1333" s="4">
        <v>1</v>
      </c>
      <c r="I1333" s="2">
        <v>11</v>
      </c>
      <c r="J1333" s="2">
        <v>1</v>
      </c>
      <c r="K1333" s="2" t="s">
        <v>29</v>
      </c>
      <c r="L1333" s="2" t="str">
        <f>IF(K1333=[32]Hoja3!$B$2,[32]Hoja3!$A$2,IF(K1333=[32]Hoja3!$B$3,[32]Hoja3!$A$3,IF(K1333=[32]Hoja3!$B$4,[32]Hoja3!$A$4,IF(K1333=[32]Hoja3!$B$5,[32]Hoja3!$A$5,IF(K1333=[32]Hoja3!$B$6,[32]Hoja3!$A$6,IF(K1333=[32]Hoja3!$B$7,[32]Hoja3!$A$7,IF(K1333=[32]Hoja3!$B$8,[32]Hoja3!$A$8,IF(K1333=[32]Hoja3!$B$9,[32]Hoja3!$A$9,IF(K1333=[32]Hoja3!$B$10,[32]Hoja3!$A$10,IF(K1333=[32]Hoja3!$B$11,[32]Hoja3!$A$11,IF(K1333=[32]Hoja3!$B$12,[32]Hoja3!$A$12,IF(K1333=[32]Hoja3!$B$13,[32]Hoja3!$A$13,IF(K1333=[32]Hoja3!$B$14,[32]Hoja3!$A$14,"")))))))))))))</f>
        <v>CCE-05</v>
      </c>
      <c r="M1333" s="2" t="s">
        <v>58</v>
      </c>
      <c r="N1333" s="2">
        <v>0</v>
      </c>
      <c r="O1333" s="1">
        <v>42915341</v>
      </c>
      <c r="P1333" s="1">
        <v>42915341</v>
      </c>
      <c r="Q1333" s="1">
        <v>0</v>
      </c>
      <c r="R1333" s="2">
        <v>0</v>
      </c>
      <c r="S1333" s="2" t="s">
        <v>2072</v>
      </c>
      <c r="T1333" s="2" t="s">
        <v>2073</v>
      </c>
      <c r="U1333" s="2" t="s">
        <v>2074</v>
      </c>
      <c r="V1333" s="2" t="s">
        <v>2075</v>
      </c>
      <c r="W1333" s="2" t="s">
        <v>2076</v>
      </c>
      <c r="X1333" s="2">
        <v>3241000</v>
      </c>
      <c r="Y1333" s="3" t="s">
        <v>2077</v>
      </c>
    </row>
    <row r="1334" spans="1:25" ht="120" x14ac:dyDescent="0.25">
      <c r="A1334" s="2" t="s">
        <v>2110</v>
      </c>
      <c r="B1334" s="2" t="str">
        <f>IFERROR(VLOOKUP(VALUE(MID(A1334,1,IF(VALUE(MID(A1334,1,3))=898,3,4))),[32]Hoja1!$A$3:$K$222,2,0),"")</f>
        <v>1053 Oportunidades de aprendizaje desde el enfoque diferencial</v>
      </c>
      <c r="C1334" s="2" t="s">
        <v>2069</v>
      </c>
      <c r="D1334" s="2" t="s">
        <v>2100</v>
      </c>
      <c r="E1334" s="30">
        <v>80101505</v>
      </c>
      <c r="F1334" s="2" t="s">
        <v>2111</v>
      </c>
      <c r="G1334" s="4">
        <v>1</v>
      </c>
      <c r="H1334" s="4">
        <v>1</v>
      </c>
      <c r="I1334" s="2">
        <v>11</v>
      </c>
      <c r="J1334" s="2">
        <v>1</v>
      </c>
      <c r="K1334" s="2" t="s">
        <v>29</v>
      </c>
      <c r="L1334" s="2" t="str">
        <f>IF(K1334=[32]Hoja3!$B$2,[32]Hoja3!$A$2,IF(K1334=[32]Hoja3!$B$3,[32]Hoja3!$A$3,IF(K1334=[32]Hoja3!$B$4,[32]Hoja3!$A$4,IF(K1334=[32]Hoja3!$B$5,[32]Hoja3!$A$5,IF(K1334=[32]Hoja3!$B$6,[32]Hoja3!$A$6,IF(K1334=[32]Hoja3!$B$7,[32]Hoja3!$A$7,IF(K1334=[32]Hoja3!$B$8,[32]Hoja3!$A$8,IF(K1334=[32]Hoja3!$B$9,[32]Hoja3!$A$9,IF(K1334=[32]Hoja3!$B$10,[32]Hoja3!$A$10,IF(K1334=[32]Hoja3!$B$11,[32]Hoja3!$A$11,IF(K1334=[32]Hoja3!$B$12,[32]Hoja3!$A$12,IF(K1334=[32]Hoja3!$B$13,[32]Hoja3!$A$13,IF(K1334=[32]Hoja3!$B$14,[32]Hoja3!$A$14,"")))))))))))))</f>
        <v>CCE-05</v>
      </c>
      <c r="M1334" s="2" t="s">
        <v>58</v>
      </c>
      <c r="N1334" s="2">
        <v>0</v>
      </c>
      <c r="O1334" s="1">
        <v>51480000</v>
      </c>
      <c r="P1334" s="1">
        <v>51480000</v>
      </c>
      <c r="Q1334" s="1">
        <v>0</v>
      </c>
      <c r="R1334" s="2">
        <v>0</v>
      </c>
      <c r="S1334" s="2" t="s">
        <v>2072</v>
      </c>
      <c r="T1334" s="2" t="s">
        <v>2073</v>
      </c>
      <c r="U1334" s="2" t="s">
        <v>2074</v>
      </c>
      <c r="V1334" s="2" t="s">
        <v>2075</v>
      </c>
      <c r="W1334" s="2" t="s">
        <v>2076</v>
      </c>
      <c r="X1334" s="2">
        <v>3241000</v>
      </c>
      <c r="Y1334" s="3" t="s">
        <v>2077</v>
      </c>
    </row>
    <row r="1335" spans="1:25" ht="165" x14ac:dyDescent="0.25">
      <c r="A1335" s="2" t="s">
        <v>2112</v>
      </c>
      <c r="B1335" s="2" t="str">
        <f>IFERROR(VLOOKUP(VALUE(MID(A1335,1,IF(VALUE(MID(A1335,1,3))=898,3,4))),[32]Hoja1!$A$3:$K$222,2,0),"")</f>
        <v>1053 Oportunidades de aprendizaje desde el enfoque diferencial</v>
      </c>
      <c r="C1335" s="2" t="s">
        <v>2069</v>
      </c>
      <c r="D1335" s="2" t="s">
        <v>2113</v>
      </c>
      <c r="E1335" s="30">
        <v>80101505</v>
      </c>
      <c r="F1335" s="2" t="s">
        <v>2114</v>
      </c>
      <c r="G1335" s="4">
        <v>1</v>
      </c>
      <c r="H1335" s="4">
        <v>1</v>
      </c>
      <c r="I1335" s="2">
        <v>11</v>
      </c>
      <c r="J1335" s="2">
        <v>1</v>
      </c>
      <c r="K1335" s="2" t="s">
        <v>29</v>
      </c>
      <c r="L1335" s="2" t="str">
        <f>IF(K1335=[32]Hoja3!$B$2,[32]Hoja3!$A$2,IF(K1335=[32]Hoja3!$B$3,[32]Hoja3!$A$3,IF(K1335=[32]Hoja3!$B$4,[32]Hoja3!$A$4,IF(K1335=[32]Hoja3!$B$5,[32]Hoja3!$A$5,IF(K1335=[32]Hoja3!$B$6,[32]Hoja3!$A$6,IF(K1335=[32]Hoja3!$B$7,[32]Hoja3!$A$7,IF(K1335=[32]Hoja3!$B$8,[32]Hoja3!$A$8,IF(K1335=[32]Hoja3!$B$9,[32]Hoja3!$A$9,IF(K1335=[32]Hoja3!$B$10,[32]Hoja3!$A$10,IF(K1335=[32]Hoja3!$B$11,[32]Hoja3!$A$11,IF(K1335=[32]Hoja3!$B$12,[32]Hoja3!$A$12,IF(K1335=[32]Hoja3!$B$13,[32]Hoja3!$A$13,IF(K1335=[32]Hoja3!$B$14,[32]Hoja3!$A$14,"")))))))))))))</f>
        <v>CCE-05</v>
      </c>
      <c r="M1335" s="2" t="s">
        <v>30</v>
      </c>
      <c r="N1335" s="2">
        <v>0</v>
      </c>
      <c r="O1335" s="1">
        <f>AA1335*11</f>
        <v>0</v>
      </c>
      <c r="P1335" s="1">
        <v>17156337</v>
      </c>
      <c r="Q1335" s="1">
        <v>0</v>
      </c>
      <c r="R1335" s="2">
        <v>0</v>
      </c>
      <c r="S1335" s="2" t="s">
        <v>2072</v>
      </c>
      <c r="T1335" s="2" t="s">
        <v>2073</v>
      </c>
      <c r="U1335" s="2" t="s">
        <v>2074</v>
      </c>
      <c r="V1335" s="2" t="s">
        <v>2075</v>
      </c>
      <c r="W1335" s="2" t="s">
        <v>2076</v>
      </c>
      <c r="X1335" s="2">
        <v>3241000</v>
      </c>
      <c r="Y1335" s="3" t="s">
        <v>2077</v>
      </c>
    </row>
    <row r="1336" spans="1:25" ht="165" x14ac:dyDescent="0.25">
      <c r="A1336" s="2" t="s">
        <v>2115</v>
      </c>
      <c r="B1336" s="2" t="str">
        <f>IFERROR(VLOOKUP(VALUE(MID(A1336,1,IF(VALUE(MID(A1336,1,3))=898,3,4))),[32]Hoja1!$A$3:$K$222,2,0),"")</f>
        <v>1053 Oportunidades de aprendizaje desde el enfoque diferencial</v>
      </c>
      <c r="C1336" s="2" t="s">
        <v>2069</v>
      </c>
      <c r="D1336" s="2" t="s">
        <v>2113</v>
      </c>
      <c r="E1336" s="30">
        <v>80101505</v>
      </c>
      <c r="F1336" s="2" t="s">
        <v>2114</v>
      </c>
      <c r="G1336" s="4">
        <v>1</v>
      </c>
      <c r="H1336" s="4">
        <v>1</v>
      </c>
      <c r="I1336" s="2">
        <v>11</v>
      </c>
      <c r="J1336" s="2">
        <v>1</v>
      </c>
      <c r="K1336" s="2" t="s">
        <v>29</v>
      </c>
      <c r="L1336" s="2" t="str">
        <f>IF(K1336=[32]Hoja3!$B$2,[32]Hoja3!$A$2,IF(K1336=[32]Hoja3!$B$3,[32]Hoja3!$A$3,IF(K1336=[32]Hoja3!$B$4,[32]Hoja3!$A$4,IF(K1336=[32]Hoja3!$B$5,[32]Hoja3!$A$5,IF(K1336=[32]Hoja3!$B$6,[32]Hoja3!$A$6,IF(K1336=[32]Hoja3!$B$7,[32]Hoja3!$A$7,IF(K1336=[32]Hoja3!$B$8,[32]Hoja3!$A$8,IF(K1336=[32]Hoja3!$B$9,[32]Hoja3!$A$9,IF(K1336=[32]Hoja3!$B$10,[32]Hoja3!$A$10,IF(K1336=[32]Hoja3!$B$11,[32]Hoja3!$A$11,IF(K1336=[32]Hoja3!$B$12,[32]Hoja3!$A$12,IF(K1336=[32]Hoja3!$B$13,[32]Hoja3!$A$13,IF(K1336=[32]Hoja3!$B$14,[32]Hoja3!$A$14,"")))))))))))))</f>
        <v>CCE-05</v>
      </c>
      <c r="M1336" s="2" t="s">
        <v>30</v>
      </c>
      <c r="N1336" s="2">
        <v>0</v>
      </c>
      <c r="O1336" s="1">
        <v>17156337</v>
      </c>
      <c r="P1336" s="1">
        <v>17156337</v>
      </c>
      <c r="Q1336" s="1">
        <v>0</v>
      </c>
      <c r="R1336" s="2">
        <v>0</v>
      </c>
      <c r="S1336" s="2" t="s">
        <v>2072</v>
      </c>
      <c r="T1336" s="2" t="s">
        <v>2073</v>
      </c>
      <c r="U1336" s="2" t="s">
        <v>2074</v>
      </c>
      <c r="V1336" s="2" t="s">
        <v>2075</v>
      </c>
      <c r="W1336" s="2" t="s">
        <v>2076</v>
      </c>
      <c r="X1336" s="2">
        <v>3241000</v>
      </c>
      <c r="Y1336" s="3" t="s">
        <v>2077</v>
      </c>
    </row>
    <row r="1337" spans="1:25" ht="165" x14ac:dyDescent="0.25">
      <c r="A1337" s="2" t="s">
        <v>2116</v>
      </c>
      <c r="B1337" s="2" t="str">
        <f>IFERROR(VLOOKUP(VALUE(MID(A1337,1,IF(VALUE(MID(A1337,1,3))=898,3,4))),[32]Hoja1!$A$3:$K$222,2,0),"")</f>
        <v>1053 Oportunidades de aprendizaje desde el enfoque diferencial</v>
      </c>
      <c r="C1337" s="2" t="s">
        <v>2069</v>
      </c>
      <c r="D1337" s="2" t="s">
        <v>2113</v>
      </c>
      <c r="E1337" s="30">
        <v>80101505</v>
      </c>
      <c r="F1337" s="2" t="s">
        <v>2114</v>
      </c>
      <c r="G1337" s="4">
        <v>1</v>
      </c>
      <c r="H1337" s="4">
        <v>1</v>
      </c>
      <c r="I1337" s="2">
        <v>11</v>
      </c>
      <c r="J1337" s="2">
        <v>1</v>
      </c>
      <c r="K1337" s="2" t="s">
        <v>29</v>
      </c>
      <c r="L1337" s="2" t="str">
        <f>IF(K1337=[32]Hoja3!$B$2,[32]Hoja3!$A$2,IF(K1337=[32]Hoja3!$B$3,[32]Hoja3!$A$3,IF(K1337=[32]Hoja3!$B$4,[32]Hoja3!$A$4,IF(K1337=[32]Hoja3!$B$5,[32]Hoja3!$A$5,IF(K1337=[32]Hoja3!$B$6,[32]Hoja3!$A$6,IF(K1337=[32]Hoja3!$B$7,[32]Hoja3!$A$7,IF(K1337=[32]Hoja3!$B$8,[32]Hoja3!$A$8,IF(K1337=[32]Hoja3!$B$9,[32]Hoja3!$A$9,IF(K1337=[32]Hoja3!$B$10,[32]Hoja3!$A$10,IF(K1337=[32]Hoja3!$B$11,[32]Hoja3!$A$11,IF(K1337=[32]Hoja3!$B$12,[32]Hoja3!$A$12,IF(K1337=[32]Hoja3!$B$13,[32]Hoja3!$A$13,IF(K1337=[32]Hoja3!$B$14,[32]Hoja3!$A$14,"")))))))))))))</f>
        <v>CCE-05</v>
      </c>
      <c r="M1337" s="2" t="s">
        <v>30</v>
      </c>
      <c r="N1337" s="2">
        <v>0</v>
      </c>
      <c r="O1337" s="1">
        <v>17156337</v>
      </c>
      <c r="P1337" s="1">
        <v>17156337</v>
      </c>
      <c r="Q1337" s="1">
        <v>0</v>
      </c>
      <c r="R1337" s="2">
        <v>0</v>
      </c>
      <c r="S1337" s="2" t="s">
        <v>2072</v>
      </c>
      <c r="T1337" s="2" t="s">
        <v>2073</v>
      </c>
      <c r="U1337" s="2" t="s">
        <v>2074</v>
      </c>
      <c r="V1337" s="2" t="s">
        <v>2075</v>
      </c>
      <c r="W1337" s="2" t="s">
        <v>2076</v>
      </c>
      <c r="X1337" s="2">
        <v>3241000</v>
      </c>
      <c r="Y1337" s="3" t="s">
        <v>2077</v>
      </c>
    </row>
    <row r="1338" spans="1:25" ht="165" x14ac:dyDescent="0.25">
      <c r="A1338" s="2" t="s">
        <v>2117</v>
      </c>
      <c r="B1338" s="2" t="str">
        <f>IFERROR(VLOOKUP(VALUE(MID(A1338,1,IF(VALUE(MID(A1338,1,3))=898,3,4))),[32]Hoja1!$A$3:$K$222,2,0),"")</f>
        <v>1053 Oportunidades de aprendizaje desde el enfoque diferencial</v>
      </c>
      <c r="C1338" s="2" t="s">
        <v>2069</v>
      </c>
      <c r="D1338" s="2" t="s">
        <v>2113</v>
      </c>
      <c r="E1338" s="30">
        <v>80101505</v>
      </c>
      <c r="F1338" s="2" t="s">
        <v>2114</v>
      </c>
      <c r="G1338" s="4">
        <v>1</v>
      </c>
      <c r="H1338" s="4">
        <v>1</v>
      </c>
      <c r="I1338" s="2">
        <v>11</v>
      </c>
      <c r="J1338" s="2">
        <v>1</v>
      </c>
      <c r="K1338" s="2" t="s">
        <v>29</v>
      </c>
      <c r="L1338" s="2" t="str">
        <f>IF(K1338=[32]Hoja3!$B$2,[32]Hoja3!$A$2,IF(K1338=[32]Hoja3!$B$3,[32]Hoja3!$A$3,IF(K1338=[32]Hoja3!$B$4,[32]Hoja3!$A$4,IF(K1338=[32]Hoja3!$B$5,[32]Hoja3!$A$5,IF(K1338=[32]Hoja3!$B$6,[32]Hoja3!$A$6,IF(K1338=[32]Hoja3!$B$7,[32]Hoja3!$A$7,IF(K1338=[32]Hoja3!$B$8,[32]Hoja3!$A$8,IF(K1338=[32]Hoja3!$B$9,[32]Hoja3!$A$9,IF(K1338=[32]Hoja3!$B$10,[32]Hoja3!$A$10,IF(K1338=[32]Hoja3!$B$11,[32]Hoja3!$A$11,IF(K1338=[32]Hoja3!$B$12,[32]Hoja3!$A$12,IF(K1338=[32]Hoja3!$B$13,[32]Hoja3!$A$13,IF(K1338=[32]Hoja3!$B$14,[32]Hoja3!$A$14,"")))))))))))))</f>
        <v>CCE-05</v>
      </c>
      <c r="M1338" s="2" t="s">
        <v>30</v>
      </c>
      <c r="N1338" s="2">
        <v>0</v>
      </c>
      <c r="O1338" s="1">
        <f>AA1338*11</f>
        <v>0</v>
      </c>
      <c r="P1338" s="1">
        <v>23982112</v>
      </c>
      <c r="Q1338" s="1">
        <v>0</v>
      </c>
      <c r="R1338" s="2">
        <v>0</v>
      </c>
      <c r="S1338" s="2" t="s">
        <v>2072</v>
      </c>
      <c r="T1338" s="2" t="s">
        <v>2073</v>
      </c>
      <c r="U1338" s="2" t="s">
        <v>2074</v>
      </c>
      <c r="V1338" s="2" t="s">
        <v>2075</v>
      </c>
      <c r="W1338" s="2" t="s">
        <v>2076</v>
      </c>
      <c r="X1338" s="2">
        <v>3241000</v>
      </c>
      <c r="Y1338" s="3" t="s">
        <v>2077</v>
      </c>
    </row>
    <row r="1339" spans="1:25" ht="165" x14ac:dyDescent="0.25">
      <c r="A1339" s="2" t="s">
        <v>2118</v>
      </c>
      <c r="B1339" s="2" t="str">
        <f>IFERROR(VLOOKUP(VALUE(MID(A1339,1,IF(VALUE(MID(A1339,1,3))=898,3,4))),[32]Hoja1!$A$3:$K$222,2,0),"")</f>
        <v>1053 Oportunidades de aprendizaje desde el enfoque diferencial</v>
      </c>
      <c r="C1339" s="2" t="s">
        <v>2069</v>
      </c>
      <c r="D1339" s="2" t="s">
        <v>2113</v>
      </c>
      <c r="E1339" s="30">
        <v>80101505</v>
      </c>
      <c r="F1339" s="2" t="s">
        <v>2114</v>
      </c>
      <c r="G1339" s="4">
        <v>1</v>
      </c>
      <c r="H1339" s="4">
        <v>1</v>
      </c>
      <c r="I1339" s="2">
        <v>11</v>
      </c>
      <c r="J1339" s="2">
        <v>1</v>
      </c>
      <c r="K1339" s="2" t="s">
        <v>29</v>
      </c>
      <c r="L1339" s="2" t="str">
        <f>IF(K1339=[32]Hoja3!$B$2,[32]Hoja3!$A$2,IF(K1339=[32]Hoja3!$B$3,[32]Hoja3!$A$3,IF(K1339=[32]Hoja3!$B$4,[32]Hoja3!$A$4,IF(K1339=[32]Hoja3!$B$5,[32]Hoja3!$A$5,IF(K1339=[32]Hoja3!$B$6,[32]Hoja3!$A$6,IF(K1339=[32]Hoja3!$B$7,[32]Hoja3!$A$7,IF(K1339=[32]Hoja3!$B$8,[32]Hoja3!$A$8,IF(K1339=[32]Hoja3!$B$9,[32]Hoja3!$A$9,IF(K1339=[32]Hoja3!$B$10,[32]Hoja3!$A$10,IF(K1339=[32]Hoja3!$B$11,[32]Hoja3!$A$11,IF(K1339=[32]Hoja3!$B$12,[32]Hoja3!$A$12,IF(K1339=[32]Hoja3!$B$13,[32]Hoja3!$A$13,IF(K1339=[32]Hoja3!$B$14,[32]Hoja3!$A$14,"")))))))))))))</f>
        <v>CCE-05</v>
      </c>
      <c r="M1339" s="2" t="s">
        <v>30</v>
      </c>
      <c r="N1339" s="2">
        <v>0</v>
      </c>
      <c r="O1339" s="1">
        <v>17156337</v>
      </c>
      <c r="P1339" s="1">
        <v>17156337</v>
      </c>
      <c r="Q1339" s="1">
        <v>0</v>
      </c>
      <c r="R1339" s="2">
        <v>0</v>
      </c>
      <c r="S1339" s="2" t="s">
        <v>2072</v>
      </c>
      <c r="T1339" s="2" t="s">
        <v>2073</v>
      </c>
      <c r="U1339" s="2" t="s">
        <v>2074</v>
      </c>
      <c r="V1339" s="2" t="s">
        <v>2075</v>
      </c>
      <c r="W1339" s="2" t="s">
        <v>2076</v>
      </c>
      <c r="X1339" s="2">
        <v>3241000</v>
      </c>
      <c r="Y1339" s="3" t="s">
        <v>2077</v>
      </c>
    </row>
    <row r="1340" spans="1:25" ht="165" x14ac:dyDescent="0.25">
      <c r="A1340" s="2" t="s">
        <v>2119</v>
      </c>
      <c r="B1340" s="2" t="str">
        <f>IFERROR(VLOOKUP(VALUE(MID(A1340,1,IF(VALUE(MID(A1340,1,3))=898,3,4))),[32]Hoja1!$A$3:$K$222,2,0),"")</f>
        <v>1053 Oportunidades de aprendizaje desde el enfoque diferencial</v>
      </c>
      <c r="C1340" s="2" t="s">
        <v>2069</v>
      </c>
      <c r="D1340" s="2" t="s">
        <v>2113</v>
      </c>
      <c r="E1340" s="30">
        <v>80101505</v>
      </c>
      <c r="F1340" s="2" t="s">
        <v>2114</v>
      </c>
      <c r="G1340" s="4">
        <v>1</v>
      </c>
      <c r="H1340" s="4">
        <v>1</v>
      </c>
      <c r="I1340" s="2">
        <v>11</v>
      </c>
      <c r="J1340" s="2">
        <v>1</v>
      </c>
      <c r="K1340" s="2" t="s">
        <v>29</v>
      </c>
      <c r="L1340" s="2" t="str">
        <f>IF(K1340=[32]Hoja3!$B$2,[32]Hoja3!$A$2,IF(K1340=[32]Hoja3!$B$3,[32]Hoja3!$A$3,IF(K1340=[32]Hoja3!$B$4,[32]Hoja3!$A$4,IF(K1340=[32]Hoja3!$B$5,[32]Hoja3!$A$5,IF(K1340=[32]Hoja3!$B$6,[32]Hoja3!$A$6,IF(K1340=[32]Hoja3!$B$7,[32]Hoja3!$A$7,IF(K1340=[32]Hoja3!$B$8,[32]Hoja3!$A$8,IF(K1340=[32]Hoja3!$B$9,[32]Hoja3!$A$9,IF(K1340=[32]Hoja3!$B$10,[32]Hoja3!$A$10,IF(K1340=[32]Hoja3!$B$11,[32]Hoja3!$A$11,IF(K1340=[32]Hoja3!$B$12,[32]Hoja3!$A$12,IF(K1340=[32]Hoja3!$B$13,[32]Hoja3!$A$13,IF(K1340=[32]Hoja3!$B$14,[32]Hoja3!$A$14,"")))))))))))))</f>
        <v>CCE-05</v>
      </c>
      <c r="M1340" s="2" t="s">
        <v>30</v>
      </c>
      <c r="N1340" s="2">
        <v>0</v>
      </c>
      <c r="O1340" s="1">
        <v>17156337</v>
      </c>
      <c r="P1340" s="1">
        <v>17156337</v>
      </c>
      <c r="Q1340" s="1">
        <v>0</v>
      </c>
      <c r="R1340" s="2">
        <v>0</v>
      </c>
      <c r="S1340" s="2" t="s">
        <v>2072</v>
      </c>
      <c r="T1340" s="2" t="s">
        <v>2073</v>
      </c>
      <c r="U1340" s="2" t="s">
        <v>2074</v>
      </c>
      <c r="V1340" s="2" t="s">
        <v>2075</v>
      </c>
      <c r="W1340" s="2" t="s">
        <v>2076</v>
      </c>
      <c r="X1340" s="2">
        <v>3241000</v>
      </c>
      <c r="Y1340" s="3" t="s">
        <v>2077</v>
      </c>
    </row>
    <row r="1341" spans="1:25" ht="165" x14ac:dyDescent="0.25">
      <c r="A1341" s="2" t="s">
        <v>2120</v>
      </c>
      <c r="B1341" s="2" t="str">
        <f>IFERROR(VLOOKUP(VALUE(MID(A1341,1,IF(VALUE(MID(A1341,1,3))=898,3,4))),[32]Hoja1!$A$3:$K$222,2,0),"")</f>
        <v>1053 Oportunidades de aprendizaje desde el enfoque diferencial</v>
      </c>
      <c r="C1341" s="2" t="s">
        <v>2069</v>
      </c>
      <c r="D1341" s="2" t="s">
        <v>2113</v>
      </c>
      <c r="E1341" s="30">
        <v>80101505</v>
      </c>
      <c r="F1341" s="2" t="s">
        <v>2114</v>
      </c>
      <c r="G1341" s="4">
        <v>1</v>
      </c>
      <c r="H1341" s="4">
        <v>1</v>
      </c>
      <c r="I1341" s="2">
        <v>11</v>
      </c>
      <c r="J1341" s="2">
        <v>1</v>
      </c>
      <c r="K1341" s="2" t="s">
        <v>29</v>
      </c>
      <c r="L1341" s="2" t="str">
        <f>IF(K1341=[32]Hoja3!$B$2,[32]Hoja3!$A$2,IF(K1341=[32]Hoja3!$B$3,[32]Hoja3!$A$3,IF(K1341=[32]Hoja3!$B$4,[32]Hoja3!$A$4,IF(K1341=[32]Hoja3!$B$5,[32]Hoja3!$A$5,IF(K1341=[32]Hoja3!$B$6,[32]Hoja3!$A$6,IF(K1341=[32]Hoja3!$B$7,[32]Hoja3!$A$7,IF(K1341=[32]Hoja3!$B$8,[32]Hoja3!$A$8,IF(K1341=[32]Hoja3!$B$9,[32]Hoja3!$A$9,IF(K1341=[32]Hoja3!$B$10,[32]Hoja3!$A$10,IF(K1341=[32]Hoja3!$B$11,[32]Hoja3!$A$11,IF(K1341=[32]Hoja3!$B$12,[32]Hoja3!$A$12,IF(K1341=[32]Hoja3!$B$13,[32]Hoja3!$A$13,IF(K1341=[32]Hoja3!$B$14,[32]Hoja3!$A$14,"")))))))))))))</f>
        <v>CCE-05</v>
      </c>
      <c r="M1341" s="2" t="s">
        <v>30</v>
      </c>
      <c r="N1341" s="2">
        <v>0</v>
      </c>
      <c r="O1341" s="1">
        <f t="shared" ref="O1341:O1346" si="30">AA1341*11</f>
        <v>0</v>
      </c>
      <c r="P1341" s="1">
        <v>21768120</v>
      </c>
      <c r="Q1341" s="1">
        <v>0</v>
      </c>
      <c r="R1341" s="2">
        <v>0</v>
      </c>
      <c r="S1341" s="2" t="s">
        <v>2072</v>
      </c>
      <c r="T1341" s="2" t="s">
        <v>2073</v>
      </c>
      <c r="U1341" s="2" t="s">
        <v>2074</v>
      </c>
      <c r="V1341" s="2" t="s">
        <v>2075</v>
      </c>
      <c r="W1341" s="2" t="s">
        <v>2076</v>
      </c>
      <c r="X1341" s="2">
        <v>3241000</v>
      </c>
      <c r="Y1341" s="3" t="s">
        <v>2077</v>
      </c>
    </row>
    <row r="1342" spans="1:25" ht="165" x14ac:dyDescent="0.25">
      <c r="A1342" s="2" t="s">
        <v>2121</v>
      </c>
      <c r="B1342" s="2" t="str">
        <f>IFERROR(VLOOKUP(VALUE(MID(A1342,1,IF(VALUE(MID(A1342,1,3))=898,3,4))),[32]Hoja1!$A$3:$K$222,2,0),"")</f>
        <v>1053 Oportunidades de aprendizaje desde el enfoque diferencial</v>
      </c>
      <c r="C1342" s="2" t="s">
        <v>2069</v>
      </c>
      <c r="D1342" s="2" t="s">
        <v>2113</v>
      </c>
      <c r="E1342" s="30">
        <v>80101505</v>
      </c>
      <c r="F1342" s="2" t="s">
        <v>2122</v>
      </c>
      <c r="G1342" s="4">
        <v>1</v>
      </c>
      <c r="H1342" s="4">
        <v>1</v>
      </c>
      <c r="I1342" s="2">
        <v>11</v>
      </c>
      <c r="J1342" s="2">
        <v>1</v>
      </c>
      <c r="K1342" s="2" t="s">
        <v>29</v>
      </c>
      <c r="L1342" s="2" t="str">
        <f>IF(K1342=[32]Hoja3!$B$2,[32]Hoja3!$A$2,IF(K1342=[32]Hoja3!$B$3,[32]Hoja3!$A$3,IF(K1342=[32]Hoja3!$B$4,[32]Hoja3!$A$4,IF(K1342=[32]Hoja3!$B$5,[32]Hoja3!$A$5,IF(K1342=[32]Hoja3!$B$6,[32]Hoja3!$A$6,IF(K1342=[32]Hoja3!$B$7,[32]Hoja3!$A$7,IF(K1342=[32]Hoja3!$B$8,[32]Hoja3!$A$8,IF(K1342=[32]Hoja3!$B$9,[32]Hoja3!$A$9,IF(K1342=[32]Hoja3!$B$10,[32]Hoja3!$A$10,IF(K1342=[32]Hoja3!$B$11,[32]Hoja3!$A$11,IF(K1342=[32]Hoja3!$B$12,[32]Hoja3!$A$12,IF(K1342=[32]Hoja3!$B$13,[32]Hoja3!$A$13,IF(K1342=[32]Hoja3!$B$14,[32]Hoja3!$A$14,"")))))))))))))</f>
        <v>CCE-05</v>
      </c>
      <c r="M1342" s="2" t="s">
        <v>58</v>
      </c>
      <c r="N1342" s="2">
        <v>0</v>
      </c>
      <c r="O1342" s="1">
        <f t="shared" si="30"/>
        <v>0</v>
      </c>
      <c r="P1342" s="1">
        <v>69421902</v>
      </c>
      <c r="Q1342" s="1">
        <v>0</v>
      </c>
      <c r="R1342" s="2">
        <v>0</v>
      </c>
      <c r="S1342" s="2" t="s">
        <v>2072</v>
      </c>
      <c r="T1342" s="2" t="s">
        <v>2073</v>
      </c>
      <c r="U1342" s="2" t="s">
        <v>2074</v>
      </c>
      <c r="V1342" s="2" t="s">
        <v>2075</v>
      </c>
      <c r="W1342" s="2" t="s">
        <v>2076</v>
      </c>
      <c r="X1342" s="2">
        <v>3241000</v>
      </c>
      <c r="Y1342" s="3" t="s">
        <v>2077</v>
      </c>
    </row>
    <row r="1343" spans="1:25" ht="165" x14ac:dyDescent="0.25">
      <c r="A1343" s="2" t="s">
        <v>2123</v>
      </c>
      <c r="B1343" s="2" t="str">
        <f>IFERROR(VLOOKUP(VALUE(MID(A1343,1,IF(VALUE(MID(A1343,1,3))=898,3,4))),[32]Hoja1!$A$3:$K$222,2,0),"")</f>
        <v>1053 Oportunidades de aprendizaje desde el enfoque diferencial</v>
      </c>
      <c r="C1343" s="2" t="s">
        <v>2069</v>
      </c>
      <c r="D1343" s="2" t="s">
        <v>2113</v>
      </c>
      <c r="E1343" s="30">
        <v>80101505</v>
      </c>
      <c r="F1343" s="2" t="s">
        <v>2124</v>
      </c>
      <c r="G1343" s="4">
        <v>1</v>
      </c>
      <c r="H1343" s="4">
        <v>1</v>
      </c>
      <c r="I1343" s="2">
        <v>11</v>
      </c>
      <c r="J1343" s="2">
        <v>1</v>
      </c>
      <c r="K1343" s="2" t="s">
        <v>29</v>
      </c>
      <c r="L1343" s="2" t="str">
        <f>IF(K1343=[32]Hoja3!$B$2,[32]Hoja3!$A$2,IF(K1343=[32]Hoja3!$B$3,[32]Hoja3!$A$3,IF(K1343=[32]Hoja3!$B$4,[32]Hoja3!$A$4,IF(K1343=[32]Hoja3!$B$5,[32]Hoja3!$A$5,IF(K1343=[32]Hoja3!$B$6,[32]Hoja3!$A$6,IF(K1343=[32]Hoja3!$B$7,[32]Hoja3!$A$7,IF(K1343=[32]Hoja3!$B$8,[32]Hoja3!$A$8,IF(K1343=[32]Hoja3!$B$9,[32]Hoja3!$A$9,IF(K1343=[32]Hoja3!$B$10,[32]Hoja3!$A$10,IF(K1343=[32]Hoja3!$B$11,[32]Hoja3!$A$11,IF(K1343=[32]Hoja3!$B$12,[32]Hoja3!$A$12,IF(K1343=[32]Hoja3!$B$13,[32]Hoja3!$A$13,IF(K1343=[32]Hoja3!$B$14,[32]Hoja3!$A$14,"")))))))))))))</f>
        <v>CCE-05</v>
      </c>
      <c r="M1343" s="2" t="s">
        <v>58</v>
      </c>
      <c r="N1343" s="2">
        <v>0</v>
      </c>
      <c r="O1343" s="1">
        <f t="shared" si="30"/>
        <v>0</v>
      </c>
      <c r="P1343" s="1">
        <v>69421902</v>
      </c>
      <c r="Q1343" s="1">
        <v>0</v>
      </c>
      <c r="R1343" s="2">
        <v>0</v>
      </c>
      <c r="S1343" s="2" t="s">
        <v>2072</v>
      </c>
      <c r="T1343" s="2" t="s">
        <v>2073</v>
      </c>
      <c r="U1343" s="2" t="s">
        <v>2074</v>
      </c>
      <c r="V1343" s="2" t="s">
        <v>2075</v>
      </c>
      <c r="W1343" s="2" t="s">
        <v>2076</v>
      </c>
      <c r="X1343" s="2">
        <v>3241000</v>
      </c>
      <c r="Y1343" s="3" t="s">
        <v>2077</v>
      </c>
    </row>
    <row r="1344" spans="1:25" ht="165" x14ac:dyDescent="0.25">
      <c r="A1344" s="2" t="s">
        <v>2125</v>
      </c>
      <c r="B1344" s="2" t="str">
        <f>IFERROR(VLOOKUP(VALUE(MID(A1344,1,IF(VALUE(MID(A1344,1,3))=898,3,4))),[32]Hoja1!$A$3:$K$222,2,0),"")</f>
        <v>1053 Oportunidades de aprendizaje desde el enfoque diferencial</v>
      </c>
      <c r="C1344" s="2" t="s">
        <v>2069</v>
      </c>
      <c r="D1344" s="2" t="s">
        <v>2113</v>
      </c>
      <c r="E1344" s="30">
        <v>80101505</v>
      </c>
      <c r="F1344" s="2" t="s">
        <v>2126</v>
      </c>
      <c r="G1344" s="4">
        <v>1</v>
      </c>
      <c r="H1344" s="4">
        <v>1</v>
      </c>
      <c r="I1344" s="2">
        <v>11</v>
      </c>
      <c r="J1344" s="2">
        <v>1</v>
      </c>
      <c r="K1344" s="2" t="s">
        <v>29</v>
      </c>
      <c r="L1344" s="2" t="str">
        <f>IF(K1344=[32]Hoja3!$B$2,[32]Hoja3!$A$2,IF(K1344=[32]Hoja3!$B$3,[32]Hoja3!$A$3,IF(K1344=[32]Hoja3!$B$4,[32]Hoja3!$A$4,IF(K1344=[32]Hoja3!$B$5,[32]Hoja3!$A$5,IF(K1344=[32]Hoja3!$B$6,[32]Hoja3!$A$6,IF(K1344=[32]Hoja3!$B$7,[32]Hoja3!$A$7,IF(K1344=[32]Hoja3!$B$8,[32]Hoja3!$A$8,IF(K1344=[32]Hoja3!$B$9,[32]Hoja3!$A$9,IF(K1344=[32]Hoja3!$B$10,[32]Hoja3!$A$10,IF(K1344=[32]Hoja3!$B$11,[32]Hoja3!$A$11,IF(K1344=[32]Hoja3!$B$12,[32]Hoja3!$A$12,IF(K1344=[32]Hoja3!$B$13,[32]Hoja3!$A$13,IF(K1344=[32]Hoja3!$B$14,[32]Hoja3!$A$14,"")))))))))))))</f>
        <v>CCE-05</v>
      </c>
      <c r="M1344" s="2" t="s">
        <v>58</v>
      </c>
      <c r="N1344" s="2">
        <v>0</v>
      </c>
      <c r="O1344" s="1">
        <f t="shared" si="30"/>
        <v>0</v>
      </c>
      <c r="P1344" s="1">
        <v>47164942</v>
      </c>
      <c r="Q1344" s="1">
        <v>0</v>
      </c>
      <c r="R1344" s="2">
        <v>0</v>
      </c>
      <c r="S1344" s="2" t="s">
        <v>2072</v>
      </c>
      <c r="T1344" s="2" t="s">
        <v>2073</v>
      </c>
      <c r="U1344" s="2" t="s">
        <v>2074</v>
      </c>
      <c r="V1344" s="2" t="s">
        <v>2075</v>
      </c>
      <c r="W1344" s="2" t="s">
        <v>2076</v>
      </c>
      <c r="X1344" s="2">
        <v>3241000</v>
      </c>
      <c r="Y1344" s="3" t="s">
        <v>2077</v>
      </c>
    </row>
    <row r="1345" spans="1:25" ht="165" x14ac:dyDescent="0.25">
      <c r="A1345" s="2" t="s">
        <v>2127</v>
      </c>
      <c r="B1345" s="2" t="str">
        <f>IFERROR(VLOOKUP(VALUE(MID(A1345,1,IF(VALUE(MID(A1345,1,3))=898,3,4))),[32]Hoja1!$A$3:$K$222,2,0),"")</f>
        <v>1053 Oportunidades de aprendizaje desde el enfoque diferencial</v>
      </c>
      <c r="C1345" s="2" t="s">
        <v>2069</v>
      </c>
      <c r="D1345" s="2" t="s">
        <v>2113</v>
      </c>
      <c r="E1345" s="30">
        <v>80101505</v>
      </c>
      <c r="F1345" s="2" t="s">
        <v>2128</v>
      </c>
      <c r="G1345" s="4">
        <v>1</v>
      </c>
      <c r="H1345" s="4">
        <v>1</v>
      </c>
      <c r="I1345" s="2">
        <v>11</v>
      </c>
      <c r="J1345" s="2">
        <v>1</v>
      </c>
      <c r="K1345" s="2" t="s">
        <v>29</v>
      </c>
      <c r="L1345" s="2" t="str">
        <f>IF(K1345=[32]Hoja3!$B$2,[32]Hoja3!$A$2,IF(K1345=[32]Hoja3!$B$3,[32]Hoja3!$A$3,IF(K1345=[32]Hoja3!$B$4,[32]Hoja3!$A$4,IF(K1345=[32]Hoja3!$B$5,[32]Hoja3!$A$5,IF(K1345=[32]Hoja3!$B$6,[32]Hoja3!$A$6,IF(K1345=[32]Hoja3!$B$7,[32]Hoja3!$A$7,IF(K1345=[32]Hoja3!$B$8,[32]Hoja3!$A$8,IF(K1345=[32]Hoja3!$B$9,[32]Hoja3!$A$9,IF(K1345=[32]Hoja3!$B$10,[32]Hoja3!$A$10,IF(K1345=[32]Hoja3!$B$11,[32]Hoja3!$A$11,IF(K1345=[32]Hoja3!$B$12,[32]Hoja3!$A$12,IF(K1345=[32]Hoja3!$B$13,[32]Hoja3!$A$13,IF(K1345=[32]Hoja3!$B$14,[32]Hoja3!$A$14,"")))))))))))))</f>
        <v>CCE-05</v>
      </c>
      <c r="M1345" s="2" t="s">
        <v>58</v>
      </c>
      <c r="N1345" s="2">
        <v>0</v>
      </c>
      <c r="O1345" s="1">
        <f t="shared" si="30"/>
        <v>0</v>
      </c>
      <c r="P1345" s="1">
        <v>58821734</v>
      </c>
      <c r="Q1345" s="1">
        <v>0</v>
      </c>
      <c r="R1345" s="2">
        <v>0</v>
      </c>
      <c r="S1345" s="2" t="s">
        <v>2072</v>
      </c>
      <c r="T1345" s="2" t="s">
        <v>2073</v>
      </c>
      <c r="U1345" s="2" t="s">
        <v>2074</v>
      </c>
      <c r="V1345" s="2" t="s">
        <v>2075</v>
      </c>
      <c r="W1345" s="2" t="s">
        <v>2076</v>
      </c>
      <c r="X1345" s="2">
        <v>3241000</v>
      </c>
      <c r="Y1345" s="3" t="s">
        <v>2077</v>
      </c>
    </row>
    <row r="1346" spans="1:25" ht="165" x14ac:dyDescent="0.25">
      <c r="A1346" s="2" t="s">
        <v>2129</v>
      </c>
      <c r="B1346" s="2" t="str">
        <f>IFERROR(VLOOKUP(VALUE(MID(A1346,1,IF(VALUE(MID(A1346,1,3))=898,3,4))),[32]Hoja1!$A$3:$K$222,2,0),"")</f>
        <v>1053 Oportunidades de aprendizaje desde el enfoque diferencial</v>
      </c>
      <c r="C1346" s="2" t="s">
        <v>2069</v>
      </c>
      <c r="D1346" s="2" t="s">
        <v>2113</v>
      </c>
      <c r="E1346" s="30">
        <v>80101505</v>
      </c>
      <c r="F1346" s="2" t="s">
        <v>2130</v>
      </c>
      <c r="G1346" s="4">
        <v>1</v>
      </c>
      <c r="H1346" s="4">
        <v>1</v>
      </c>
      <c r="I1346" s="2">
        <v>11</v>
      </c>
      <c r="J1346" s="2">
        <v>1</v>
      </c>
      <c r="K1346" s="2" t="s">
        <v>29</v>
      </c>
      <c r="L1346" s="2" t="str">
        <f>IF(K1346=[32]Hoja3!$B$2,[32]Hoja3!$A$2,IF(K1346=[32]Hoja3!$B$3,[32]Hoja3!$A$3,IF(K1346=[32]Hoja3!$B$4,[32]Hoja3!$A$4,IF(K1346=[32]Hoja3!$B$5,[32]Hoja3!$A$5,IF(K1346=[32]Hoja3!$B$6,[32]Hoja3!$A$6,IF(K1346=[32]Hoja3!$B$7,[32]Hoja3!$A$7,IF(K1346=[32]Hoja3!$B$8,[32]Hoja3!$A$8,IF(K1346=[32]Hoja3!$B$9,[32]Hoja3!$A$9,IF(K1346=[32]Hoja3!$B$10,[32]Hoja3!$A$10,IF(K1346=[32]Hoja3!$B$11,[32]Hoja3!$A$11,IF(K1346=[32]Hoja3!$B$12,[32]Hoja3!$A$12,IF(K1346=[32]Hoja3!$B$13,[32]Hoja3!$A$13,IF(K1346=[32]Hoja3!$B$14,[32]Hoja3!$A$14,"")))))))))))))</f>
        <v>CCE-05</v>
      </c>
      <c r="M1346" s="2" t="s">
        <v>58</v>
      </c>
      <c r="N1346" s="2">
        <v>0</v>
      </c>
      <c r="O1346" s="1">
        <f t="shared" si="30"/>
        <v>0</v>
      </c>
      <c r="P1346" s="1">
        <v>60586372</v>
      </c>
      <c r="Q1346" s="1">
        <v>0</v>
      </c>
      <c r="R1346" s="2">
        <v>0</v>
      </c>
      <c r="S1346" s="2" t="s">
        <v>2072</v>
      </c>
      <c r="T1346" s="2" t="s">
        <v>2073</v>
      </c>
      <c r="U1346" s="2" t="s">
        <v>2074</v>
      </c>
      <c r="V1346" s="2" t="s">
        <v>2075</v>
      </c>
      <c r="W1346" s="2" t="s">
        <v>2076</v>
      </c>
      <c r="X1346" s="2">
        <v>3241000</v>
      </c>
      <c r="Y1346" s="3" t="s">
        <v>2077</v>
      </c>
    </row>
    <row r="1347" spans="1:25" ht="165" x14ac:dyDescent="0.25">
      <c r="A1347" s="2" t="s">
        <v>2131</v>
      </c>
      <c r="B1347" s="2" t="str">
        <f>IFERROR(VLOOKUP(VALUE(MID(A1347,1,IF(VALUE(MID(A1347,1,3))=898,3,4))),[32]Hoja1!$A$3:$K$222,2,0),"")</f>
        <v>1053 Oportunidades de aprendizaje desde el enfoque diferencial</v>
      </c>
      <c r="C1347" s="2" t="s">
        <v>2069</v>
      </c>
      <c r="D1347" s="2" t="s">
        <v>2113</v>
      </c>
      <c r="E1347" s="30">
        <v>80101505</v>
      </c>
      <c r="F1347" s="2" t="s">
        <v>2132</v>
      </c>
      <c r="G1347" s="4">
        <v>1</v>
      </c>
      <c r="H1347" s="4">
        <v>1</v>
      </c>
      <c r="I1347" s="2">
        <v>11</v>
      </c>
      <c r="J1347" s="2">
        <v>1</v>
      </c>
      <c r="K1347" s="2" t="s">
        <v>29</v>
      </c>
      <c r="L1347" s="2" t="str">
        <f>IF(K1347=[32]Hoja3!$B$2,[32]Hoja3!$A$2,IF(K1347=[32]Hoja3!$B$3,[32]Hoja3!$A$3,IF(K1347=[32]Hoja3!$B$4,[32]Hoja3!$A$4,IF(K1347=[32]Hoja3!$B$5,[32]Hoja3!$A$5,IF(K1347=[32]Hoja3!$B$6,[32]Hoja3!$A$6,IF(K1347=[32]Hoja3!$B$7,[32]Hoja3!$A$7,IF(K1347=[32]Hoja3!$B$8,[32]Hoja3!$A$8,IF(K1347=[32]Hoja3!$B$9,[32]Hoja3!$A$9,IF(K1347=[32]Hoja3!$B$10,[32]Hoja3!$A$10,IF(K1347=[32]Hoja3!$B$11,[32]Hoja3!$A$11,IF(K1347=[32]Hoja3!$B$12,[32]Hoja3!$A$12,IF(K1347=[32]Hoja3!$B$13,[32]Hoja3!$A$13,IF(K1347=[32]Hoja3!$B$14,[32]Hoja3!$A$14,"")))))))))))))</f>
        <v>CCE-05</v>
      </c>
      <c r="M1347" s="2" t="s">
        <v>58</v>
      </c>
      <c r="N1347" s="2">
        <v>0</v>
      </c>
      <c r="O1347" s="1">
        <v>60586372</v>
      </c>
      <c r="P1347" s="1">
        <v>60586372</v>
      </c>
      <c r="Q1347" s="1">
        <v>0</v>
      </c>
      <c r="R1347" s="2">
        <v>0</v>
      </c>
      <c r="S1347" s="2" t="s">
        <v>2072</v>
      </c>
      <c r="T1347" s="2" t="s">
        <v>2073</v>
      </c>
      <c r="U1347" s="2" t="s">
        <v>2074</v>
      </c>
      <c r="V1347" s="2" t="s">
        <v>2075</v>
      </c>
      <c r="W1347" s="2" t="s">
        <v>2076</v>
      </c>
      <c r="X1347" s="2">
        <v>3241000</v>
      </c>
      <c r="Y1347" s="3" t="s">
        <v>2077</v>
      </c>
    </row>
    <row r="1348" spans="1:25" ht="165" x14ac:dyDescent="0.25">
      <c r="A1348" s="2" t="s">
        <v>2133</v>
      </c>
      <c r="B1348" s="2" t="str">
        <f>IFERROR(VLOOKUP(VALUE(MID(A1348,1,IF(VALUE(MID(A1348,1,3))=898,3,4))),[32]Hoja1!$A$3:$K$222,2,0),"")</f>
        <v>1053 Oportunidades de aprendizaje desde el enfoque diferencial</v>
      </c>
      <c r="C1348" s="2" t="s">
        <v>2069</v>
      </c>
      <c r="D1348" s="2" t="s">
        <v>2113</v>
      </c>
      <c r="E1348" s="30">
        <v>80101505</v>
      </c>
      <c r="F1348" s="2" t="s">
        <v>2114</v>
      </c>
      <c r="G1348" s="4">
        <v>1</v>
      </c>
      <c r="H1348" s="4">
        <v>1</v>
      </c>
      <c r="I1348" s="2">
        <v>11</v>
      </c>
      <c r="J1348" s="2">
        <v>1</v>
      </c>
      <c r="K1348" s="2" t="s">
        <v>29</v>
      </c>
      <c r="L1348" s="2" t="str">
        <f>IF(K1348=[32]Hoja3!$B$2,[32]Hoja3!$A$2,IF(K1348=[32]Hoja3!$B$3,[32]Hoja3!$A$3,IF(K1348=[32]Hoja3!$B$4,[32]Hoja3!$A$4,IF(K1348=[32]Hoja3!$B$5,[32]Hoja3!$A$5,IF(K1348=[32]Hoja3!$B$6,[32]Hoja3!$A$6,IF(K1348=[32]Hoja3!$B$7,[32]Hoja3!$A$7,IF(K1348=[32]Hoja3!$B$8,[32]Hoja3!$A$8,IF(K1348=[32]Hoja3!$B$9,[32]Hoja3!$A$9,IF(K1348=[32]Hoja3!$B$10,[32]Hoja3!$A$10,IF(K1348=[32]Hoja3!$B$11,[32]Hoja3!$A$11,IF(K1348=[32]Hoja3!$B$12,[32]Hoja3!$A$12,IF(K1348=[32]Hoja3!$B$13,[32]Hoja3!$A$13,IF(K1348=[32]Hoja3!$B$14,[32]Hoja3!$A$14,"")))))))))))))</f>
        <v>CCE-05</v>
      </c>
      <c r="M1348" s="2" t="s">
        <v>30</v>
      </c>
      <c r="N1348" s="2">
        <v>0</v>
      </c>
      <c r="O1348" s="1">
        <v>17156337</v>
      </c>
      <c r="P1348" s="1">
        <v>17156337</v>
      </c>
      <c r="Q1348" s="1">
        <v>0</v>
      </c>
      <c r="R1348" s="2">
        <v>0</v>
      </c>
      <c r="S1348" s="2" t="s">
        <v>2072</v>
      </c>
      <c r="T1348" s="2" t="s">
        <v>2073</v>
      </c>
      <c r="U1348" s="2" t="s">
        <v>2074</v>
      </c>
      <c r="V1348" s="2" t="s">
        <v>2075</v>
      </c>
      <c r="W1348" s="2" t="s">
        <v>2076</v>
      </c>
      <c r="X1348" s="2">
        <v>3241000</v>
      </c>
      <c r="Y1348" s="3" t="s">
        <v>2077</v>
      </c>
    </row>
    <row r="1349" spans="1:25" ht="165" x14ac:dyDescent="0.25">
      <c r="A1349" s="2" t="s">
        <v>2134</v>
      </c>
      <c r="B1349" s="2" t="str">
        <f>IFERROR(VLOOKUP(VALUE(MID(A1349,1,IF(VALUE(MID(A1349,1,3))=898,3,4))),[32]Hoja1!$A$3:$K$222,2,0),"")</f>
        <v>1053 Oportunidades de aprendizaje desde el enfoque diferencial</v>
      </c>
      <c r="C1349" s="2" t="s">
        <v>2069</v>
      </c>
      <c r="D1349" s="2" t="s">
        <v>2113</v>
      </c>
      <c r="E1349" s="30">
        <v>80101505</v>
      </c>
      <c r="F1349" s="2" t="s">
        <v>2135</v>
      </c>
      <c r="G1349" s="4">
        <v>1</v>
      </c>
      <c r="H1349" s="4">
        <v>1</v>
      </c>
      <c r="I1349" s="2">
        <v>11</v>
      </c>
      <c r="J1349" s="2">
        <v>1</v>
      </c>
      <c r="K1349" s="2" t="s">
        <v>29</v>
      </c>
      <c r="L1349" s="2" t="str">
        <f>IF(K1349=[32]Hoja3!$B$2,[32]Hoja3!$A$2,IF(K1349=[32]Hoja3!$B$3,[32]Hoja3!$A$3,IF(K1349=[32]Hoja3!$B$4,[32]Hoja3!$A$4,IF(K1349=[32]Hoja3!$B$5,[32]Hoja3!$A$5,IF(K1349=[32]Hoja3!$B$6,[32]Hoja3!$A$6,IF(K1349=[32]Hoja3!$B$7,[32]Hoja3!$A$7,IF(K1349=[32]Hoja3!$B$8,[32]Hoja3!$A$8,IF(K1349=[32]Hoja3!$B$9,[32]Hoja3!$A$9,IF(K1349=[32]Hoja3!$B$10,[32]Hoja3!$A$10,IF(K1349=[32]Hoja3!$B$11,[32]Hoja3!$A$11,IF(K1349=[32]Hoja3!$B$12,[32]Hoja3!$A$12,IF(K1349=[32]Hoja3!$B$13,[32]Hoja3!$A$13,IF(K1349=[32]Hoja3!$B$14,[32]Hoja3!$A$14,"")))))))))))))</f>
        <v>CCE-05</v>
      </c>
      <c r="M1349" s="2" t="s">
        <v>30</v>
      </c>
      <c r="N1349" s="2">
        <v>0</v>
      </c>
      <c r="O1349" s="1">
        <f>AA1349*11</f>
        <v>0</v>
      </c>
      <c r="P1349" s="1">
        <v>22000000</v>
      </c>
      <c r="Q1349" s="1">
        <v>0</v>
      </c>
      <c r="R1349" s="2">
        <v>0</v>
      </c>
      <c r="S1349" s="2" t="s">
        <v>2072</v>
      </c>
      <c r="T1349" s="2" t="s">
        <v>2073</v>
      </c>
      <c r="U1349" s="2" t="s">
        <v>2074</v>
      </c>
      <c r="V1349" s="2" t="s">
        <v>2075</v>
      </c>
      <c r="W1349" s="2" t="s">
        <v>2076</v>
      </c>
      <c r="X1349" s="2">
        <v>3241000</v>
      </c>
      <c r="Y1349" s="3" t="s">
        <v>2077</v>
      </c>
    </row>
    <row r="1350" spans="1:25" ht="165" x14ac:dyDescent="0.25">
      <c r="A1350" s="2" t="s">
        <v>2136</v>
      </c>
      <c r="B1350" s="2" t="str">
        <f>IFERROR(VLOOKUP(VALUE(MID(A1350,1,IF(VALUE(MID(A1350,1,3))=898,3,4))),[32]Hoja1!$A$3:$K$222,2,0),"")</f>
        <v>1053 Oportunidades de aprendizaje desde el enfoque diferencial</v>
      </c>
      <c r="C1350" s="2" t="s">
        <v>2069</v>
      </c>
      <c r="D1350" s="2" t="s">
        <v>2113</v>
      </c>
      <c r="E1350" s="30">
        <v>80101505</v>
      </c>
      <c r="F1350" s="2" t="s">
        <v>2137</v>
      </c>
      <c r="G1350" s="4">
        <v>1</v>
      </c>
      <c r="H1350" s="4">
        <v>1</v>
      </c>
      <c r="I1350" s="2">
        <v>11</v>
      </c>
      <c r="J1350" s="2">
        <v>1</v>
      </c>
      <c r="K1350" s="2" t="s">
        <v>29</v>
      </c>
      <c r="L1350" s="2" t="str">
        <f>IF(K1350=[32]Hoja3!$B$2,[32]Hoja3!$A$2,IF(K1350=[32]Hoja3!$B$3,[32]Hoja3!$A$3,IF(K1350=[32]Hoja3!$B$4,[32]Hoja3!$A$4,IF(K1350=[32]Hoja3!$B$5,[32]Hoja3!$A$5,IF(K1350=[32]Hoja3!$B$6,[32]Hoja3!$A$6,IF(K1350=[32]Hoja3!$B$7,[32]Hoja3!$A$7,IF(K1350=[32]Hoja3!$B$8,[32]Hoja3!$A$8,IF(K1350=[32]Hoja3!$B$9,[32]Hoja3!$A$9,IF(K1350=[32]Hoja3!$B$10,[32]Hoja3!$A$10,IF(K1350=[32]Hoja3!$B$11,[32]Hoja3!$A$11,IF(K1350=[32]Hoja3!$B$12,[32]Hoja3!$A$12,IF(K1350=[32]Hoja3!$B$13,[32]Hoja3!$A$13,IF(K1350=[32]Hoja3!$B$14,[32]Hoja3!$A$14,"")))))))))))))</f>
        <v>CCE-05</v>
      </c>
      <c r="M1350" s="2" t="s">
        <v>30</v>
      </c>
      <c r="N1350" s="2">
        <v>0</v>
      </c>
      <c r="O1350" s="1">
        <v>17156337</v>
      </c>
      <c r="P1350" s="1">
        <v>17156337</v>
      </c>
      <c r="Q1350" s="1">
        <v>0</v>
      </c>
      <c r="R1350" s="2">
        <v>0</v>
      </c>
      <c r="S1350" s="2" t="s">
        <v>2072</v>
      </c>
      <c r="T1350" s="2" t="s">
        <v>2073</v>
      </c>
      <c r="U1350" s="2" t="s">
        <v>2074</v>
      </c>
      <c r="V1350" s="2" t="s">
        <v>2075</v>
      </c>
      <c r="W1350" s="2" t="s">
        <v>2076</v>
      </c>
      <c r="X1350" s="2">
        <v>3241000</v>
      </c>
      <c r="Y1350" s="3" t="s">
        <v>2077</v>
      </c>
    </row>
    <row r="1351" spans="1:25" ht="165" x14ac:dyDescent="0.25">
      <c r="A1351" s="2" t="s">
        <v>2138</v>
      </c>
      <c r="B1351" s="2" t="str">
        <f>IFERROR(VLOOKUP(VALUE(MID(A1351,1,IF(VALUE(MID(A1351,1,3))=898,3,4))),[32]Hoja1!$A$3:$K$222,2,0),"")</f>
        <v>1053 Oportunidades de aprendizaje desde el enfoque diferencial</v>
      </c>
      <c r="C1351" s="2" t="s">
        <v>2069</v>
      </c>
      <c r="D1351" s="2" t="s">
        <v>2113</v>
      </c>
      <c r="E1351" s="30">
        <v>80101505</v>
      </c>
      <c r="F1351" s="2" t="s">
        <v>2130</v>
      </c>
      <c r="G1351" s="4">
        <v>1</v>
      </c>
      <c r="H1351" s="4">
        <v>1</v>
      </c>
      <c r="I1351" s="2">
        <v>11</v>
      </c>
      <c r="J1351" s="2">
        <v>1</v>
      </c>
      <c r="K1351" s="2" t="s">
        <v>29</v>
      </c>
      <c r="L1351" s="2" t="str">
        <f>IF(K1351=[32]Hoja3!$B$2,[32]Hoja3!$A$2,IF(K1351=[32]Hoja3!$B$3,[32]Hoja3!$A$3,IF(K1351=[32]Hoja3!$B$4,[32]Hoja3!$A$4,IF(K1351=[32]Hoja3!$B$5,[32]Hoja3!$A$5,IF(K1351=[32]Hoja3!$B$6,[32]Hoja3!$A$6,IF(K1351=[32]Hoja3!$B$7,[32]Hoja3!$A$7,IF(K1351=[32]Hoja3!$B$8,[32]Hoja3!$A$8,IF(K1351=[32]Hoja3!$B$9,[32]Hoja3!$A$9,IF(K1351=[32]Hoja3!$B$10,[32]Hoja3!$A$10,IF(K1351=[32]Hoja3!$B$11,[32]Hoja3!$A$11,IF(K1351=[32]Hoja3!$B$12,[32]Hoja3!$A$12,IF(K1351=[32]Hoja3!$B$13,[32]Hoja3!$A$13,IF(K1351=[32]Hoja3!$B$14,[32]Hoja3!$A$14,"")))))))))))))</f>
        <v>CCE-05</v>
      </c>
      <c r="M1351" s="2" t="s">
        <v>58</v>
      </c>
      <c r="N1351" s="2">
        <v>0</v>
      </c>
      <c r="O1351" s="1">
        <v>60586372</v>
      </c>
      <c r="P1351" s="1">
        <v>60586372</v>
      </c>
      <c r="Q1351" s="1">
        <v>0</v>
      </c>
      <c r="R1351" s="2">
        <v>0</v>
      </c>
      <c r="S1351" s="2" t="s">
        <v>2072</v>
      </c>
      <c r="T1351" s="2" t="s">
        <v>2073</v>
      </c>
      <c r="U1351" s="2" t="s">
        <v>2074</v>
      </c>
      <c r="V1351" s="2" t="s">
        <v>2075</v>
      </c>
      <c r="W1351" s="2" t="s">
        <v>2076</v>
      </c>
      <c r="X1351" s="2">
        <v>3241000</v>
      </c>
      <c r="Y1351" s="3" t="s">
        <v>2077</v>
      </c>
    </row>
    <row r="1352" spans="1:25" ht="165" x14ac:dyDescent="0.25">
      <c r="A1352" s="2" t="s">
        <v>2139</v>
      </c>
      <c r="B1352" s="2" t="str">
        <f>IFERROR(VLOOKUP(VALUE(MID(A1352,1,IF(VALUE(MID(A1352,1,3))=898,3,4))),[32]Hoja1!$A$3:$K$222,2,0),"")</f>
        <v>1053 Oportunidades de aprendizaje desde el enfoque diferencial</v>
      </c>
      <c r="C1352" s="2" t="s">
        <v>2069</v>
      </c>
      <c r="D1352" s="2" t="s">
        <v>2113</v>
      </c>
      <c r="E1352" s="30">
        <v>80101505</v>
      </c>
      <c r="F1352" s="2" t="s">
        <v>2130</v>
      </c>
      <c r="G1352" s="4">
        <v>1</v>
      </c>
      <c r="H1352" s="4">
        <v>1</v>
      </c>
      <c r="I1352" s="2">
        <v>11</v>
      </c>
      <c r="J1352" s="2">
        <v>1</v>
      </c>
      <c r="K1352" s="2" t="s">
        <v>29</v>
      </c>
      <c r="L1352" s="2" t="str">
        <f>IF(K1352=[32]Hoja3!$B$2,[32]Hoja3!$A$2,IF(K1352=[32]Hoja3!$B$3,[32]Hoja3!$A$3,IF(K1352=[32]Hoja3!$B$4,[32]Hoja3!$A$4,IF(K1352=[32]Hoja3!$B$5,[32]Hoja3!$A$5,IF(K1352=[32]Hoja3!$B$6,[32]Hoja3!$A$6,IF(K1352=[32]Hoja3!$B$7,[32]Hoja3!$A$7,IF(K1352=[32]Hoja3!$B$8,[32]Hoja3!$A$8,IF(K1352=[32]Hoja3!$B$9,[32]Hoja3!$A$9,IF(K1352=[32]Hoja3!$B$10,[32]Hoja3!$A$10,IF(K1352=[32]Hoja3!$B$11,[32]Hoja3!$A$11,IF(K1352=[32]Hoja3!$B$12,[32]Hoja3!$A$12,IF(K1352=[32]Hoja3!$B$13,[32]Hoja3!$A$13,IF(K1352=[32]Hoja3!$B$14,[32]Hoja3!$A$14,"")))))))))))))</f>
        <v>CCE-05</v>
      </c>
      <c r="M1352" s="2" t="s">
        <v>58</v>
      </c>
      <c r="N1352" s="2">
        <v>0</v>
      </c>
      <c r="O1352" s="1">
        <v>60586372</v>
      </c>
      <c r="P1352" s="1">
        <v>60586372</v>
      </c>
      <c r="Q1352" s="1">
        <v>0</v>
      </c>
      <c r="R1352" s="2">
        <v>0</v>
      </c>
      <c r="S1352" s="2" t="s">
        <v>2072</v>
      </c>
      <c r="T1352" s="2" t="s">
        <v>2073</v>
      </c>
      <c r="U1352" s="2" t="s">
        <v>2074</v>
      </c>
      <c r="V1352" s="2" t="s">
        <v>2075</v>
      </c>
      <c r="W1352" s="2" t="s">
        <v>2076</v>
      </c>
      <c r="X1352" s="2">
        <v>3241000</v>
      </c>
      <c r="Y1352" s="3" t="s">
        <v>2077</v>
      </c>
    </row>
    <row r="1353" spans="1:25" ht="165" x14ac:dyDescent="0.25">
      <c r="A1353" s="2" t="s">
        <v>2140</v>
      </c>
      <c r="B1353" s="2" t="str">
        <f>IFERROR(VLOOKUP(VALUE(MID(A1353,1,IF(VALUE(MID(A1353,1,3))=898,3,4))),[32]Hoja1!$A$3:$K$222,2,0),"")</f>
        <v>1053 Oportunidades de aprendizaje desde el enfoque diferencial</v>
      </c>
      <c r="C1353" s="2" t="s">
        <v>2069</v>
      </c>
      <c r="D1353" s="2" t="s">
        <v>2113</v>
      </c>
      <c r="E1353" s="30">
        <v>80101505</v>
      </c>
      <c r="F1353" s="2" t="s">
        <v>2141</v>
      </c>
      <c r="G1353" s="4">
        <v>1</v>
      </c>
      <c r="H1353" s="4">
        <v>1</v>
      </c>
      <c r="I1353" s="2">
        <v>11</v>
      </c>
      <c r="J1353" s="2">
        <v>1</v>
      </c>
      <c r="K1353" s="2" t="s">
        <v>29</v>
      </c>
      <c r="L1353" s="2" t="str">
        <f>IF(K1353=[32]Hoja3!$B$2,[32]Hoja3!$A$2,IF(K1353=[32]Hoja3!$B$3,[32]Hoja3!$A$3,IF(K1353=[32]Hoja3!$B$4,[32]Hoja3!$A$4,IF(K1353=[32]Hoja3!$B$5,[32]Hoja3!$A$5,IF(K1353=[32]Hoja3!$B$6,[32]Hoja3!$A$6,IF(K1353=[32]Hoja3!$B$7,[32]Hoja3!$A$7,IF(K1353=[32]Hoja3!$B$8,[32]Hoja3!$A$8,IF(K1353=[32]Hoja3!$B$9,[32]Hoja3!$A$9,IF(K1353=[32]Hoja3!$B$10,[32]Hoja3!$A$10,IF(K1353=[32]Hoja3!$B$11,[32]Hoja3!$A$11,IF(K1353=[32]Hoja3!$B$12,[32]Hoja3!$A$12,IF(K1353=[32]Hoja3!$B$13,[32]Hoja3!$A$13,IF(K1353=[32]Hoja3!$B$14,[32]Hoja3!$A$14,"")))))))))))))</f>
        <v>CCE-05</v>
      </c>
      <c r="M1353" s="2" t="s">
        <v>58</v>
      </c>
      <c r="N1353" s="2">
        <v>0</v>
      </c>
      <c r="O1353" s="1">
        <f>AA1353*11</f>
        <v>0</v>
      </c>
      <c r="P1353" s="1">
        <v>42915356</v>
      </c>
      <c r="Q1353" s="1">
        <v>0</v>
      </c>
      <c r="R1353" s="2">
        <v>0</v>
      </c>
      <c r="S1353" s="2" t="s">
        <v>2072</v>
      </c>
      <c r="T1353" s="2" t="s">
        <v>2073</v>
      </c>
      <c r="U1353" s="2" t="s">
        <v>2074</v>
      </c>
      <c r="V1353" s="2" t="s">
        <v>2075</v>
      </c>
      <c r="W1353" s="2" t="s">
        <v>2076</v>
      </c>
      <c r="X1353" s="2">
        <v>3241000</v>
      </c>
      <c r="Y1353" s="3" t="s">
        <v>2077</v>
      </c>
    </row>
    <row r="1354" spans="1:25" ht="165" x14ac:dyDescent="0.25">
      <c r="A1354" s="2" t="s">
        <v>2142</v>
      </c>
      <c r="B1354" s="2" t="str">
        <f>IFERROR(VLOOKUP(VALUE(MID(A1354,1,IF(VALUE(MID(A1354,1,3))=898,3,4))),[32]Hoja1!$A$3:$K$222,2,0),"")</f>
        <v>1053 Oportunidades de aprendizaje desde el enfoque diferencial</v>
      </c>
      <c r="C1354" s="2" t="s">
        <v>2069</v>
      </c>
      <c r="D1354" s="2" t="s">
        <v>2113</v>
      </c>
      <c r="E1354" s="30">
        <v>80101505</v>
      </c>
      <c r="F1354" s="2" t="s">
        <v>2141</v>
      </c>
      <c r="G1354" s="4">
        <v>1</v>
      </c>
      <c r="H1354" s="4">
        <v>1</v>
      </c>
      <c r="I1354" s="2">
        <v>11</v>
      </c>
      <c r="J1354" s="2">
        <v>1</v>
      </c>
      <c r="K1354" s="2" t="s">
        <v>29</v>
      </c>
      <c r="L1354" s="2" t="str">
        <f>IF(K1354=[32]Hoja3!$B$2,[32]Hoja3!$A$2,IF(K1354=[32]Hoja3!$B$3,[32]Hoja3!$A$3,IF(K1354=[32]Hoja3!$B$4,[32]Hoja3!$A$4,IF(K1354=[32]Hoja3!$B$5,[32]Hoja3!$A$5,IF(K1354=[32]Hoja3!$B$6,[32]Hoja3!$A$6,IF(K1354=[32]Hoja3!$B$7,[32]Hoja3!$A$7,IF(K1354=[32]Hoja3!$B$8,[32]Hoja3!$A$8,IF(K1354=[32]Hoja3!$B$9,[32]Hoja3!$A$9,IF(K1354=[32]Hoja3!$B$10,[32]Hoja3!$A$10,IF(K1354=[32]Hoja3!$B$11,[32]Hoja3!$A$11,IF(K1354=[32]Hoja3!$B$12,[32]Hoja3!$A$12,IF(K1354=[32]Hoja3!$B$13,[32]Hoja3!$A$13,IF(K1354=[32]Hoja3!$B$14,[32]Hoja3!$A$14,"")))))))))))))</f>
        <v>CCE-05</v>
      </c>
      <c r="M1354" s="2" t="s">
        <v>58</v>
      </c>
      <c r="N1354" s="2">
        <v>0</v>
      </c>
      <c r="O1354" s="1">
        <v>42915356</v>
      </c>
      <c r="P1354" s="1">
        <v>42915356</v>
      </c>
      <c r="Q1354" s="1">
        <v>0</v>
      </c>
      <c r="R1354" s="2">
        <v>0</v>
      </c>
      <c r="S1354" s="2" t="s">
        <v>2072</v>
      </c>
      <c r="T1354" s="2" t="s">
        <v>2073</v>
      </c>
      <c r="U1354" s="2" t="s">
        <v>2074</v>
      </c>
      <c r="V1354" s="2" t="s">
        <v>2075</v>
      </c>
      <c r="W1354" s="2" t="s">
        <v>2076</v>
      </c>
      <c r="X1354" s="2">
        <v>3241000</v>
      </c>
      <c r="Y1354" s="3" t="s">
        <v>2077</v>
      </c>
    </row>
    <row r="1355" spans="1:25" ht="165" x14ac:dyDescent="0.25">
      <c r="A1355" s="2" t="s">
        <v>2143</v>
      </c>
      <c r="B1355" s="2" t="str">
        <f>IFERROR(VLOOKUP(VALUE(MID(A1355,1,IF(VALUE(MID(A1355,1,3))=898,3,4))),[32]Hoja1!$A$3:$K$222,2,0),"")</f>
        <v>1053 Oportunidades de aprendizaje desde el enfoque diferencial</v>
      </c>
      <c r="C1355" s="2" t="s">
        <v>2069</v>
      </c>
      <c r="D1355" s="2" t="s">
        <v>2113</v>
      </c>
      <c r="E1355" s="30">
        <v>80101505</v>
      </c>
      <c r="F1355" s="2" t="s">
        <v>2114</v>
      </c>
      <c r="G1355" s="4">
        <v>1</v>
      </c>
      <c r="H1355" s="4">
        <v>1</v>
      </c>
      <c r="I1355" s="2">
        <v>11</v>
      </c>
      <c r="J1355" s="2">
        <v>1</v>
      </c>
      <c r="K1355" s="2" t="s">
        <v>29</v>
      </c>
      <c r="L1355" s="2" t="str">
        <f>IF(K1355=[32]Hoja3!$B$2,[32]Hoja3!$A$2,IF(K1355=[32]Hoja3!$B$3,[32]Hoja3!$A$3,IF(K1355=[32]Hoja3!$B$4,[32]Hoja3!$A$4,IF(K1355=[32]Hoja3!$B$5,[32]Hoja3!$A$5,IF(K1355=[32]Hoja3!$B$6,[32]Hoja3!$A$6,IF(K1355=[32]Hoja3!$B$7,[32]Hoja3!$A$7,IF(K1355=[32]Hoja3!$B$8,[32]Hoja3!$A$8,IF(K1355=[32]Hoja3!$B$9,[32]Hoja3!$A$9,IF(K1355=[32]Hoja3!$B$10,[32]Hoja3!$A$10,IF(K1355=[32]Hoja3!$B$11,[32]Hoja3!$A$11,IF(K1355=[32]Hoja3!$B$12,[32]Hoja3!$A$12,IF(K1355=[32]Hoja3!$B$13,[32]Hoja3!$A$13,IF(K1355=[32]Hoja3!$B$14,[32]Hoja3!$A$14,"")))))))))))))</f>
        <v>CCE-05</v>
      </c>
      <c r="M1355" s="2" t="s">
        <v>30</v>
      </c>
      <c r="N1355" s="2">
        <v>0</v>
      </c>
      <c r="O1355" s="1">
        <f>AA1355*11</f>
        <v>0</v>
      </c>
      <c r="P1355" s="1">
        <v>23982112</v>
      </c>
      <c r="Q1355" s="1">
        <v>0</v>
      </c>
      <c r="R1355" s="2">
        <v>0</v>
      </c>
      <c r="S1355" s="2" t="s">
        <v>2072</v>
      </c>
      <c r="T1355" s="2" t="s">
        <v>2073</v>
      </c>
      <c r="U1355" s="2" t="s">
        <v>2074</v>
      </c>
      <c r="V1355" s="2" t="s">
        <v>2075</v>
      </c>
      <c r="W1355" s="2" t="s">
        <v>2076</v>
      </c>
      <c r="X1355" s="2">
        <v>3241000</v>
      </c>
      <c r="Y1355" s="3" t="s">
        <v>2077</v>
      </c>
    </row>
    <row r="1356" spans="1:25" ht="165" x14ac:dyDescent="0.25">
      <c r="A1356" s="2" t="s">
        <v>2144</v>
      </c>
      <c r="B1356" s="2" t="str">
        <f>IFERROR(VLOOKUP(VALUE(MID(A1356,1,IF(VALUE(MID(A1356,1,3))=898,3,4))),[32]Hoja1!$A$3:$K$222,2,0),"")</f>
        <v>1053 Oportunidades de aprendizaje desde el enfoque diferencial</v>
      </c>
      <c r="C1356" s="2" t="s">
        <v>2069</v>
      </c>
      <c r="D1356" s="2" t="s">
        <v>2113</v>
      </c>
      <c r="E1356" s="30">
        <v>80101505</v>
      </c>
      <c r="F1356" s="2" t="s">
        <v>2114</v>
      </c>
      <c r="G1356" s="4">
        <v>1</v>
      </c>
      <c r="H1356" s="4">
        <v>1</v>
      </c>
      <c r="I1356" s="2">
        <v>11</v>
      </c>
      <c r="J1356" s="2">
        <v>1</v>
      </c>
      <c r="K1356" s="2" t="s">
        <v>29</v>
      </c>
      <c r="L1356" s="2" t="str">
        <f>IF(K1356=[32]Hoja3!$B$2,[32]Hoja3!$A$2,IF(K1356=[32]Hoja3!$B$3,[32]Hoja3!$A$3,IF(K1356=[32]Hoja3!$B$4,[32]Hoja3!$A$4,IF(K1356=[32]Hoja3!$B$5,[32]Hoja3!$A$5,IF(K1356=[32]Hoja3!$B$6,[32]Hoja3!$A$6,IF(K1356=[32]Hoja3!$B$7,[32]Hoja3!$A$7,IF(K1356=[32]Hoja3!$B$8,[32]Hoja3!$A$8,IF(K1356=[32]Hoja3!$B$9,[32]Hoja3!$A$9,IF(K1356=[32]Hoja3!$B$10,[32]Hoja3!$A$10,IF(K1356=[32]Hoja3!$B$11,[32]Hoja3!$A$11,IF(K1356=[32]Hoja3!$B$12,[32]Hoja3!$A$12,IF(K1356=[32]Hoja3!$B$13,[32]Hoja3!$A$13,IF(K1356=[32]Hoja3!$B$14,[32]Hoja3!$A$14,"")))))))))))))</f>
        <v>CCE-05</v>
      </c>
      <c r="M1356" s="2" t="s">
        <v>30</v>
      </c>
      <c r="N1356" s="2">
        <v>0</v>
      </c>
      <c r="O1356" s="1">
        <v>17156337</v>
      </c>
      <c r="P1356" s="1">
        <v>17156337</v>
      </c>
      <c r="Q1356" s="1">
        <v>0</v>
      </c>
      <c r="R1356" s="2">
        <v>0</v>
      </c>
      <c r="S1356" s="2" t="s">
        <v>2072</v>
      </c>
      <c r="T1356" s="2" t="s">
        <v>2073</v>
      </c>
      <c r="U1356" s="2" t="s">
        <v>2074</v>
      </c>
      <c r="V1356" s="2" t="s">
        <v>2075</v>
      </c>
      <c r="W1356" s="2" t="s">
        <v>2076</v>
      </c>
      <c r="X1356" s="2">
        <v>3241000</v>
      </c>
      <c r="Y1356" s="3" t="s">
        <v>2077</v>
      </c>
    </row>
    <row r="1357" spans="1:25" ht="165" x14ac:dyDescent="0.25">
      <c r="A1357" s="2" t="s">
        <v>2145</v>
      </c>
      <c r="B1357" s="2" t="str">
        <f>IFERROR(VLOOKUP(VALUE(MID(A1357,1,IF(VALUE(MID(A1357,1,3))=898,3,4))),[32]Hoja1!$A$3:$K$222,2,0),"")</f>
        <v>1053 Oportunidades de aprendizaje desde el enfoque diferencial</v>
      </c>
      <c r="C1357" s="2" t="s">
        <v>2069</v>
      </c>
      <c r="D1357" s="2" t="s">
        <v>2113</v>
      </c>
      <c r="E1357" s="30">
        <v>80101505</v>
      </c>
      <c r="F1357" s="2" t="s">
        <v>2114</v>
      </c>
      <c r="G1357" s="4">
        <v>1</v>
      </c>
      <c r="H1357" s="4">
        <v>1</v>
      </c>
      <c r="I1357" s="2">
        <v>11</v>
      </c>
      <c r="J1357" s="2">
        <v>1</v>
      </c>
      <c r="K1357" s="2" t="s">
        <v>29</v>
      </c>
      <c r="L1357" s="2" t="str">
        <f>IF(K1357=[32]Hoja3!$B$2,[32]Hoja3!$A$2,IF(K1357=[32]Hoja3!$B$3,[32]Hoja3!$A$3,IF(K1357=[32]Hoja3!$B$4,[32]Hoja3!$A$4,IF(K1357=[32]Hoja3!$B$5,[32]Hoja3!$A$5,IF(K1357=[32]Hoja3!$B$6,[32]Hoja3!$A$6,IF(K1357=[32]Hoja3!$B$7,[32]Hoja3!$A$7,IF(K1357=[32]Hoja3!$B$8,[32]Hoja3!$A$8,IF(K1357=[32]Hoja3!$B$9,[32]Hoja3!$A$9,IF(K1357=[32]Hoja3!$B$10,[32]Hoja3!$A$10,IF(K1357=[32]Hoja3!$B$11,[32]Hoja3!$A$11,IF(K1357=[32]Hoja3!$B$12,[32]Hoja3!$A$12,IF(K1357=[32]Hoja3!$B$13,[32]Hoja3!$A$13,IF(K1357=[32]Hoja3!$B$14,[32]Hoja3!$A$14,"")))))))))))))</f>
        <v>CCE-05</v>
      </c>
      <c r="M1357" s="2" t="s">
        <v>30</v>
      </c>
      <c r="N1357" s="2">
        <v>0</v>
      </c>
      <c r="O1357" s="1">
        <v>17156337</v>
      </c>
      <c r="P1357" s="1">
        <v>17156337</v>
      </c>
      <c r="Q1357" s="1">
        <v>0</v>
      </c>
      <c r="R1357" s="2">
        <v>0</v>
      </c>
      <c r="S1357" s="2" t="s">
        <v>2072</v>
      </c>
      <c r="T1357" s="2" t="s">
        <v>2073</v>
      </c>
      <c r="U1357" s="2" t="s">
        <v>2074</v>
      </c>
      <c r="V1357" s="2" t="s">
        <v>2075</v>
      </c>
      <c r="W1357" s="2" t="s">
        <v>2076</v>
      </c>
      <c r="X1357" s="2">
        <v>3241000</v>
      </c>
      <c r="Y1357" s="3" t="s">
        <v>2077</v>
      </c>
    </row>
    <row r="1358" spans="1:25" ht="165" x14ac:dyDescent="0.25">
      <c r="A1358" s="2" t="s">
        <v>2146</v>
      </c>
      <c r="B1358" s="2" t="str">
        <f>IFERROR(VLOOKUP(VALUE(MID(A1358,1,IF(VALUE(MID(A1358,1,3))=898,3,4))),[32]Hoja1!$A$3:$K$222,2,0),"")</f>
        <v>1053 Oportunidades de aprendizaje desde el enfoque diferencial</v>
      </c>
      <c r="C1358" s="2" t="s">
        <v>2069</v>
      </c>
      <c r="D1358" s="2" t="s">
        <v>2113</v>
      </c>
      <c r="E1358" s="2">
        <v>80101509</v>
      </c>
      <c r="F1358" s="2" t="s">
        <v>2147</v>
      </c>
      <c r="G1358" s="4">
        <v>5</v>
      </c>
      <c r="H1358" s="4">
        <v>6</v>
      </c>
      <c r="I1358" s="2">
        <v>4</v>
      </c>
      <c r="J1358" s="2">
        <v>1</v>
      </c>
      <c r="K1358" s="2" t="s">
        <v>29</v>
      </c>
      <c r="L1358" s="2" t="str">
        <f>IF(K1358=[32]Hoja3!$B$2,[32]Hoja3!$A$2,IF(K1358=[32]Hoja3!$B$3,[32]Hoja3!$A$3,IF(K1358=[32]Hoja3!$B$4,[32]Hoja3!$A$4,IF(K1358=[32]Hoja3!$B$5,[32]Hoja3!$A$5,IF(K1358=[32]Hoja3!$B$6,[32]Hoja3!$A$6,IF(K1358=[32]Hoja3!$B$7,[32]Hoja3!$A$7,IF(K1358=[32]Hoja3!$B$8,[32]Hoja3!$A$8,IF(K1358=[32]Hoja3!$B$9,[32]Hoja3!$A$9,IF(K1358=[32]Hoja3!$B$10,[32]Hoja3!$A$10,IF(K1358=[32]Hoja3!$B$11,[32]Hoja3!$A$11,IF(K1358=[32]Hoja3!$B$12,[32]Hoja3!$A$12,IF(K1358=[32]Hoja3!$B$13,[32]Hoja3!$A$13,IF(K1358=[32]Hoja3!$B$14,[32]Hoja3!$A$14,"")))))))))))))</f>
        <v>CCE-05</v>
      </c>
      <c r="M1358" s="2" t="s">
        <v>926</v>
      </c>
      <c r="N1358" s="2">
        <v>0</v>
      </c>
      <c r="O1358" s="1">
        <v>260000000</v>
      </c>
      <c r="P1358" s="1">
        <v>260000000</v>
      </c>
      <c r="Q1358" s="1">
        <v>0</v>
      </c>
      <c r="R1358" s="2">
        <v>0</v>
      </c>
      <c r="S1358" s="2" t="s">
        <v>2072</v>
      </c>
      <c r="T1358" s="2" t="s">
        <v>2073</v>
      </c>
      <c r="U1358" s="2" t="s">
        <v>2074</v>
      </c>
      <c r="V1358" s="2" t="s">
        <v>2075</v>
      </c>
      <c r="W1358" s="2" t="s">
        <v>2076</v>
      </c>
      <c r="X1358" s="2">
        <v>3241000</v>
      </c>
      <c r="Y1358" s="3" t="s">
        <v>2077</v>
      </c>
    </row>
    <row r="1359" spans="1:25" ht="165" x14ac:dyDescent="0.25">
      <c r="A1359" s="2" t="s">
        <v>2148</v>
      </c>
      <c r="B1359" s="2" t="str">
        <f>IFERROR(VLOOKUP(VALUE(MID(A1359,1,IF(VALUE(MID(A1359,1,3))=898,3,4))),[32]Hoja1!$A$3:$K$222,2,0),"")</f>
        <v>1053 Oportunidades de aprendizaje desde el enfoque diferencial</v>
      </c>
      <c r="C1359" s="2" t="s">
        <v>2069</v>
      </c>
      <c r="D1359" s="2" t="s">
        <v>2113</v>
      </c>
      <c r="E1359" s="2">
        <v>80101509</v>
      </c>
      <c r="F1359" s="2" t="s">
        <v>2149</v>
      </c>
      <c r="G1359" s="4">
        <v>3</v>
      </c>
      <c r="H1359" s="4">
        <v>5</v>
      </c>
      <c r="I1359" s="2">
        <v>7</v>
      </c>
      <c r="J1359" s="2">
        <v>1</v>
      </c>
      <c r="K1359" s="2" t="s">
        <v>889</v>
      </c>
      <c r="L1359" s="2" t="str">
        <f>IF(K1359=[32]Hoja3!$B$2,[32]Hoja3!$A$2,IF(K1359=[32]Hoja3!$B$3,[32]Hoja3!$A$3,IF(K1359=[32]Hoja3!$B$4,[32]Hoja3!$A$4,IF(K1359=[32]Hoja3!$B$5,[32]Hoja3!$A$5,IF(K1359=[32]Hoja3!$B$6,[32]Hoja3!$A$6,IF(K1359=[32]Hoja3!$B$7,[32]Hoja3!$A$7,IF(K1359=[32]Hoja3!$B$8,[32]Hoja3!$A$8,IF(K1359=[32]Hoja3!$B$9,[32]Hoja3!$A$9,IF(K1359=[32]Hoja3!$B$10,[32]Hoja3!$A$10,IF(K1359=[32]Hoja3!$B$11,[32]Hoja3!$A$11,IF(K1359=[32]Hoja3!$B$12,[32]Hoja3!$A$12,IF(K1359=[32]Hoja3!$B$13,[32]Hoja3!$A$13,IF(K1359=[32]Hoja3!$B$14,[32]Hoja3!$A$14,"")))))))))))))</f>
        <v>CCE-04</v>
      </c>
      <c r="M1359" s="2" t="s">
        <v>890</v>
      </c>
      <c r="N1359" s="2">
        <v>0</v>
      </c>
      <c r="O1359" s="1">
        <v>766999947</v>
      </c>
      <c r="P1359" s="1">
        <v>766999947</v>
      </c>
      <c r="Q1359" s="1">
        <v>0</v>
      </c>
      <c r="R1359" s="2">
        <v>0</v>
      </c>
      <c r="S1359" s="2" t="s">
        <v>2072</v>
      </c>
      <c r="T1359" s="2" t="s">
        <v>2073</v>
      </c>
      <c r="U1359" s="2" t="s">
        <v>2074</v>
      </c>
      <c r="V1359" s="2" t="s">
        <v>2075</v>
      </c>
      <c r="W1359" s="2" t="s">
        <v>2076</v>
      </c>
      <c r="X1359" s="2">
        <v>3241000</v>
      </c>
      <c r="Y1359" s="3" t="s">
        <v>2077</v>
      </c>
    </row>
    <row r="1360" spans="1:25" ht="120" x14ac:dyDescent="0.25">
      <c r="A1360" s="2" t="s">
        <v>2150</v>
      </c>
      <c r="B1360" s="2" t="str">
        <f>IFERROR(VLOOKUP(VALUE(MID(A1360,1,IF(VALUE(MID(A1360,1,3))=898,3,4))),[32]Hoja1!$A$3:$K$222,2,0),"")</f>
        <v>1053 Oportunidades de aprendizaje desde el enfoque diferencial</v>
      </c>
      <c r="C1360" s="2" t="s">
        <v>2069</v>
      </c>
      <c r="D1360" s="2" t="s">
        <v>2151</v>
      </c>
      <c r="E1360" s="30">
        <v>80101505</v>
      </c>
      <c r="F1360" s="2" t="s">
        <v>2152</v>
      </c>
      <c r="G1360" s="4">
        <v>1</v>
      </c>
      <c r="H1360" s="4">
        <v>1</v>
      </c>
      <c r="I1360" s="2">
        <v>11</v>
      </c>
      <c r="J1360" s="2">
        <v>1</v>
      </c>
      <c r="K1360" s="2" t="s">
        <v>29</v>
      </c>
      <c r="L1360" s="2" t="str">
        <f>IF(K1360=[32]Hoja3!$B$2,[32]Hoja3!$A$2,IF(K1360=[32]Hoja3!$B$3,[32]Hoja3!$A$3,IF(K1360=[32]Hoja3!$B$4,[32]Hoja3!$A$4,IF(K1360=[32]Hoja3!$B$5,[32]Hoja3!$A$5,IF(K1360=[32]Hoja3!$B$6,[32]Hoja3!$A$6,IF(K1360=[32]Hoja3!$B$7,[32]Hoja3!$A$7,IF(K1360=[32]Hoja3!$B$8,[32]Hoja3!$A$8,IF(K1360=[32]Hoja3!$B$9,[32]Hoja3!$A$9,IF(K1360=[32]Hoja3!$B$10,[32]Hoja3!$A$10,IF(K1360=[32]Hoja3!$B$11,[32]Hoja3!$A$11,IF(K1360=[32]Hoja3!$B$12,[32]Hoja3!$A$12,IF(K1360=[32]Hoja3!$B$13,[32]Hoja3!$A$13,IF(K1360=[32]Hoja3!$B$14,[32]Hoja3!$A$14,"")))))))))))))</f>
        <v>CCE-05</v>
      </c>
      <c r="M1360" s="2" t="s">
        <v>58</v>
      </c>
      <c r="N1360" s="2">
        <v>0</v>
      </c>
      <c r="O1360" s="1">
        <v>60574136</v>
      </c>
      <c r="P1360" s="1">
        <v>60574136</v>
      </c>
      <c r="Q1360" s="1">
        <v>0</v>
      </c>
      <c r="R1360" s="2">
        <v>0</v>
      </c>
      <c r="S1360" s="2" t="s">
        <v>2072</v>
      </c>
      <c r="T1360" s="2" t="s">
        <v>2073</v>
      </c>
      <c r="U1360" s="2" t="s">
        <v>2074</v>
      </c>
      <c r="V1360" s="2" t="s">
        <v>2075</v>
      </c>
      <c r="W1360" s="2" t="s">
        <v>2076</v>
      </c>
      <c r="X1360" s="2">
        <v>3241000</v>
      </c>
      <c r="Y1360" s="3" t="s">
        <v>2077</v>
      </c>
    </row>
    <row r="1361" spans="1:25" ht="120" x14ac:dyDescent="0.25">
      <c r="A1361" s="2" t="s">
        <v>2153</v>
      </c>
      <c r="B1361" s="2" t="str">
        <f>IFERROR(VLOOKUP(VALUE(MID(A1361,1,IF(VALUE(MID(A1361,1,3))=898,3,4))),[32]Hoja1!$A$3:$K$222,2,0),"")</f>
        <v>1053 Oportunidades de aprendizaje desde el enfoque diferencial</v>
      </c>
      <c r="C1361" s="2" t="s">
        <v>2069</v>
      </c>
      <c r="D1361" s="2" t="s">
        <v>2151</v>
      </c>
      <c r="E1361" s="30">
        <v>80101505</v>
      </c>
      <c r="F1361" s="2" t="s">
        <v>2152</v>
      </c>
      <c r="G1361" s="4">
        <v>1</v>
      </c>
      <c r="H1361" s="4">
        <v>1</v>
      </c>
      <c r="I1361" s="2">
        <v>11</v>
      </c>
      <c r="J1361" s="2">
        <v>1</v>
      </c>
      <c r="K1361" s="2" t="s">
        <v>29</v>
      </c>
      <c r="L1361" s="2" t="str">
        <f>IF(K1361=[32]Hoja3!$B$2,[32]Hoja3!$A$2,IF(K1361=[32]Hoja3!$B$3,[32]Hoja3!$A$3,IF(K1361=[32]Hoja3!$B$4,[32]Hoja3!$A$4,IF(K1361=[32]Hoja3!$B$5,[32]Hoja3!$A$5,IF(K1361=[32]Hoja3!$B$6,[32]Hoja3!$A$6,IF(K1361=[32]Hoja3!$B$7,[32]Hoja3!$A$7,IF(K1361=[32]Hoja3!$B$8,[32]Hoja3!$A$8,IF(K1361=[32]Hoja3!$B$9,[32]Hoja3!$A$9,IF(K1361=[32]Hoja3!$B$10,[32]Hoja3!$A$10,IF(K1361=[32]Hoja3!$B$11,[32]Hoja3!$A$11,IF(K1361=[32]Hoja3!$B$12,[32]Hoja3!$A$12,IF(K1361=[32]Hoja3!$B$13,[32]Hoja3!$A$13,IF(K1361=[32]Hoja3!$B$14,[32]Hoja3!$A$14,"")))))))))))))</f>
        <v>CCE-05</v>
      </c>
      <c r="M1361" s="2" t="s">
        <v>58</v>
      </c>
      <c r="N1361" s="2">
        <v>0</v>
      </c>
      <c r="O1361" s="1">
        <v>60574136</v>
      </c>
      <c r="P1361" s="1">
        <v>60574136</v>
      </c>
      <c r="Q1361" s="1">
        <v>0</v>
      </c>
      <c r="R1361" s="2">
        <v>0</v>
      </c>
      <c r="S1361" s="2" t="s">
        <v>2072</v>
      </c>
      <c r="T1361" s="2" t="s">
        <v>2073</v>
      </c>
      <c r="U1361" s="2" t="s">
        <v>2074</v>
      </c>
      <c r="V1361" s="2" t="s">
        <v>2075</v>
      </c>
      <c r="W1361" s="2" t="s">
        <v>2076</v>
      </c>
      <c r="X1361" s="2">
        <v>3241000</v>
      </c>
      <c r="Y1361" s="3" t="s">
        <v>2077</v>
      </c>
    </row>
    <row r="1362" spans="1:25" ht="120" x14ac:dyDescent="0.25">
      <c r="A1362" s="2" t="s">
        <v>2154</v>
      </c>
      <c r="B1362" s="2" t="str">
        <f>IFERROR(VLOOKUP(VALUE(MID(A1362,1,IF(VALUE(MID(A1362,1,3))=898,3,4))),[32]Hoja1!$A$3:$K$222,2,0),"")</f>
        <v>1053 Oportunidades de aprendizaje desde el enfoque diferencial</v>
      </c>
      <c r="C1362" s="2" t="s">
        <v>2069</v>
      </c>
      <c r="D1362" s="2" t="s">
        <v>2151</v>
      </c>
      <c r="E1362" s="30">
        <v>80101505</v>
      </c>
      <c r="F1362" s="2" t="s">
        <v>2152</v>
      </c>
      <c r="G1362" s="4">
        <v>1</v>
      </c>
      <c r="H1362" s="4">
        <v>1</v>
      </c>
      <c r="I1362" s="2">
        <v>11</v>
      </c>
      <c r="J1362" s="2">
        <v>1</v>
      </c>
      <c r="K1362" s="2" t="s">
        <v>29</v>
      </c>
      <c r="L1362" s="2" t="str">
        <f>IF(K1362=[32]Hoja3!$B$2,[32]Hoja3!$A$2,IF(K1362=[32]Hoja3!$B$3,[32]Hoja3!$A$3,IF(K1362=[32]Hoja3!$B$4,[32]Hoja3!$A$4,IF(K1362=[32]Hoja3!$B$5,[32]Hoja3!$A$5,IF(K1362=[32]Hoja3!$B$6,[32]Hoja3!$A$6,IF(K1362=[32]Hoja3!$B$7,[32]Hoja3!$A$7,IF(K1362=[32]Hoja3!$B$8,[32]Hoja3!$A$8,IF(K1362=[32]Hoja3!$B$9,[32]Hoja3!$A$9,IF(K1362=[32]Hoja3!$B$10,[32]Hoja3!$A$10,IF(K1362=[32]Hoja3!$B$11,[32]Hoja3!$A$11,IF(K1362=[32]Hoja3!$B$12,[32]Hoja3!$A$12,IF(K1362=[32]Hoja3!$B$13,[32]Hoja3!$A$13,IF(K1362=[32]Hoja3!$B$14,[32]Hoja3!$A$14,"")))))))))))))</f>
        <v>CCE-05</v>
      </c>
      <c r="M1362" s="2" t="s">
        <v>58</v>
      </c>
      <c r="N1362" s="2">
        <v>0</v>
      </c>
      <c r="O1362" s="1">
        <v>56559246</v>
      </c>
      <c r="P1362" s="1">
        <v>56559246</v>
      </c>
      <c r="Q1362" s="1">
        <v>0</v>
      </c>
      <c r="R1362" s="2">
        <v>0</v>
      </c>
      <c r="S1362" s="2" t="s">
        <v>2072</v>
      </c>
      <c r="T1362" s="2" t="s">
        <v>2073</v>
      </c>
      <c r="U1362" s="2" t="s">
        <v>2074</v>
      </c>
      <c r="V1362" s="2" t="s">
        <v>2075</v>
      </c>
      <c r="W1362" s="2" t="s">
        <v>2076</v>
      </c>
      <c r="X1362" s="2">
        <v>3241000</v>
      </c>
      <c r="Y1362" s="3" t="s">
        <v>2077</v>
      </c>
    </row>
    <row r="1363" spans="1:25" ht="120" x14ac:dyDescent="0.25">
      <c r="A1363" s="2" t="s">
        <v>2155</v>
      </c>
      <c r="B1363" s="2" t="str">
        <f>IFERROR(VLOOKUP(VALUE(MID(A1363,1,IF(VALUE(MID(A1363,1,3))=898,3,4))),[32]Hoja1!$A$3:$K$222,2,0),"")</f>
        <v>1053 Oportunidades de aprendizaje desde el enfoque diferencial</v>
      </c>
      <c r="C1363" s="2" t="s">
        <v>2069</v>
      </c>
      <c r="D1363" s="2" t="s">
        <v>2151</v>
      </c>
      <c r="E1363" s="30">
        <v>80101505</v>
      </c>
      <c r="F1363" s="2" t="s">
        <v>2152</v>
      </c>
      <c r="G1363" s="4">
        <v>1</v>
      </c>
      <c r="H1363" s="4">
        <v>1</v>
      </c>
      <c r="I1363" s="2">
        <v>11</v>
      </c>
      <c r="J1363" s="2">
        <v>1</v>
      </c>
      <c r="K1363" s="2" t="s">
        <v>29</v>
      </c>
      <c r="L1363" s="2" t="str">
        <f>IF(K1363=[32]Hoja3!$B$2,[32]Hoja3!$A$2,IF(K1363=[32]Hoja3!$B$3,[32]Hoja3!$A$3,IF(K1363=[32]Hoja3!$B$4,[32]Hoja3!$A$4,IF(K1363=[32]Hoja3!$B$5,[32]Hoja3!$A$5,IF(K1363=[32]Hoja3!$B$6,[32]Hoja3!$A$6,IF(K1363=[32]Hoja3!$B$7,[32]Hoja3!$A$7,IF(K1363=[32]Hoja3!$B$8,[32]Hoja3!$A$8,IF(K1363=[32]Hoja3!$B$9,[32]Hoja3!$A$9,IF(K1363=[32]Hoja3!$B$10,[32]Hoja3!$A$10,IF(K1363=[32]Hoja3!$B$11,[32]Hoja3!$A$11,IF(K1363=[32]Hoja3!$B$12,[32]Hoja3!$A$12,IF(K1363=[32]Hoja3!$B$13,[32]Hoja3!$A$13,IF(K1363=[32]Hoja3!$B$14,[32]Hoja3!$A$14,"")))))))))))))</f>
        <v>CCE-05</v>
      </c>
      <c r="M1363" s="2" t="s">
        <v>58</v>
      </c>
      <c r="N1363" s="2">
        <v>0</v>
      </c>
      <c r="O1363" s="1">
        <v>63800000</v>
      </c>
      <c r="P1363" s="1">
        <v>63800000</v>
      </c>
      <c r="Q1363" s="1">
        <v>0</v>
      </c>
      <c r="R1363" s="2">
        <v>0</v>
      </c>
      <c r="S1363" s="2" t="s">
        <v>2072</v>
      </c>
      <c r="T1363" s="2" t="s">
        <v>2073</v>
      </c>
      <c r="U1363" s="2" t="s">
        <v>2074</v>
      </c>
      <c r="V1363" s="2" t="s">
        <v>2075</v>
      </c>
      <c r="W1363" s="2" t="s">
        <v>2076</v>
      </c>
      <c r="X1363" s="2">
        <v>3241000</v>
      </c>
      <c r="Y1363" s="3" t="s">
        <v>2077</v>
      </c>
    </row>
    <row r="1364" spans="1:25" ht="120" x14ac:dyDescent="0.25">
      <c r="A1364" s="2" t="s">
        <v>2156</v>
      </c>
      <c r="B1364" s="2" t="str">
        <f>IFERROR(VLOOKUP(VALUE(MID(A1364,1,IF(VALUE(MID(A1364,1,3))=898,3,4))),[32]Hoja1!$A$3:$K$222,2,0),"")</f>
        <v>1053 Oportunidades de aprendizaje desde el enfoque diferencial</v>
      </c>
      <c r="C1364" s="2" t="s">
        <v>2069</v>
      </c>
      <c r="D1364" s="2" t="s">
        <v>2151</v>
      </c>
      <c r="E1364" s="30">
        <v>80101505</v>
      </c>
      <c r="F1364" s="2" t="s">
        <v>2152</v>
      </c>
      <c r="G1364" s="4">
        <v>1</v>
      </c>
      <c r="H1364" s="4">
        <v>1</v>
      </c>
      <c r="I1364" s="2">
        <v>11</v>
      </c>
      <c r="J1364" s="2">
        <v>1</v>
      </c>
      <c r="K1364" s="2" t="s">
        <v>29</v>
      </c>
      <c r="L1364" s="2" t="str">
        <f>IF(K1364=[32]Hoja3!$B$2,[32]Hoja3!$A$2,IF(K1364=[32]Hoja3!$B$3,[32]Hoja3!$A$3,IF(K1364=[32]Hoja3!$B$4,[32]Hoja3!$A$4,IF(K1364=[32]Hoja3!$B$5,[32]Hoja3!$A$5,IF(K1364=[32]Hoja3!$B$6,[32]Hoja3!$A$6,IF(K1364=[32]Hoja3!$B$7,[32]Hoja3!$A$7,IF(K1364=[32]Hoja3!$B$8,[32]Hoja3!$A$8,IF(K1364=[32]Hoja3!$B$9,[32]Hoja3!$A$9,IF(K1364=[32]Hoja3!$B$10,[32]Hoja3!$A$10,IF(K1364=[32]Hoja3!$B$11,[32]Hoja3!$A$11,IF(K1364=[32]Hoja3!$B$12,[32]Hoja3!$A$12,IF(K1364=[32]Hoja3!$B$13,[32]Hoja3!$A$13,IF(K1364=[32]Hoja3!$B$14,[32]Hoja3!$A$14,"")))))))))))))</f>
        <v>CCE-05</v>
      </c>
      <c r="M1364" s="2" t="s">
        <v>58</v>
      </c>
      <c r="N1364" s="2">
        <v>0</v>
      </c>
      <c r="O1364" s="1">
        <v>60574136</v>
      </c>
      <c r="P1364" s="1">
        <v>60574136</v>
      </c>
      <c r="Q1364" s="1">
        <v>0</v>
      </c>
      <c r="R1364" s="2">
        <v>0</v>
      </c>
      <c r="S1364" s="2" t="s">
        <v>2072</v>
      </c>
      <c r="T1364" s="2" t="s">
        <v>2073</v>
      </c>
      <c r="U1364" s="2" t="s">
        <v>2074</v>
      </c>
      <c r="V1364" s="2" t="s">
        <v>2075</v>
      </c>
      <c r="W1364" s="2" t="s">
        <v>2076</v>
      </c>
      <c r="X1364" s="2">
        <v>3241000</v>
      </c>
      <c r="Y1364" s="3" t="s">
        <v>2077</v>
      </c>
    </row>
    <row r="1365" spans="1:25" ht="195" x14ac:dyDescent="0.25">
      <c r="A1365" s="2" t="s">
        <v>2157</v>
      </c>
      <c r="B1365" s="2" t="str">
        <f>IFERROR(VLOOKUP(VALUE(MID(A1365,1,IF(VALUE(MID(A1365,1,3))=898,3,4))),[32]Hoja1!$A$3:$K$222,2,0),"")</f>
        <v>1053 Oportunidades de aprendizaje desde el enfoque diferencial</v>
      </c>
      <c r="C1365" s="2" t="s">
        <v>2069</v>
      </c>
      <c r="D1365" s="2" t="s">
        <v>2158</v>
      </c>
      <c r="E1365" s="30">
        <v>80101505</v>
      </c>
      <c r="F1365" s="2" t="s">
        <v>2159</v>
      </c>
      <c r="G1365" s="4">
        <v>1</v>
      </c>
      <c r="H1365" s="4">
        <v>1</v>
      </c>
      <c r="I1365" s="2">
        <v>11</v>
      </c>
      <c r="J1365" s="2">
        <v>1</v>
      </c>
      <c r="K1365" s="2" t="s">
        <v>29</v>
      </c>
      <c r="L1365" s="2" t="str">
        <f>IF(K1365=[32]Hoja3!$B$2,[32]Hoja3!$A$2,IF(K1365=[32]Hoja3!$B$3,[32]Hoja3!$A$3,IF(K1365=[32]Hoja3!$B$4,[32]Hoja3!$A$4,IF(K1365=[32]Hoja3!$B$5,[32]Hoja3!$A$5,IF(K1365=[32]Hoja3!$B$6,[32]Hoja3!$A$6,IF(K1365=[32]Hoja3!$B$7,[32]Hoja3!$A$7,IF(K1365=[32]Hoja3!$B$8,[32]Hoja3!$A$8,IF(K1365=[32]Hoja3!$B$9,[32]Hoja3!$A$9,IF(K1365=[32]Hoja3!$B$10,[32]Hoja3!$A$10,IF(K1365=[32]Hoja3!$B$11,[32]Hoja3!$A$11,IF(K1365=[32]Hoja3!$B$12,[32]Hoja3!$A$12,IF(K1365=[32]Hoja3!$B$13,[32]Hoja3!$A$13,IF(K1365=[32]Hoja3!$B$14,[32]Hoja3!$A$14,"")))))))))))))</f>
        <v>CCE-05</v>
      </c>
      <c r="M1365" s="2" t="s">
        <v>58</v>
      </c>
      <c r="N1365" s="2">
        <v>0</v>
      </c>
      <c r="O1365" s="19">
        <f>AA1365*11</f>
        <v>0</v>
      </c>
      <c r="P1365" s="19">
        <v>69421902</v>
      </c>
      <c r="Q1365" s="1">
        <v>0</v>
      </c>
      <c r="R1365" s="2">
        <v>0</v>
      </c>
      <c r="S1365" s="2" t="s">
        <v>2072</v>
      </c>
      <c r="T1365" s="2" t="s">
        <v>2073</v>
      </c>
      <c r="U1365" s="2" t="s">
        <v>2074</v>
      </c>
      <c r="V1365" s="2" t="s">
        <v>2075</v>
      </c>
      <c r="W1365" s="2" t="s">
        <v>2076</v>
      </c>
      <c r="X1365" s="2">
        <v>3241000</v>
      </c>
      <c r="Y1365" s="3" t="s">
        <v>2077</v>
      </c>
    </row>
    <row r="1366" spans="1:25" ht="135" x14ac:dyDescent="0.25">
      <c r="A1366" s="2" t="s">
        <v>2160</v>
      </c>
      <c r="B1366" s="2" t="str">
        <f>IFERROR(VLOOKUP(VALUE(MID(A1366,1,IF(VALUE(MID(A1366,1,3))=898,3,4))),[32]Hoja1!$A$3:$K$222,2,0),"")</f>
        <v>1053 Oportunidades de aprendizaje desde el enfoque diferencial</v>
      </c>
      <c r="C1366" s="2" t="s">
        <v>2069</v>
      </c>
      <c r="D1366" s="2" t="s">
        <v>2158</v>
      </c>
      <c r="E1366" s="2">
        <v>80101505</v>
      </c>
      <c r="F1366" s="2" t="s">
        <v>2161</v>
      </c>
      <c r="G1366" s="4">
        <v>1</v>
      </c>
      <c r="H1366" s="4">
        <v>1</v>
      </c>
      <c r="I1366" s="2">
        <v>11</v>
      </c>
      <c r="J1366" s="2">
        <v>1</v>
      </c>
      <c r="K1366" s="2" t="s">
        <v>29</v>
      </c>
      <c r="L1366" s="2" t="str">
        <f>IF(K1366=[32]Hoja3!$B$2,[32]Hoja3!$A$2,IF(K1366=[32]Hoja3!$B$3,[32]Hoja3!$A$3,IF(K1366=[32]Hoja3!$B$4,[32]Hoja3!$A$4,IF(K1366=[32]Hoja3!$B$5,[32]Hoja3!$A$5,IF(K1366=[32]Hoja3!$B$6,[32]Hoja3!$A$6,IF(K1366=[32]Hoja3!$B$7,[32]Hoja3!$A$7,IF(K1366=[32]Hoja3!$B$8,[32]Hoja3!$A$8,IF(K1366=[32]Hoja3!$B$9,[32]Hoja3!$A$9,IF(K1366=[32]Hoja3!$B$10,[32]Hoja3!$A$10,IF(K1366=[32]Hoja3!$B$11,[32]Hoja3!$A$11,IF(K1366=[32]Hoja3!$B$12,[32]Hoja3!$A$12,IF(K1366=[32]Hoja3!$B$13,[32]Hoja3!$A$13,IF(K1366=[32]Hoja3!$B$14,[32]Hoja3!$A$14,"")))))))))))))</f>
        <v>CCE-05</v>
      </c>
      <c r="M1366" s="2" t="s">
        <v>58</v>
      </c>
      <c r="N1366" s="2">
        <v>0</v>
      </c>
      <c r="O1366" s="19">
        <f>AA1366*11</f>
        <v>0</v>
      </c>
      <c r="P1366" s="19">
        <v>58821620.000000007</v>
      </c>
      <c r="Q1366" s="1">
        <v>0</v>
      </c>
      <c r="R1366" s="2">
        <v>0</v>
      </c>
      <c r="S1366" s="2" t="s">
        <v>2072</v>
      </c>
      <c r="T1366" s="2" t="s">
        <v>2073</v>
      </c>
      <c r="U1366" s="2" t="s">
        <v>2074</v>
      </c>
      <c r="V1366" s="2" t="s">
        <v>2075</v>
      </c>
      <c r="W1366" s="2" t="s">
        <v>2076</v>
      </c>
      <c r="X1366" s="2">
        <v>3241000</v>
      </c>
      <c r="Y1366" s="3" t="s">
        <v>2077</v>
      </c>
    </row>
    <row r="1367" spans="1:25" ht="135" x14ac:dyDescent="0.25">
      <c r="A1367" s="2" t="s">
        <v>2162</v>
      </c>
      <c r="B1367" s="2" t="str">
        <f>IFERROR(VLOOKUP(VALUE(MID(A1367,1,IF(VALUE(MID(A1367,1,3))=898,3,4))),[32]Hoja1!$A$3:$K$222,2,0),"")</f>
        <v>1053 Oportunidades de aprendizaje desde el enfoque diferencial</v>
      </c>
      <c r="C1367" s="2" t="s">
        <v>2069</v>
      </c>
      <c r="D1367" s="2" t="s">
        <v>2158</v>
      </c>
      <c r="E1367" s="2">
        <v>80101504</v>
      </c>
      <c r="F1367" s="2" t="s">
        <v>2161</v>
      </c>
      <c r="G1367" s="4">
        <v>1</v>
      </c>
      <c r="H1367" s="4">
        <v>1</v>
      </c>
      <c r="I1367" s="2">
        <v>11</v>
      </c>
      <c r="J1367" s="2">
        <v>1</v>
      </c>
      <c r="K1367" s="2" t="s">
        <v>29</v>
      </c>
      <c r="L1367" s="2" t="str">
        <f>IF(K1367=[32]Hoja3!$B$2,[32]Hoja3!$A$2,IF(K1367=[32]Hoja3!$B$3,[32]Hoja3!$A$3,IF(K1367=[32]Hoja3!$B$4,[32]Hoja3!$A$4,IF(K1367=[32]Hoja3!$B$5,[32]Hoja3!$A$5,IF(K1367=[32]Hoja3!$B$6,[32]Hoja3!$A$6,IF(K1367=[32]Hoja3!$B$7,[32]Hoja3!$A$7,IF(K1367=[32]Hoja3!$B$8,[32]Hoja3!$A$8,IF(K1367=[32]Hoja3!$B$9,[32]Hoja3!$A$9,IF(K1367=[32]Hoja3!$B$10,[32]Hoja3!$A$10,IF(K1367=[32]Hoja3!$B$11,[32]Hoja3!$A$11,IF(K1367=[32]Hoja3!$B$12,[32]Hoja3!$A$12,IF(K1367=[32]Hoja3!$B$13,[32]Hoja3!$A$13,IF(K1367=[32]Hoja3!$B$14,[32]Hoja3!$A$14,"")))))))))))))</f>
        <v>CCE-05</v>
      </c>
      <c r="M1367" s="2" t="s">
        <v>58</v>
      </c>
      <c r="N1367" s="2">
        <v>0</v>
      </c>
      <c r="O1367" s="19">
        <f>AA1367*11</f>
        <v>0</v>
      </c>
      <c r="P1367" s="19">
        <v>58821620.000000007</v>
      </c>
      <c r="Q1367" s="1">
        <v>0</v>
      </c>
      <c r="R1367" s="2">
        <v>0</v>
      </c>
      <c r="S1367" s="2" t="s">
        <v>2072</v>
      </c>
      <c r="T1367" s="2" t="s">
        <v>2073</v>
      </c>
      <c r="U1367" s="2" t="s">
        <v>2074</v>
      </c>
      <c r="V1367" s="2" t="s">
        <v>2075</v>
      </c>
      <c r="W1367" s="2" t="s">
        <v>2076</v>
      </c>
      <c r="X1367" s="2">
        <v>3241000</v>
      </c>
      <c r="Y1367" s="3" t="s">
        <v>2077</v>
      </c>
    </row>
    <row r="1368" spans="1:25" ht="195" x14ac:dyDescent="0.25">
      <c r="A1368" s="2" t="s">
        <v>2163</v>
      </c>
      <c r="B1368" s="2" t="str">
        <f>IFERROR(VLOOKUP(VALUE(MID(A1368,1,IF(VALUE(MID(A1368,1,3))=898,3,4))),[32]Hoja1!$A$3:$K$222,2,0),"")</f>
        <v>1053 Oportunidades de aprendizaje desde el enfoque diferencial</v>
      </c>
      <c r="C1368" s="2" t="s">
        <v>2069</v>
      </c>
      <c r="D1368" s="2" t="s">
        <v>2158</v>
      </c>
      <c r="E1368" s="2">
        <v>80101504</v>
      </c>
      <c r="F1368" s="53" t="s">
        <v>2164</v>
      </c>
      <c r="G1368" s="4">
        <v>2</v>
      </c>
      <c r="H1368" s="4">
        <v>4</v>
      </c>
      <c r="I1368" s="2">
        <v>7</v>
      </c>
      <c r="J1368" s="2">
        <v>1</v>
      </c>
      <c r="K1368" s="2" t="s">
        <v>47</v>
      </c>
      <c r="L1368" s="2" t="str">
        <f>IF(K1368=[32]Hoja3!$B$2,[32]Hoja3!$A$2,IF(K1368=[32]Hoja3!$B$3,[32]Hoja3!$A$3,IF(K1368=[32]Hoja3!$B$4,[32]Hoja3!$A$4,IF(K1368=[32]Hoja3!$B$5,[32]Hoja3!$A$5,IF(K1368=[32]Hoja3!$B$6,[32]Hoja3!$A$6,IF(K1368=[32]Hoja3!$B$7,[32]Hoja3!$A$7,IF(K1368=[32]Hoja3!$B$8,[32]Hoja3!$A$8,IF(K1368=[32]Hoja3!$B$9,[32]Hoja3!$A$9,IF(K1368=[32]Hoja3!$B$10,[32]Hoja3!$A$10,IF(K1368=[32]Hoja3!$B$11,[32]Hoja3!$A$11,IF(K1368=[32]Hoja3!$B$12,[32]Hoja3!$A$12,IF(K1368=[32]Hoja3!$B$13,[32]Hoja3!$A$13,IF(K1368=[32]Hoja3!$B$14,[32]Hoja3!$A$14,"")))))))))))))</f>
        <v>CCE-06</v>
      </c>
      <c r="M1368" s="2" t="s">
        <v>890</v>
      </c>
      <c r="N1368" s="2">
        <v>0</v>
      </c>
      <c r="O1368" s="19">
        <f>500000000-142</f>
        <v>499999858</v>
      </c>
      <c r="P1368" s="19">
        <f>500000000-142</f>
        <v>499999858</v>
      </c>
      <c r="Q1368" s="1">
        <v>0</v>
      </c>
      <c r="R1368" s="2">
        <v>0</v>
      </c>
      <c r="S1368" s="2" t="s">
        <v>2072</v>
      </c>
      <c r="T1368" s="2" t="s">
        <v>2073</v>
      </c>
      <c r="U1368" s="2" t="s">
        <v>2074</v>
      </c>
      <c r="V1368" s="2" t="s">
        <v>2075</v>
      </c>
      <c r="W1368" s="2" t="s">
        <v>2076</v>
      </c>
      <c r="X1368" s="2">
        <v>3241000</v>
      </c>
      <c r="Y1368" s="3" t="s">
        <v>2077</v>
      </c>
    </row>
    <row r="1369" spans="1:25" ht="135" x14ac:dyDescent="0.25">
      <c r="A1369" s="2" t="s">
        <v>2165</v>
      </c>
      <c r="B1369" s="2" t="str">
        <f>IFERROR(VLOOKUP(VALUE(MID(A1369,1,IF(VALUE(MID(A1369,1,3))=898,3,4))),[32]Hoja1!$A$3:$K$222,2,0),"")</f>
        <v>1053 Oportunidades de aprendizaje desde el enfoque diferencial</v>
      </c>
      <c r="C1369" s="2" t="s">
        <v>2069</v>
      </c>
      <c r="D1369" s="2" t="s">
        <v>2158</v>
      </c>
      <c r="E1369" s="2" t="s">
        <v>2166</v>
      </c>
      <c r="F1369" s="53" t="s">
        <v>2167</v>
      </c>
      <c r="G1369" s="4">
        <v>5</v>
      </c>
      <c r="H1369" s="4">
        <v>5</v>
      </c>
      <c r="I1369" s="2">
        <v>5</v>
      </c>
      <c r="J1369" s="2">
        <v>1</v>
      </c>
      <c r="K1369" s="2" t="s">
        <v>29</v>
      </c>
      <c r="L1369" s="2" t="str">
        <f>IF(K1369=[32]Hoja3!$B$2,[32]Hoja3!$A$2,IF(K1369=[32]Hoja3!$B$3,[32]Hoja3!$A$3,IF(K1369=[32]Hoja3!$B$4,[32]Hoja3!$A$4,IF(K1369=[32]Hoja3!$B$5,[32]Hoja3!$A$5,IF(K1369=[32]Hoja3!$B$6,[32]Hoja3!$A$6,IF(K1369=[32]Hoja3!$B$7,[32]Hoja3!$A$7,IF(K1369=[32]Hoja3!$B$8,[32]Hoja3!$A$8,IF(K1369=[32]Hoja3!$B$9,[32]Hoja3!$A$9,IF(K1369=[32]Hoja3!$B$10,[32]Hoja3!$A$10,IF(K1369=[32]Hoja3!$B$11,[32]Hoja3!$A$11,IF(K1369=[32]Hoja3!$B$12,[32]Hoja3!$A$12,IF(K1369=[32]Hoja3!$B$13,[32]Hoja3!$A$13,IF(K1369=[32]Hoja3!$B$14,[32]Hoja3!$A$14,"")))))))))))))</f>
        <v>CCE-05</v>
      </c>
      <c r="M1369" s="2" t="s">
        <v>1670</v>
      </c>
      <c r="N1369" s="2">
        <v>0</v>
      </c>
      <c r="O1369" s="19">
        <v>500000000</v>
      </c>
      <c r="P1369" s="19">
        <v>500000000</v>
      </c>
      <c r="Q1369" s="1">
        <v>0</v>
      </c>
      <c r="R1369" s="2">
        <v>0</v>
      </c>
      <c r="S1369" s="2" t="s">
        <v>2072</v>
      </c>
      <c r="T1369" s="2" t="s">
        <v>2073</v>
      </c>
      <c r="U1369" s="2" t="s">
        <v>2074</v>
      </c>
      <c r="V1369" s="2" t="s">
        <v>2075</v>
      </c>
      <c r="W1369" s="2" t="s">
        <v>2076</v>
      </c>
      <c r="X1369" s="2">
        <v>3241000</v>
      </c>
      <c r="Y1369" s="3" t="s">
        <v>2077</v>
      </c>
    </row>
    <row r="1370" spans="1:25" ht="135" x14ac:dyDescent="0.25">
      <c r="A1370" s="2" t="s">
        <v>2168</v>
      </c>
      <c r="B1370" s="2" t="str">
        <f>IFERROR(VLOOKUP(VALUE(MID(A1370,1,IF(VALUE(MID(A1370,1,3))=898,3,4))),[32]Hoja1!$A$3:$K$222,2,0),"")</f>
        <v>1053 Oportunidades de aprendizaje desde el enfoque diferencial</v>
      </c>
      <c r="C1370" s="2" t="s">
        <v>2069</v>
      </c>
      <c r="D1370" s="2" t="s">
        <v>2158</v>
      </c>
      <c r="E1370" s="2">
        <v>86121504</v>
      </c>
      <c r="F1370" s="53" t="s">
        <v>2169</v>
      </c>
      <c r="G1370" s="4">
        <v>5</v>
      </c>
      <c r="H1370" s="4">
        <v>5</v>
      </c>
      <c r="I1370" s="2">
        <v>6</v>
      </c>
      <c r="J1370" s="2">
        <v>1</v>
      </c>
      <c r="K1370" s="2" t="s">
        <v>29</v>
      </c>
      <c r="L1370" s="2" t="str">
        <f>IF(K1370=[32]Hoja3!$B$2,[32]Hoja3!$A$2,IF(K1370=[32]Hoja3!$B$3,[32]Hoja3!$A$3,IF(K1370=[32]Hoja3!$B$4,[32]Hoja3!$A$4,IF(K1370=[32]Hoja3!$B$5,[32]Hoja3!$A$5,IF(K1370=[32]Hoja3!$B$6,[32]Hoja3!$A$6,IF(K1370=[32]Hoja3!$B$7,[32]Hoja3!$A$7,IF(K1370=[32]Hoja3!$B$8,[32]Hoja3!$A$8,IF(K1370=[32]Hoja3!$B$9,[32]Hoja3!$A$9,IF(K1370=[32]Hoja3!$B$10,[32]Hoja3!$A$10,IF(K1370=[32]Hoja3!$B$11,[32]Hoja3!$A$11,IF(K1370=[32]Hoja3!$B$12,[32]Hoja3!$A$12,IF(K1370=[32]Hoja3!$B$13,[32]Hoja3!$A$13,IF(K1370=[32]Hoja3!$B$14,[32]Hoja3!$A$14,"")))))))))))))</f>
        <v>CCE-05</v>
      </c>
      <c r="M1370" s="2" t="s">
        <v>926</v>
      </c>
      <c r="N1370" s="2">
        <v>0</v>
      </c>
      <c r="O1370" s="19">
        <v>300000000</v>
      </c>
      <c r="P1370" s="19">
        <v>300000000</v>
      </c>
      <c r="Q1370" s="1">
        <v>0</v>
      </c>
      <c r="R1370" s="2">
        <v>0</v>
      </c>
      <c r="S1370" s="2" t="s">
        <v>2072</v>
      </c>
      <c r="T1370" s="2" t="s">
        <v>2073</v>
      </c>
      <c r="U1370" s="2" t="s">
        <v>2074</v>
      </c>
      <c r="V1370" s="2" t="s">
        <v>2075</v>
      </c>
      <c r="W1370" s="2" t="s">
        <v>2076</v>
      </c>
      <c r="X1370" s="2">
        <v>3241000</v>
      </c>
      <c r="Y1370" s="3" t="s">
        <v>2077</v>
      </c>
    </row>
    <row r="1371" spans="1:25" ht="120" x14ac:dyDescent="0.25">
      <c r="A1371" s="2" t="s">
        <v>2170</v>
      </c>
      <c r="B1371" s="2" t="str">
        <f>IFERROR(VLOOKUP(VALUE(MID(A1371,1,IF(VALUE(MID(A1371,1,3))=898,3,4))),[32]Hoja1!$A$3:$K$222,2,0),"")</f>
        <v>1053 Oportunidades de aprendizaje desde el enfoque diferencial</v>
      </c>
      <c r="C1371" s="2" t="s">
        <v>2069</v>
      </c>
      <c r="D1371" s="2" t="s">
        <v>2171</v>
      </c>
      <c r="E1371" s="30">
        <v>80101509</v>
      </c>
      <c r="F1371" s="2" t="s">
        <v>2172</v>
      </c>
      <c r="G1371" s="4">
        <v>1</v>
      </c>
      <c r="H1371" s="4">
        <v>1</v>
      </c>
      <c r="I1371" s="2">
        <v>11</v>
      </c>
      <c r="J1371" s="2">
        <v>1</v>
      </c>
      <c r="K1371" s="2" t="s">
        <v>29</v>
      </c>
      <c r="L1371" s="2" t="str">
        <f>IF(K1371=[32]Hoja3!$B$2,[32]Hoja3!$A$2,IF(K1371=[32]Hoja3!$B$3,[32]Hoja3!$A$3,IF(K1371=[32]Hoja3!$B$4,[32]Hoja3!$A$4,IF(K1371=[32]Hoja3!$B$5,[32]Hoja3!$A$5,IF(K1371=[32]Hoja3!$B$6,[32]Hoja3!$A$6,IF(K1371=[32]Hoja3!$B$7,[32]Hoja3!$A$7,IF(K1371=[32]Hoja3!$B$8,[32]Hoja3!$A$8,IF(K1371=[32]Hoja3!$B$9,[32]Hoja3!$A$9,IF(K1371=[32]Hoja3!$B$10,[32]Hoja3!$A$10,IF(K1371=[32]Hoja3!$B$11,[32]Hoja3!$A$11,IF(K1371=[32]Hoja3!$B$12,[32]Hoja3!$A$12,IF(K1371=[32]Hoja3!$B$13,[32]Hoja3!$A$13,IF(K1371=[32]Hoja3!$B$14,[32]Hoja3!$A$14,"")))))))))))))</f>
        <v>CCE-05</v>
      </c>
      <c r="M1371" s="2" t="s">
        <v>58</v>
      </c>
      <c r="N1371" s="2">
        <v>0</v>
      </c>
      <c r="O1371" s="19">
        <f>AA1371*11</f>
        <v>0</v>
      </c>
      <c r="P1371" s="19">
        <v>69421902</v>
      </c>
      <c r="Q1371" s="1">
        <v>0</v>
      </c>
      <c r="R1371" s="2">
        <v>0</v>
      </c>
      <c r="S1371" s="2" t="s">
        <v>2072</v>
      </c>
      <c r="T1371" s="2" t="s">
        <v>2073</v>
      </c>
      <c r="U1371" s="2" t="s">
        <v>2074</v>
      </c>
      <c r="V1371" s="2" t="s">
        <v>2075</v>
      </c>
      <c r="W1371" s="2" t="s">
        <v>2076</v>
      </c>
      <c r="X1371" s="2">
        <v>3241000</v>
      </c>
      <c r="Y1371" s="3" t="s">
        <v>2077</v>
      </c>
    </row>
    <row r="1372" spans="1:25" ht="120" x14ac:dyDescent="0.25">
      <c r="A1372" s="2" t="s">
        <v>2173</v>
      </c>
      <c r="B1372" s="2" t="str">
        <f>IFERROR(VLOOKUP(VALUE(MID(A1372,1,IF(VALUE(MID(A1372,1,3))=898,3,4))),[32]Hoja1!$A$3:$K$222,2,0),"")</f>
        <v>1053 Oportunidades de aprendizaje desde el enfoque diferencial</v>
      </c>
      <c r="C1372" s="2" t="s">
        <v>2069</v>
      </c>
      <c r="D1372" s="2" t="s">
        <v>2171</v>
      </c>
      <c r="E1372" s="30">
        <v>80101505</v>
      </c>
      <c r="F1372" s="33" t="s">
        <v>2172</v>
      </c>
      <c r="G1372" s="4">
        <v>1</v>
      </c>
      <c r="H1372" s="4">
        <v>1</v>
      </c>
      <c r="I1372" s="2">
        <v>11</v>
      </c>
      <c r="J1372" s="2">
        <v>1</v>
      </c>
      <c r="K1372" s="2" t="s">
        <v>29</v>
      </c>
      <c r="L1372" s="2" t="str">
        <f>IF(K1372=[32]Hoja3!$B$2,[32]Hoja3!$A$2,IF(K1372=[32]Hoja3!$B$3,[32]Hoja3!$A$3,IF(K1372=[32]Hoja3!$B$4,[32]Hoja3!$A$4,IF(K1372=[32]Hoja3!$B$5,[32]Hoja3!$A$5,IF(K1372=[32]Hoja3!$B$6,[32]Hoja3!$A$6,IF(K1372=[32]Hoja3!$B$7,[32]Hoja3!$A$7,IF(K1372=[32]Hoja3!$B$8,[32]Hoja3!$A$8,IF(K1372=[32]Hoja3!$B$9,[32]Hoja3!$A$9,IF(K1372=[32]Hoja3!$B$10,[32]Hoja3!$A$10,IF(K1372=[32]Hoja3!$B$11,[32]Hoja3!$A$11,IF(K1372=[32]Hoja3!$B$12,[32]Hoja3!$A$12,IF(K1372=[32]Hoja3!$B$13,[32]Hoja3!$A$13,IF(K1372=[32]Hoja3!$B$14,[32]Hoja3!$A$14,"")))))))))))))</f>
        <v>CCE-05</v>
      </c>
      <c r="M1372" s="2" t="s">
        <v>58</v>
      </c>
      <c r="N1372" s="2">
        <v>0</v>
      </c>
      <c r="O1372" s="19">
        <f t="shared" ref="O1372:O1375" si="31">AA1372*11</f>
        <v>0</v>
      </c>
      <c r="P1372" s="19">
        <v>69421902</v>
      </c>
      <c r="Q1372" s="1">
        <v>0</v>
      </c>
      <c r="R1372" s="2">
        <v>0</v>
      </c>
      <c r="S1372" s="2" t="s">
        <v>2072</v>
      </c>
      <c r="T1372" s="2" t="s">
        <v>2073</v>
      </c>
      <c r="U1372" s="2" t="s">
        <v>2074</v>
      </c>
      <c r="V1372" s="2" t="s">
        <v>2075</v>
      </c>
      <c r="W1372" s="2" t="s">
        <v>2076</v>
      </c>
      <c r="X1372" s="2">
        <v>3241000</v>
      </c>
      <c r="Y1372" s="3" t="s">
        <v>2077</v>
      </c>
    </row>
    <row r="1373" spans="1:25" ht="120" x14ac:dyDescent="0.25">
      <c r="A1373" s="2" t="s">
        <v>2174</v>
      </c>
      <c r="B1373" s="2" t="str">
        <f>IFERROR(VLOOKUP(VALUE(MID(A1373,1,IF(VALUE(MID(A1373,1,3))=898,3,4))),[32]Hoja1!$A$3:$K$222,2,0),"")</f>
        <v>1053 Oportunidades de aprendizaje desde el enfoque diferencial</v>
      </c>
      <c r="C1373" s="2" t="s">
        <v>2069</v>
      </c>
      <c r="D1373" s="2" t="s">
        <v>2171</v>
      </c>
      <c r="E1373" s="30">
        <v>80101505</v>
      </c>
      <c r="F1373" s="33" t="s">
        <v>2175</v>
      </c>
      <c r="G1373" s="4">
        <v>1</v>
      </c>
      <c r="H1373" s="4">
        <v>1</v>
      </c>
      <c r="I1373" s="2">
        <v>11</v>
      </c>
      <c r="J1373" s="2">
        <v>1</v>
      </c>
      <c r="K1373" s="2" t="s">
        <v>29</v>
      </c>
      <c r="L1373" s="2" t="str">
        <f>IF(K1373=[32]Hoja3!$B$2,[32]Hoja3!$A$2,IF(K1373=[32]Hoja3!$B$3,[32]Hoja3!$A$3,IF(K1373=[32]Hoja3!$B$4,[32]Hoja3!$A$4,IF(K1373=[32]Hoja3!$B$5,[32]Hoja3!$A$5,IF(K1373=[32]Hoja3!$B$6,[32]Hoja3!$A$6,IF(K1373=[32]Hoja3!$B$7,[32]Hoja3!$A$7,IF(K1373=[32]Hoja3!$B$8,[32]Hoja3!$A$8,IF(K1373=[32]Hoja3!$B$9,[32]Hoja3!$A$9,IF(K1373=[32]Hoja3!$B$10,[32]Hoja3!$A$10,IF(K1373=[32]Hoja3!$B$11,[32]Hoja3!$A$11,IF(K1373=[32]Hoja3!$B$12,[32]Hoja3!$A$12,IF(K1373=[32]Hoja3!$B$13,[32]Hoja3!$A$13,IF(K1373=[32]Hoja3!$B$14,[32]Hoja3!$A$14,"")))))))))))))</f>
        <v>CCE-05</v>
      </c>
      <c r="M1373" s="2" t="s">
        <v>58</v>
      </c>
      <c r="N1373" s="2">
        <v>0</v>
      </c>
      <c r="O1373" s="19">
        <f t="shared" si="31"/>
        <v>0</v>
      </c>
      <c r="P1373" s="19">
        <v>49500000</v>
      </c>
      <c r="Q1373" s="1">
        <v>0</v>
      </c>
      <c r="R1373" s="2">
        <v>0</v>
      </c>
      <c r="S1373" s="2" t="s">
        <v>2072</v>
      </c>
      <c r="T1373" s="2" t="s">
        <v>2073</v>
      </c>
      <c r="U1373" s="2" t="s">
        <v>2074</v>
      </c>
      <c r="V1373" s="2" t="s">
        <v>2075</v>
      </c>
      <c r="W1373" s="2" t="s">
        <v>2076</v>
      </c>
      <c r="X1373" s="2">
        <v>3241000</v>
      </c>
      <c r="Y1373" s="3" t="s">
        <v>2077</v>
      </c>
    </row>
    <row r="1374" spans="1:25" ht="120" x14ac:dyDescent="0.25">
      <c r="A1374" s="2" t="s">
        <v>2176</v>
      </c>
      <c r="B1374" s="2" t="str">
        <f>IFERROR(VLOOKUP(VALUE(MID(A1374,1,IF(VALUE(MID(A1374,1,3))=898,3,4))),[32]Hoja1!$A$3:$K$222,2,0),"")</f>
        <v>1053 Oportunidades de aprendizaje desde el enfoque diferencial</v>
      </c>
      <c r="C1374" s="2" t="s">
        <v>2069</v>
      </c>
      <c r="D1374" s="2" t="s">
        <v>2171</v>
      </c>
      <c r="E1374" s="30">
        <v>80101505</v>
      </c>
      <c r="F1374" s="33" t="s">
        <v>2172</v>
      </c>
      <c r="G1374" s="4">
        <v>1</v>
      </c>
      <c r="H1374" s="4">
        <v>1</v>
      </c>
      <c r="I1374" s="2">
        <v>11</v>
      </c>
      <c r="J1374" s="2">
        <v>1</v>
      </c>
      <c r="K1374" s="2" t="s">
        <v>29</v>
      </c>
      <c r="L1374" s="2" t="str">
        <f>IF(K1374=[32]Hoja3!$B$2,[32]Hoja3!$A$2,IF(K1374=[32]Hoja3!$B$3,[32]Hoja3!$A$3,IF(K1374=[32]Hoja3!$B$4,[32]Hoja3!$A$4,IF(K1374=[32]Hoja3!$B$5,[32]Hoja3!$A$5,IF(K1374=[32]Hoja3!$B$6,[32]Hoja3!$A$6,IF(K1374=[32]Hoja3!$B$7,[32]Hoja3!$A$7,IF(K1374=[32]Hoja3!$B$8,[32]Hoja3!$A$8,IF(K1374=[32]Hoja3!$B$9,[32]Hoja3!$A$9,IF(K1374=[32]Hoja3!$B$10,[32]Hoja3!$A$10,IF(K1374=[32]Hoja3!$B$11,[32]Hoja3!$A$11,IF(K1374=[32]Hoja3!$B$12,[32]Hoja3!$A$12,IF(K1374=[32]Hoja3!$B$13,[32]Hoja3!$A$13,IF(K1374=[32]Hoja3!$B$14,[32]Hoja3!$A$14,"")))))))))))))</f>
        <v>CCE-05</v>
      </c>
      <c r="M1374" s="2" t="s">
        <v>58</v>
      </c>
      <c r="N1374" s="2">
        <v>0</v>
      </c>
      <c r="O1374" s="19">
        <f>AA1374*11</f>
        <v>0</v>
      </c>
      <c r="P1374" s="1">
        <v>80080000</v>
      </c>
      <c r="Q1374" s="1">
        <v>0</v>
      </c>
      <c r="R1374" s="2">
        <v>0</v>
      </c>
      <c r="S1374" s="2" t="s">
        <v>2072</v>
      </c>
      <c r="T1374" s="2" t="s">
        <v>2073</v>
      </c>
      <c r="U1374" s="2" t="s">
        <v>2074</v>
      </c>
      <c r="V1374" s="2" t="s">
        <v>2075</v>
      </c>
      <c r="W1374" s="2" t="s">
        <v>2076</v>
      </c>
      <c r="X1374" s="2">
        <v>3241000</v>
      </c>
      <c r="Y1374" s="3" t="s">
        <v>2077</v>
      </c>
    </row>
    <row r="1375" spans="1:25" ht="135" x14ac:dyDescent="0.25">
      <c r="A1375" s="2" t="s">
        <v>2177</v>
      </c>
      <c r="B1375" s="2" t="str">
        <f>IFERROR(VLOOKUP(VALUE(MID(A1375,1,IF(VALUE(MID(A1375,1,3))=898,3,4))),[32]Hoja1!$A$3:$K$222,2,0),"")</f>
        <v>1053 Oportunidades de aprendizaje desde el enfoque diferencial</v>
      </c>
      <c r="C1375" s="2" t="s">
        <v>2069</v>
      </c>
      <c r="D1375" s="2" t="s">
        <v>2171</v>
      </c>
      <c r="E1375" s="30">
        <v>80101505</v>
      </c>
      <c r="F1375" s="2" t="s">
        <v>2178</v>
      </c>
      <c r="G1375" s="4">
        <v>1</v>
      </c>
      <c r="H1375" s="4">
        <v>1</v>
      </c>
      <c r="I1375" s="2">
        <v>11</v>
      </c>
      <c r="J1375" s="2">
        <v>1</v>
      </c>
      <c r="K1375" s="2" t="s">
        <v>29</v>
      </c>
      <c r="L1375" s="2" t="str">
        <f>IF(K1375=[32]Hoja3!$B$2,[32]Hoja3!$A$2,IF(K1375=[32]Hoja3!$B$3,[32]Hoja3!$A$3,IF(K1375=[32]Hoja3!$B$4,[32]Hoja3!$A$4,IF(K1375=[32]Hoja3!$B$5,[32]Hoja3!$A$5,IF(K1375=[32]Hoja3!$B$6,[32]Hoja3!$A$6,IF(K1375=[32]Hoja3!$B$7,[32]Hoja3!$A$7,IF(K1375=[32]Hoja3!$B$8,[32]Hoja3!$A$8,IF(K1375=[32]Hoja3!$B$9,[32]Hoja3!$A$9,IF(K1375=[32]Hoja3!$B$10,[32]Hoja3!$A$10,IF(K1375=[32]Hoja3!$B$11,[32]Hoja3!$A$11,IF(K1375=[32]Hoja3!$B$12,[32]Hoja3!$A$12,IF(K1375=[32]Hoja3!$B$13,[32]Hoja3!$A$13,IF(K1375=[32]Hoja3!$B$14,[32]Hoja3!$A$14,"")))))))))))))</f>
        <v>CCE-05</v>
      </c>
      <c r="M1375" s="2" t="s">
        <v>58</v>
      </c>
      <c r="N1375" s="2">
        <v>0</v>
      </c>
      <c r="O1375" s="19">
        <f t="shared" si="31"/>
        <v>0</v>
      </c>
      <c r="P1375" s="1">
        <v>107078400</v>
      </c>
      <c r="Q1375" s="1">
        <v>0</v>
      </c>
      <c r="R1375" s="2">
        <v>0</v>
      </c>
      <c r="S1375" s="2" t="s">
        <v>2072</v>
      </c>
      <c r="T1375" s="2" t="s">
        <v>2073</v>
      </c>
      <c r="U1375" s="2" t="s">
        <v>2074</v>
      </c>
      <c r="V1375" s="2" t="s">
        <v>2075</v>
      </c>
      <c r="W1375" s="2" t="s">
        <v>2076</v>
      </c>
      <c r="X1375" s="2">
        <v>3241000</v>
      </c>
      <c r="Y1375" s="3" t="s">
        <v>2077</v>
      </c>
    </row>
    <row r="1376" spans="1:25" ht="120" x14ac:dyDescent="0.25">
      <c r="A1376" s="2" t="s">
        <v>2179</v>
      </c>
      <c r="B1376" s="2" t="str">
        <f>IFERROR(VLOOKUP(VALUE(MID(A1376,1,IF(VALUE(MID(A1376,1,3))=898,3,4))),[32]Hoja1!$A$3:$K$222,2,0),"")</f>
        <v>1053 Oportunidades de aprendizaje desde el enfoque diferencial</v>
      </c>
      <c r="C1376" s="2" t="s">
        <v>2069</v>
      </c>
      <c r="D1376" s="2" t="s">
        <v>2171</v>
      </c>
      <c r="E1376" s="30">
        <v>80101505</v>
      </c>
      <c r="F1376" s="53" t="s">
        <v>2180</v>
      </c>
      <c r="G1376" s="4">
        <v>2</v>
      </c>
      <c r="H1376" s="4">
        <v>4</v>
      </c>
      <c r="I1376" s="2">
        <v>8</v>
      </c>
      <c r="J1376" s="2">
        <v>1</v>
      </c>
      <c r="K1376" s="2" t="s">
        <v>889</v>
      </c>
      <c r="L1376" s="2" t="str">
        <f>IF(K1376=[32]Hoja3!$B$2,[32]Hoja3!$A$2,IF(K1376=[32]Hoja3!$B$3,[32]Hoja3!$A$3,IF(K1376=[32]Hoja3!$B$4,[32]Hoja3!$A$4,IF(K1376=[32]Hoja3!$B$5,[32]Hoja3!$A$5,IF(K1376=[32]Hoja3!$B$6,[32]Hoja3!$A$6,IF(K1376=[32]Hoja3!$B$7,[32]Hoja3!$A$7,IF(K1376=[32]Hoja3!$B$8,[32]Hoja3!$A$8,IF(K1376=[32]Hoja3!$B$9,[32]Hoja3!$A$9,IF(K1376=[32]Hoja3!$B$10,[32]Hoja3!$A$10,IF(K1376=[32]Hoja3!$B$11,[32]Hoja3!$A$11,IF(K1376=[32]Hoja3!$B$12,[32]Hoja3!$A$12,IF(K1376=[32]Hoja3!$B$13,[32]Hoja3!$A$13,IF(K1376=[32]Hoja3!$B$14,[32]Hoja3!$A$14,"")))))))))))))</f>
        <v>CCE-04</v>
      </c>
      <c r="M1376" s="2" t="s">
        <v>890</v>
      </c>
      <c r="N1376" s="2">
        <v>0</v>
      </c>
      <c r="O1376" s="1">
        <f>539341796-1000</f>
        <v>539340796</v>
      </c>
      <c r="P1376" s="1">
        <v>539340796</v>
      </c>
      <c r="Q1376" s="1">
        <v>0</v>
      </c>
      <c r="R1376" s="2">
        <v>0</v>
      </c>
      <c r="S1376" s="2" t="s">
        <v>2072</v>
      </c>
      <c r="T1376" s="2" t="s">
        <v>2073</v>
      </c>
      <c r="U1376" s="2" t="s">
        <v>2074</v>
      </c>
      <c r="V1376" s="2" t="s">
        <v>2075</v>
      </c>
      <c r="W1376" s="2" t="s">
        <v>2076</v>
      </c>
      <c r="X1376" s="2">
        <v>3241000</v>
      </c>
      <c r="Y1376" s="3" t="s">
        <v>2077</v>
      </c>
    </row>
    <row r="1377" spans="1:25" ht="165" x14ac:dyDescent="0.25">
      <c r="A1377" s="2" t="s">
        <v>2181</v>
      </c>
      <c r="B1377" s="2" t="str">
        <f>IFERROR(VLOOKUP(VALUE(MID(A1377,1,IF(VALUE(MID(A1377,1,3))=898,3,4))),[32]Hoja1!$A$3:$K$222,2,0),"")</f>
        <v>1053 Oportunidades de aprendizaje desde el enfoque diferencial</v>
      </c>
      <c r="C1377" s="2" t="s">
        <v>2069</v>
      </c>
      <c r="D1377" s="2" t="s">
        <v>2182</v>
      </c>
      <c r="E1377" s="30">
        <v>80101505</v>
      </c>
      <c r="F1377" s="2" t="s">
        <v>2183</v>
      </c>
      <c r="G1377" s="4">
        <v>1</v>
      </c>
      <c r="H1377" s="4">
        <v>1</v>
      </c>
      <c r="I1377" s="2">
        <v>11</v>
      </c>
      <c r="J1377" s="2">
        <v>1</v>
      </c>
      <c r="K1377" s="2" t="s">
        <v>29</v>
      </c>
      <c r="L1377" s="2" t="str">
        <f>IF(K1377=[32]Hoja3!$B$2,[32]Hoja3!$A$2,IF(K1377=[32]Hoja3!$B$3,[32]Hoja3!$A$3,IF(K1377=[32]Hoja3!$B$4,[32]Hoja3!$A$4,IF(K1377=[32]Hoja3!$B$5,[32]Hoja3!$A$5,IF(K1377=[32]Hoja3!$B$6,[32]Hoja3!$A$6,IF(K1377=[32]Hoja3!$B$7,[32]Hoja3!$A$7,IF(K1377=[32]Hoja3!$B$8,[32]Hoja3!$A$8,IF(K1377=[32]Hoja3!$B$9,[32]Hoja3!$A$9,IF(K1377=[32]Hoja3!$B$10,[32]Hoja3!$A$10,IF(K1377=[32]Hoja3!$B$11,[32]Hoja3!$A$11,IF(K1377=[32]Hoja3!$B$12,[32]Hoja3!$A$12,IF(K1377=[32]Hoja3!$B$13,[32]Hoja3!$A$13,IF(K1377=[32]Hoja3!$B$14,[32]Hoja3!$A$14,"")))))))))))))</f>
        <v>CCE-05</v>
      </c>
      <c r="M1377" s="2" t="s">
        <v>58</v>
      </c>
      <c r="N1377" s="2">
        <v>0</v>
      </c>
      <c r="O1377" s="19">
        <v>75900000</v>
      </c>
      <c r="P1377" s="19">
        <v>75900000</v>
      </c>
      <c r="Q1377" s="1">
        <v>0</v>
      </c>
      <c r="R1377" s="2">
        <v>0</v>
      </c>
      <c r="S1377" s="2" t="s">
        <v>2072</v>
      </c>
      <c r="T1377" s="2" t="s">
        <v>2073</v>
      </c>
      <c r="U1377" s="2" t="s">
        <v>2074</v>
      </c>
      <c r="V1377" s="2" t="s">
        <v>2075</v>
      </c>
      <c r="W1377" s="2" t="s">
        <v>2076</v>
      </c>
      <c r="X1377" s="2">
        <v>3241000</v>
      </c>
      <c r="Y1377" s="3" t="s">
        <v>2077</v>
      </c>
    </row>
    <row r="1378" spans="1:25" ht="135" x14ac:dyDescent="0.25">
      <c r="A1378" s="2" t="s">
        <v>2184</v>
      </c>
      <c r="B1378" s="2" t="str">
        <f>IFERROR(VLOOKUP(VALUE(MID(A1378,1,IF(VALUE(MID(A1378,1,3))=898,3,4))),[32]Hoja1!$A$3:$K$222,2,0),"")</f>
        <v>1053 Oportunidades de aprendizaje desde el enfoque diferencial</v>
      </c>
      <c r="C1378" s="2" t="s">
        <v>2069</v>
      </c>
      <c r="D1378" s="2" t="s">
        <v>2182</v>
      </c>
      <c r="E1378" s="30">
        <v>80101505</v>
      </c>
      <c r="F1378" s="2" t="s">
        <v>2185</v>
      </c>
      <c r="G1378" s="4">
        <v>1</v>
      </c>
      <c r="H1378" s="4">
        <v>1</v>
      </c>
      <c r="I1378" s="2">
        <v>11</v>
      </c>
      <c r="J1378" s="2">
        <v>1</v>
      </c>
      <c r="K1378" s="2" t="s">
        <v>29</v>
      </c>
      <c r="L1378" s="2" t="str">
        <f>IF(K1378=[32]Hoja3!$B$2,[32]Hoja3!$A$2,IF(K1378=[32]Hoja3!$B$3,[32]Hoja3!$A$3,IF(K1378=[32]Hoja3!$B$4,[32]Hoja3!$A$4,IF(K1378=[32]Hoja3!$B$5,[32]Hoja3!$A$5,IF(K1378=[32]Hoja3!$B$6,[32]Hoja3!$A$6,IF(K1378=[32]Hoja3!$B$7,[32]Hoja3!$A$7,IF(K1378=[32]Hoja3!$B$8,[32]Hoja3!$A$8,IF(K1378=[32]Hoja3!$B$9,[32]Hoja3!$A$9,IF(K1378=[32]Hoja3!$B$10,[32]Hoja3!$A$10,IF(K1378=[32]Hoja3!$B$11,[32]Hoja3!$A$11,IF(K1378=[32]Hoja3!$B$12,[32]Hoja3!$A$12,IF(K1378=[32]Hoja3!$B$13,[32]Hoja3!$A$13,IF(K1378=[32]Hoja3!$B$14,[32]Hoja3!$A$14,"")))))))))))))</f>
        <v>CCE-05</v>
      </c>
      <c r="M1378" s="2" t="s">
        <v>58</v>
      </c>
      <c r="N1378" s="2">
        <v>0</v>
      </c>
      <c r="O1378" s="19">
        <v>75900000</v>
      </c>
      <c r="P1378" s="19">
        <v>75900000</v>
      </c>
      <c r="Q1378" s="1">
        <v>0</v>
      </c>
      <c r="R1378" s="2">
        <v>0</v>
      </c>
      <c r="S1378" s="2" t="s">
        <v>2072</v>
      </c>
      <c r="T1378" s="2" t="s">
        <v>2073</v>
      </c>
      <c r="U1378" s="2" t="s">
        <v>2074</v>
      </c>
      <c r="V1378" s="2" t="s">
        <v>2075</v>
      </c>
      <c r="W1378" s="2" t="s">
        <v>2076</v>
      </c>
      <c r="X1378" s="2">
        <v>3241000</v>
      </c>
      <c r="Y1378" s="3" t="s">
        <v>2077</v>
      </c>
    </row>
    <row r="1379" spans="1:25" ht="195" x14ac:dyDescent="0.25">
      <c r="A1379" s="2" t="s">
        <v>2186</v>
      </c>
      <c r="B1379" s="2" t="str">
        <f>IFERROR(VLOOKUP(VALUE(MID(A1379,1,IF(VALUE(MID(A1379,1,3))=898,3,4))),[32]Hoja1!$A$3:$K$222,2,0),"")</f>
        <v>1053 Oportunidades de aprendizaje desde el enfoque diferencial</v>
      </c>
      <c r="C1379" s="2" t="s">
        <v>2069</v>
      </c>
      <c r="D1379" s="2" t="s">
        <v>2182</v>
      </c>
      <c r="E1379" s="30">
        <v>80101505</v>
      </c>
      <c r="F1379" s="2" t="s">
        <v>2187</v>
      </c>
      <c r="G1379" s="4">
        <v>1</v>
      </c>
      <c r="H1379" s="4">
        <v>1</v>
      </c>
      <c r="I1379" s="2">
        <v>11</v>
      </c>
      <c r="J1379" s="2">
        <v>1</v>
      </c>
      <c r="K1379" s="2" t="s">
        <v>29</v>
      </c>
      <c r="L1379" s="2" t="str">
        <f>IF(K1379=[32]Hoja3!$B$2,[32]Hoja3!$A$2,IF(K1379=[32]Hoja3!$B$3,[32]Hoja3!$A$3,IF(K1379=[32]Hoja3!$B$4,[32]Hoja3!$A$4,IF(K1379=[32]Hoja3!$B$5,[32]Hoja3!$A$5,IF(K1379=[32]Hoja3!$B$6,[32]Hoja3!$A$6,IF(K1379=[32]Hoja3!$B$7,[32]Hoja3!$A$7,IF(K1379=[32]Hoja3!$B$8,[32]Hoja3!$A$8,IF(K1379=[32]Hoja3!$B$9,[32]Hoja3!$A$9,IF(K1379=[32]Hoja3!$B$10,[32]Hoja3!$A$10,IF(K1379=[32]Hoja3!$B$11,[32]Hoja3!$A$11,IF(K1379=[32]Hoja3!$B$12,[32]Hoja3!$A$12,IF(K1379=[32]Hoja3!$B$13,[32]Hoja3!$A$13,IF(K1379=[32]Hoja3!$B$14,[32]Hoja3!$A$14,"")))))))))))))</f>
        <v>CCE-05</v>
      </c>
      <c r="M1379" s="2" t="s">
        <v>30</v>
      </c>
      <c r="N1379" s="2">
        <v>0</v>
      </c>
      <c r="O1379" s="19">
        <v>20820800</v>
      </c>
      <c r="P1379" s="19">
        <v>20820800</v>
      </c>
      <c r="Q1379" s="1">
        <v>0</v>
      </c>
      <c r="R1379" s="2">
        <v>0</v>
      </c>
      <c r="S1379" s="2" t="s">
        <v>2072</v>
      </c>
      <c r="T1379" s="2" t="s">
        <v>2073</v>
      </c>
      <c r="U1379" s="2" t="s">
        <v>2074</v>
      </c>
      <c r="V1379" s="2" t="s">
        <v>2075</v>
      </c>
      <c r="W1379" s="2" t="s">
        <v>2076</v>
      </c>
      <c r="X1379" s="2">
        <v>3241000</v>
      </c>
      <c r="Y1379" s="3" t="s">
        <v>2077</v>
      </c>
    </row>
    <row r="1380" spans="1:25" ht="135" x14ac:dyDescent="0.25">
      <c r="A1380" s="2" t="s">
        <v>2188</v>
      </c>
      <c r="B1380" s="2" t="str">
        <f>IFERROR(VLOOKUP(VALUE(MID(A1380,1,IF(VALUE(MID(A1380,1,3))=898,3,4))),[32]Hoja1!$A$3:$K$222,2,0),"")</f>
        <v>1053 Oportunidades de aprendizaje desde el enfoque diferencial</v>
      </c>
      <c r="C1380" s="2" t="s">
        <v>2069</v>
      </c>
      <c r="D1380" s="2" t="s">
        <v>2182</v>
      </c>
      <c r="E1380" s="30">
        <v>80101505</v>
      </c>
      <c r="F1380" s="33" t="s">
        <v>2189</v>
      </c>
      <c r="G1380" s="4">
        <v>1</v>
      </c>
      <c r="H1380" s="4">
        <v>1</v>
      </c>
      <c r="I1380" s="2">
        <v>11</v>
      </c>
      <c r="J1380" s="2">
        <v>1</v>
      </c>
      <c r="K1380" s="2" t="s">
        <v>29</v>
      </c>
      <c r="L1380" s="2" t="str">
        <f>IF(K1380=[32]Hoja3!$B$2,[32]Hoja3!$A$2,IF(K1380=[32]Hoja3!$B$3,[32]Hoja3!$A$3,IF(K1380=[32]Hoja3!$B$4,[32]Hoja3!$A$4,IF(K1380=[32]Hoja3!$B$5,[32]Hoja3!$A$5,IF(K1380=[32]Hoja3!$B$6,[32]Hoja3!$A$6,IF(K1380=[32]Hoja3!$B$7,[32]Hoja3!$A$7,IF(K1380=[32]Hoja3!$B$8,[32]Hoja3!$A$8,IF(K1380=[32]Hoja3!$B$9,[32]Hoja3!$A$9,IF(K1380=[32]Hoja3!$B$10,[32]Hoja3!$A$10,IF(K1380=[32]Hoja3!$B$11,[32]Hoja3!$A$11,IF(K1380=[32]Hoja3!$B$12,[32]Hoja3!$A$12,IF(K1380=[32]Hoja3!$B$13,[32]Hoja3!$A$13,IF(K1380=[32]Hoja3!$B$14,[32]Hoja3!$A$14,"")))))))))))))</f>
        <v>CCE-05</v>
      </c>
      <c r="M1380" s="2" t="s">
        <v>58</v>
      </c>
      <c r="N1380" s="2">
        <v>0</v>
      </c>
      <c r="O1380" s="19">
        <v>71500000</v>
      </c>
      <c r="P1380" s="19">
        <v>71500000</v>
      </c>
      <c r="Q1380" s="1">
        <v>0</v>
      </c>
      <c r="R1380" s="2">
        <v>0</v>
      </c>
      <c r="S1380" s="2" t="s">
        <v>2072</v>
      </c>
      <c r="T1380" s="2" t="s">
        <v>2073</v>
      </c>
      <c r="U1380" s="2" t="s">
        <v>2074</v>
      </c>
      <c r="V1380" s="2" t="s">
        <v>2075</v>
      </c>
      <c r="W1380" s="2" t="s">
        <v>2076</v>
      </c>
      <c r="X1380" s="2">
        <v>3241000</v>
      </c>
      <c r="Y1380" s="3" t="s">
        <v>2077</v>
      </c>
    </row>
    <row r="1381" spans="1:25" ht="195" x14ac:dyDescent="0.25">
      <c r="A1381" s="2" t="s">
        <v>2190</v>
      </c>
      <c r="B1381" s="2" t="str">
        <f>IFERROR(VLOOKUP(VALUE(MID(A1381,1,IF(VALUE(MID(A1381,1,3))=898,3,4))),[32]Hoja1!$A$3:$K$222,2,0),"")</f>
        <v>1053 Oportunidades de aprendizaje desde el enfoque diferencial</v>
      </c>
      <c r="C1381" s="2" t="s">
        <v>2069</v>
      </c>
      <c r="D1381" s="2" t="s">
        <v>2182</v>
      </c>
      <c r="E1381" s="30">
        <v>80101505</v>
      </c>
      <c r="F1381" s="2" t="s">
        <v>2187</v>
      </c>
      <c r="G1381" s="4">
        <v>1</v>
      </c>
      <c r="H1381" s="4">
        <v>1</v>
      </c>
      <c r="I1381" s="2">
        <v>11</v>
      </c>
      <c r="J1381" s="2">
        <v>1</v>
      </c>
      <c r="K1381" s="2" t="s">
        <v>29</v>
      </c>
      <c r="L1381" s="2" t="str">
        <f>IF(K1381=[32]Hoja3!$B$2,[32]Hoja3!$A$2,IF(K1381=[32]Hoja3!$B$3,[32]Hoja3!$A$3,IF(K1381=[32]Hoja3!$B$4,[32]Hoja3!$A$4,IF(K1381=[32]Hoja3!$B$5,[32]Hoja3!$A$5,IF(K1381=[32]Hoja3!$B$6,[32]Hoja3!$A$6,IF(K1381=[32]Hoja3!$B$7,[32]Hoja3!$A$7,IF(K1381=[32]Hoja3!$B$8,[32]Hoja3!$A$8,IF(K1381=[32]Hoja3!$B$9,[32]Hoja3!$A$9,IF(K1381=[32]Hoja3!$B$10,[32]Hoja3!$A$10,IF(K1381=[32]Hoja3!$B$11,[32]Hoja3!$A$11,IF(K1381=[32]Hoja3!$B$12,[32]Hoja3!$A$12,IF(K1381=[32]Hoja3!$B$13,[32]Hoja3!$A$13,IF(K1381=[32]Hoja3!$B$14,[32]Hoja3!$A$14,"")))))))))))))</f>
        <v>CCE-05</v>
      </c>
      <c r="M1381" s="2" t="s">
        <v>30</v>
      </c>
      <c r="N1381" s="2">
        <v>0</v>
      </c>
      <c r="O1381" s="19">
        <v>20820800</v>
      </c>
      <c r="P1381" s="19">
        <v>20820800</v>
      </c>
      <c r="Q1381" s="1">
        <v>0</v>
      </c>
      <c r="R1381" s="2">
        <v>0</v>
      </c>
      <c r="S1381" s="2" t="s">
        <v>2072</v>
      </c>
      <c r="T1381" s="2" t="s">
        <v>2073</v>
      </c>
      <c r="U1381" s="2" t="s">
        <v>2074</v>
      </c>
      <c r="V1381" s="2" t="s">
        <v>2075</v>
      </c>
      <c r="W1381" s="2" t="s">
        <v>2076</v>
      </c>
      <c r="X1381" s="2">
        <v>3241000</v>
      </c>
      <c r="Y1381" s="3" t="s">
        <v>2077</v>
      </c>
    </row>
    <row r="1382" spans="1:25" ht="150" x14ac:dyDescent="0.25">
      <c r="A1382" s="2" t="s">
        <v>2191</v>
      </c>
      <c r="B1382" s="2" t="str">
        <f>IFERROR(VLOOKUP(VALUE(MID(A1382,1,IF(VALUE(MID(A1382,1,3))=898,3,4))),[32]Hoja1!$A$3:$K$222,2,0),"")</f>
        <v>1053 Oportunidades de aprendizaje desde el enfoque diferencial</v>
      </c>
      <c r="C1382" s="2" t="s">
        <v>2069</v>
      </c>
      <c r="D1382" s="2" t="s">
        <v>2182</v>
      </c>
      <c r="E1382" s="30">
        <v>80101505</v>
      </c>
      <c r="F1382" s="2" t="s">
        <v>2192</v>
      </c>
      <c r="G1382" s="4">
        <v>1</v>
      </c>
      <c r="H1382" s="4">
        <v>1</v>
      </c>
      <c r="I1382" s="2">
        <v>11</v>
      </c>
      <c r="J1382" s="2">
        <v>1</v>
      </c>
      <c r="K1382" s="2" t="s">
        <v>29</v>
      </c>
      <c r="L1382" s="2" t="str">
        <f>IF(K1382=[32]Hoja3!$B$2,[32]Hoja3!$A$2,IF(K1382=[32]Hoja3!$B$3,[32]Hoja3!$A$3,IF(K1382=[32]Hoja3!$B$4,[32]Hoja3!$A$4,IF(K1382=[32]Hoja3!$B$5,[32]Hoja3!$A$5,IF(K1382=[32]Hoja3!$B$6,[32]Hoja3!$A$6,IF(K1382=[32]Hoja3!$B$7,[32]Hoja3!$A$7,IF(K1382=[32]Hoja3!$B$8,[32]Hoja3!$A$8,IF(K1382=[32]Hoja3!$B$9,[32]Hoja3!$A$9,IF(K1382=[32]Hoja3!$B$10,[32]Hoja3!$A$10,IF(K1382=[32]Hoja3!$B$11,[32]Hoja3!$A$11,IF(K1382=[32]Hoja3!$B$12,[32]Hoja3!$A$12,IF(K1382=[32]Hoja3!$B$13,[32]Hoja3!$A$13,IF(K1382=[32]Hoja3!$B$14,[32]Hoja3!$A$14,"")))))))))))))</f>
        <v>CCE-05</v>
      </c>
      <c r="M1382" s="2" t="s">
        <v>58</v>
      </c>
      <c r="N1382" s="2">
        <v>0</v>
      </c>
      <c r="O1382" s="19">
        <v>30636320</v>
      </c>
      <c r="P1382" s="19">
        <v>30636320</v>
      </c>
      <c r="Q1382" s="1">
        <v>0</v>
      </c>
      <c r="R1382" s="2">
        <v>0</v>
      </c>
      <c r="S1382" s="2" t="s">
        <v>2072</v>
      </c>
      <c r="T1382" s="2" t="s">
        <v>2073</v>
      </c>
      <c r="U1382" s="2" t="s">
        <v>2074</v>
      </c>
      <c r="V1382" s="2" t="s">
        <v>2075</v>
      </c>
      <c r="W1382" s="2" t="s">
        <v>2076</v>
      </c>
      <c r="X1382" s="2">
        <v>3241000</v>
      </c>
      <c r="Y1382" s="3" t="s">
        <v>2077</v>
      </c>
    </row>
    <row r="1383" spans="1:25" ht="135" x14ac:dyDescent="0.25">
      <c r="A1383" s="2" t="s">
        <v>2193</v>
      </c>
      <c r="B1383" s="2" t="str">
        <f>IFERROR(VLOOKUP(VALUE(MID(A1383,1,IF(VALUE(MID(A1383,1,3))=898,3,4))),[32]Hoja1!$A$3:$K$222,2,0),"")</f>
        <v>1053 Oportunidades de aprendizaje desde el enfoque diferencial</v>
      </c>
      <c r="C1383" s="2" t="s">
        <v>2069</v>
      </c>
      <c r="D1383" s="2" t="s">
        <v>2182</v>
      </c>
      <c r="E1383" s="30">
        <v>80101505</v>
      </c>
      <c r="F1383" s="2" t="s">
        <v>2194</v>
      </c>
      <c r="G1383" s="4">
        <v>1</v>
      </c>
      <c r="H1383" s="4">
        <v>1</v>
      </c>
      <c r="I1383" s="2">
        <v>11</v>
      </c>
      <c r="J1383" s="2">
        <v>1</v>
      </c>
      <c r="K1383" s="2" t="s">
        <v>29</v>
      </c>
      <c r="L1383" s="2" t="str">
        <f>IF(K1383=[32]Hoja3!$B$2,[32]Hoja3!$A$2,IF(K1383=[32]Hoja3!$B$3,[32]Hoja3!$A$3,IF(K1383=[32]Hoja3!$B$4,[32]Hoja3!$A$4,IF(K1383=[32]Hoja3!$B$5,[32]Hoja3!$A$5,IF(K1383=[32]Hoja3!$B$6,[32]Hoja3!$A$6,IF(K1383=[32]Hoja3!$B$7,[32]Hoja3!$A$7,IF(K1383=[32]Hoja3!$B$8,[32]Hoja3!$A$8,IF(K1383=[32]Hoja3!$B$9,[32]Hoja3!$A$9,IF(K1383=[32]Hoja3!$B$10,[32]Hoja3!$A$10,IF(K1383=[32]Hoja3!$B$11,[32]Hoja3!$A$11,IF(K1383=[32]Hoja3!$B$12,[32]Hoja3!$A$12,IF(K1383=[32]Hoja3!$B$13,[32]Hoja3!$A$13,IF(K1383=[32]Hoja3!$B$14,[32]Hoja3!$A$14,"")))))))))))))</f>
        <v>CCE-05</v>
      </c>
      <c r="M1383" s="2" t="s">
        <v>58</v>
      </c>
      <c r="N1383" s="2">
        <v>0</v>
      </c>
      <c r="O1383" s="19">
        <v>63800000</v>
      </c>
      <c r="P1383" s="19">
        <v>63800000</v>
      </c>
      <c r="Q1383" s="1">
        <v>0</v>
      </c>
      <c r="R1383" s="2">
        <v>0</v>
      </c>
      <c r="S1383" s="2" t="s">
        <v>2072</v>
      </c>
      <c r="T1383" s="2" t="s">
        <v>2073</v>
      </c>
      <c r="U1383" s="2" t="s">
        <v>2074</v>
      </c>
      <c r="V1383" s="2" t="s">
        <v>2075</v>
      </c>
      <c r="W1383" s="2" t="s">
        <v>2076</v>
      </c>
      <c r="X1383" s="2">
        <v>3241000</v>
      </c>
      <c r="Y1383" s="3" t="s">
        <v>2077</v>
      </c>
    </row>
    <row r="1384" spans="1:25" ht="150" x14ac:dyDescent="0.25">
      <c r="A1384" s="2" t="s">
        <v>2195</v>
      </c>
      <c r="B1384" s="2" t="str">
        <f>IFERROR(VLOOKUP(VALUE(MID(A1384,1,IF(VALUE(MID(A1384,1,3))=898,3,4))),[32]Hoja1!$A$3:$K$222,2,0),"")</f>
        <v>1053 Oportunidades de aprendizaje desde el enfoque diferencial</v>
      </c>
      <c r="C1384" s="2" t="s">
        <v>2069</v>
      </c>
      <c r="D1384" s="2" t="s">
        <v>2182</v>
      </c>
      <c r="E1384" s="30">
        <v>80101505</v>
      </c>
      <c r="F1384" s="2" t="s">
        <v>2196</v>
      </c>
      <c r="G1384" s="4">
        <v>1</v>
      </c>
      <c r="H1384" s="4">
        <v>1</v>
      </c>
      <c r="I1384" s="2">
        <v>11</v>
      </c>
      <c r="J1384" s="2">
        <v>1</v>
      </c>
      <c r="K1384" s="2" t="s">
        <v>29</v>
      </c>
      <c r="L1384" s="2" t="str">
        <f>IF(K1384=[32]Hoja3!$B$2,[32]Hoja3!$A$2,IF(K1384=[32]Hoja3!$B$3,[32]Hoja3!$A$3,IF(K1384=[32]Hoja3!$B$4,[32]Hoja3!$A$4,IF(K1384=[32]Hoja3!$B$5,[32]Hoja3!$A$5,IF(K1384=[32]Hoja3!$B$6,[32]Hoja3!$A$6,IF(K1384=[32]Hoja3!$B$7,[32]Hoja3!$A$7,IF(K1384=[32]Hoja3!$B$8,[32]Hoja3!$A$8,IF(K1384=[32]Hoja3!$B$9,[32]Hoja3!$A$9,IF(K1384=[32]Hoja3!$B$10,[32]Hoja3!$A$10,IF(K1384=[32]Hoja3!$B$11,[32]Hoja3!$A$11,IF(K1384=[32]Hoja3!$B$12,[32]Hoja3!$A$12,IF(K1384=[32]Hoja3!$B$13,[32]Hoja3!$A$13,IF(K1384=[32]Hoja3!$B$14,[32]Hoja3!$A$14,"")))))))))))))</f>
        <v>CCE-05</v>
      </c>
      <c r="M1384" s="2" t="s">
        <v>58</v>
      </c>
      <c r="N1384" s="2">
        <v>0</v>
      </c>
      <c r="O1384" s="19">
        <v>65436800</v>
      </c>
      <c r="P1384" s="19">
        <v>65436800</v>
      </c>
      <c r="Q1384" s="1">
        <v>0</v>
      </c>
      <c r="R1384" s="2">
        <v>0</v>
      </c>
      <c r="S1384" s="2" t="s">
        <v>2072</v>
      </c>
      <c r="T1384" s="2" t="s">
        <v>2073</v>
      </c>
      <c r="U1384" s="2" t="s">
        <v>2074</v>
      </c>
      <c r="V1384" s="2" t="s">
        <v>2075</v>
      </c>
      <c r="W1384" s="2" t="s">
        <v>2076</v>
      </c>
      <c r="X1384" s="2">
        <v>3241000</v>
      </c>
      <c r="Y1384" s="3" t="s">
        <v>2077</v>
      </c>
    </row>
    <row r="1385" spans="1:25" ht="135" x14ac:dyDescent="0.25">
      <c r="A1385" s="2" t="s">
        <v>2197</v>
      </c>
      <c r="B1385" s="2" t="str">
        <f>IFERROR(VLOOKUP(VALUE(MID(A1385,1,IF(VALUE(MID(A1385,1,3))=898,3,4))),[32]Hoja1!$A$3:$K$222,2,0),"")</f>
        <v>1053 Oportunidades de aprendizaje desde el enfoque diferencial</v>
      </c>
      <c r="C1385" s="2" t="s">
        <v>2069</v>
      </c>
      <c r="D1385" s="2" t="s">
        <v>2182</v>
      </c>
      <c r="E1385" s="30">
        <v>80101505</v>
      </c>
      <c r="F1385" s="2" t="s">
        <v>2198</v>
      </c>
      <c r="G1385" s="4">
        <v>1</v>
      </c>
      <c r="H1385" s="4">
        <v>1</v>
      </c>
      <c r="I1385" s="2">
        <v>11</v>
      </c>
      <c r="J1385" s="2">
        <v>1</v>
      </c>
      <c r="K1385" s="2" t="s">
        <v>29</v>
      </c>
      <c r="L1385" s="2" t="str">
        <f>IF(K1385=[32]Hoja3!$B$2,[32]Hoja3!$A$2,IF(K1385=[32]Hoja3!$B$3,[32]Hoja3!$A$3,IF(K1385=[32]Hoja3!$B$4,[32]Hoja3!$A$4,IF(K1385=[32]Hoja3!$B$5,[32]Hoja3!$A$5,IF(K1385=[32]Hoja3!$B$6,[32]Hoja3!$A$6,IF(K1385=[32]Hoja3!$B$7,[32]Hoja3!$A$7,IF(K1385=[32]Hoja3!$B$8,[32]Hoja3!$A$8,IF(K1385=[32]Hoja3!$B$9,[32]Hoja3!$A$9,IF(K1385=[32]Hoja3!$B$10,[32]Hoja3!$A$10,IF(K1385=[32]Hoja3!$B$11,[32]Hoja3!$A$11,IF(K1385=[32]Hoja3!$B$12,[32]Hoja3!$A$12,IF(K1385=[32]Hoja3!$B$13,[32]Hoja3!$A$13,IF(K1385=[32]Hoja3!$B$14,[32]Hoja3!$A$14,"")))))))))))))</f>
        <v>CCE-05</v>
      </c>
      <c r="M1385" s="2" t="s">
        <v>58</v>
      </c>
      <c r="N1385" s="2">
        <v>0</v>
      </c>
      <c r="O1385" s="19">
        <v>38500000</v>
      </c>
      <c r="P1385" s="19">
        <v>38500000</v>
      </c>
      <c r="Q1385" s="1">
        <v>0</v>
      </c>
      <c r="R1385" s="2">
        <v>0</v>
      </c>
      <c r="S1385" s="2" t="s">
        <v>2072</v>
      </c>
      <c r="T1385" s="2" t="s">
        <v>2073</v>
      </c>
      <c r="U1385" s="2" t="s">
        <v>2074</v>
      </c>
      <c r="V1385" s="2" t="s">
        <v>2075</v>
      </c>
      <c r="W1385" s="2" t="s">
        <v>2076</v>
      </c>
      <c r="X1385" s="2">
        <v>3241000</v>
      </c>
      <c r="Y1385" s="3" t="s">
        <v>2077</v>
      </c>
    </row>
    <row r="1386" spans="1:25" ht="135" x14ac:dyDescent="0.25">
      <c r="A1386" s="2" t="s">
        <v>2199</v>
      </c>
      <c r="B1386" s="2" t="str">
        <f>IFERROR(VLOOKUP(VALUE(MID(A1386,1,IF(VALUE(MID(A1386,1,3))=898,3,4))),[32]Hoja1!$A$3:$K$222,2,0),"")</f>
        <v>1053 Oportunidades de aprendizaje desde el enfoque diferencial</v>
      </c>
      <c r="C1386" s="2" t="s">
        <v>2069</v>
      </c>
      <c r="D1386" s="2" t="s">
        <v>2182</v>
      </c>
      <c r="E1386" s="30">
        <v>80101505</v>
      </c>
      <c r="F1386" s="2" t="s">
        <v>2185</v>
      </c>
      <c r="G1386" s="4">
        <v>1</v>
      </c>
      <c r="H1386" s="4">
        <v>1</v>
      </c>
      <c r="I1386" s="2">
        <v>11</v>
      </c>
      <c r="J1386" s="2">
        <v>1</v>
      </c>
      <c r="K1386" s="2" t="s">
        <v>29</v>
      </c>
      <c r="L1386" s="2" t="str">
        <f>IF(K1386=[32]Hoja3!$B$2,[32]Hoja3!$A$2,IF(K1386=[32]Hoja3!$B$3,[32]Hoja3!$A$3,IF(K1386=[32]Hoja3!$B$4,[32]Hoja3!$A$4,IF(K1386=[32]Hoja3!$B$5,[32]Hoja3!$A$5,IF(K1386=[32]Hoja3!$B$6,[32]Hoja3!$A$6,IF(K1386=[32]Hoja3!$B$7,[32]Hoja3!$A$7,IF(K1386=[32]Hoja3!$B$8,[32]Hoja3!$A$8,IF(K1386=[32]Hoja3!$B$9,[32]Hoja3!$A$9,IF(K1386=[32]Hoja3!$B$10,[32]Hoja3!$A$10,IF(K1386=[32]Hoja3!$B$11,[32]Hoja3!$A$11,IF(K1386=[32]Hoja3!$B$12,[32]Hoja3!$A$12,IF(K1386=[32]Hoja3!$B$13,[32]Hoja3!$A$13,IF(K1386=[32]Hoja3!$B$14,[32]Hoja3!$A$14,"")))))))))))))</f>
        <v>CCE-05</v>
      </c>
      <c r="M1386" s="2" t="s">
        <v>58</v>
      </c>
      <c r="N1386" s="2">
        <v>0</v>
      </c>
      <c r="O1386" s="19">
        <v>75900000</v>
      </c>
      <c r="P1386" s="19">
        <v>75900000</v>
      </c>
      <c r="Q1386" s="1">
        <v>0</v>
      </c>
      <c r="R1386" s="2">
        <v>0</v>
      </c>
      <c r="S1386" s="2" t="s">
        <v>2072</v>
      </c>
      <c r="T1386" s="2" t="s">
        <v>2073</v>
      </c>
      <c r="U1386" s="2" t="s">
        <v>2074</v>
      </c>
      <c r="V1386" s="2" t="s">
        <v>2075</v>
      </c>
      <c r="W1386" s="2" t="s">
        <v>2076</v>
      </c>
      <c r="X1386" s="2">
        <v>3241000</v>
      </c>
      <c r="Y1386" s="3" t="s">
        <v>2077</v>
      </c>
    </row>
    <row r="1387" spans="1:25" ht="135" x14ac:dyDescent="0.25">
      <c r="A1387" s="2" t="s">
        <v>2200</v>
      </c>
      <c r="B1387" s="2" t="str">
        <f>IFERROR(VLOOKUP(VALUE(MID(A1387,1,IF(VALUE(MID(A1387,1,3))=898,3,4))),[32]Hoja1!$A$3:$K$222,2,0),"")</f>
        <v>1053 Oportunidades de aprendizaje desde el enfoque diferencial</v>
      </c>
      <c r="C1387" s="2" t="s">
        <v>2069</v>
      </c>
      <c r="D1387" s="2" t="s">
        <v>2201</v>
      </c>
      <c r="E1387" s="30">
        <v>80101505</v>
      </c>
      <c r="F1387" s="2" t="s">
        <v>2202</v>
      </c>
      <c r="G1387" s="4">
        <v>1</v>
      </c>
      <c r="H1387" s="4">
        <v>1</v>
      </c>
      <c r="I1387" s="2">
        <v>11</v>
      </c>
      <c r="J1387" s="2">
        <v>1</v>
      </c>
      <c r="K1387" s="2" t="s">
        <v>29</v>
      </c>
      <c r="L1387" s="2" t="str">
        <f>IF(K1387=[32]Hoja3!$B$2,[32]Hoja3!$A$2,IF(K1387=[32]Hoja3!$B$3,[32]Hoja3!$A$3,IF(K1387=[32]Hoja3!$B$4,[32]Hoja3!$A$4,IF(K1387=[32]Hoja3!$B$5,[32]Hoja3!$A$5,IF(K1387=[32]Hoja3!$B$6,[32]Hoja3!$A$6,IF(K1387=[32]Hoja3!$B$7,[32]Hoja3!$A$7,IF(K1387=[32]Hoja3!$B$8,[32]Hoja3!$A$8,IF(K1387=[32]Hoja3!$B$9,[32]Hoja3!$A$9,IF(K1387=[32]Hoja3!$B$10,[32]Hoja3!$A$10,IF(K1387=[32]Hoja3!$B$11,[32]Hoja3!$A$11,IF(K1387=[32]Hoja3!$B$12,[32]Hoja3!$A$12,IF(K1387=[32]Hoja3!$B$13,[32]Hoja3!$A$13,IF(K1387=[32]Hoja3!$B$14,[32]Hoja3!$A$14,"")))))))))))))</f>
        <v>CCE-05</v>
      </c>
      <c r="M1387" s="2" t="s">
        <v>58</v>
      </c>
      <c r="N1387" s="2">
        <v>0</v>
      </c>
      <c r="O1387" s="1">
        <v>53403647</v>
      </c>
      <c r="P1387" s="1">
        <v>53403647</v>
      </c>
      <c r="Q1387" s="1">
        <v>0</v>
      </c>
      <c r="R1387" s="2">
        <v>0</v>
      </c>
      <c r="S1387" s="2" t="s">
        <v>2072</v>
      </c>
      <c r="T1387" s="2" t="s">
        <v>2073</v>
      </c>
      <c r="U1387" s="2" t="s">
        <v>2074</v>
      </c>
      <c r="V1387" s="2" t="s">
        <v>2075</v>
      </c>
      <c r="W1387" s="2" t="s">
        <v>2076</v>
      </c>
      <c r="X1387" s="2">
        <v>3241000</v>
      </c>
      <c r="Y1387" s="3" t="s">
        <v>2077</v>
      </c>
    </row>
    <row r="1388" spans="1:25" ht="135" x14ac:dyDescent="0.25">
      <c r="A1388" s="2" t="s">
        <v>2203</v>
      </c>
      <c r="B1388" s="2" t="str">
        <f>IFERROR(VLOOKUP(VALUE(MID(A1388,1,IF(VALUE(MID(A1388,1,3))=898,3,4))),[32]Hoja1!$A$3:$K$222,2,0),"")</f>
        <v>1053 Oportunidades de aprendizaje desde el enfoque diferencial</v>
      </c>
      <c r="C1388" s="2" t="s">
        <v>2069</v>
      </c>
      <c r="D1388" s="2" t="s">
        <v>2201</v>
      </c>
      <c r="E1388" s="30">
        <v>80101505</v>
      </c>
      <c r="F1388" s="2" t="s">
        <v>2202</v>
      </c>
      <c r="G1388" s="4">
        <v>1</v>
      </c>
      <c r="H1388" s="4">
        <v>1</v>
      </c>
      <c r="I1388" s="2">
        <v>11</v>
      </c>
      <c r="J1388" s="2">
        <v>1</v>
      </c>
      <c r="K1388" s="2" t="s">
        <v>29</v>
      </c>
      <c r="L1388" s="2" t="str">
        <f>IF(K1388=[32]Hoja3!$B$2,[32]Hoja3!$A$2,IF(K1388=[32]Hoja3!$B$3,[32]Hoja3!$A$3,IF(K1388=[32]Hoja3!$B$4,[32]Hoja3!$A$4,IF(K1388=[32]Hoja3!$B$5,[32]Hoja3!$A$5,IF(K1388=[32]Hoja3!$B$6,[32]Hoja3!$A$6,IF(K1388=[32]Hoja3!$B$7,[32]Hoja3!$A$7,IF(K1388=[32]Hoja3!$B$8,[32]Hoja3!$A$8,IF(K1388=[32]Hoja3!$B$9,[32]Hoja3!$A$9,IF(K1388=[32]Hoja3!$B$10,[32]Hoja3!$A$10,IF(K1388=[32]Hoja3!$B$11,[32]Hoja3!$A$11,IF(K1388=[32]Hoja3!$B$12,[32]Hoja3!$A$12,IF(K1388=[32]Hoja3!$B$13,[32]Hoja3!$A$13,IF(K1388=[32]Hoja3!$B$14,[32]Hoja3!$A$14,"")))))))))))))</f>
        <v>CCE-05</v>
      </c>
      <c r="M1388" s="2" t="s">
        <v>58</v>
      </c>
      <c r="N1388" s="2">
        <v>0</v>
      </c>
      <c r="O1388" s="1">
        <v>69417920</v>
      </c>
      <c r="P1388" s="1">
        <v>69417920</v>
      </c>
      <c r="Q1388" s="1">
        <v>0</v>
      </c>
      <c r="R1388" s="2">
        <v>0</v>
      </c>
      <c r="S1388" s="2" t="s">
        <v>2072</v>
      </c>
      <c r="T1388" s="2" t="s">
        <v>2073</v>
      </c>
      <c r="U1388" s="2" t="s">
        <v>2074</v>
      </c>
      <c r="V1388" s="2" t="s">
        <v>2075</v>
      </c>
      <c r="W1388" s="2" t="s">
        <v>2076</v>
      </c>
      <c r="X1388" s="2">
        <v>3241000</v>
      </c>
      <c r="Y1388" s="3" t="s">
        <v>2077</v>
      </c>
    </row>
    <row r="1389" spans="1:25" ht="135" x14ac:dyDescent="0.25">
      <c r="A1389" s="2" t="s">
        <v>2204</v>
      </c>
      <c r="B1389" s="2" t="str">
        <f>IFERROR(VLOOKUP(VALUE(MID(A1389,1,IF(VALUE(MID(A1389,1,3))=898,3,4))),[32]Hoja1!$A$3:$K$222,2,0),"")</f>
        <v>1053 Oportunidades de aprendizaje desde el enfoque diferencial</v>
      </c>
      <c r="C1389" s="2" t="s">
        <v>2069</v>
      </c>
      <c r="D1389" s="2" t="s">
        <v>2201</v>
      </c>
      <c r="E1389" s="30">
        <v>80101509</v>
      </c>
      <c r="F1389" s="2" t="s">
        <v>2205</v>
      </c>
      <c r="G1389" s="4">
        <v>1</v>
      </c>
      <c r="H1389" s="4">
        <v>1</v>
      </c>
      <c r="I1389" s="2">
        <v>11</v>
      </c>
      <c r="J1389" s="2">
        <v>1</v>
      </c>
      <c r="K1389" s="2" t="s">
        <v>29</v>
      </c>
      <c r="L1389" s="2" t="str">
        <f>IF(K1389=[32]Hoja3!$B$2,[32]Hoja3!$A$2,IF(K1389=[32]Hoja3!$B$3,[32]Hoja3!$A$3,IF(K1389=[32]Hoja3!$B$4,[32]Hoja3!$A$4,IF(K1389=[32]Hoja3!$B$5,[32]Hoja3!$A$5,IF(K1389=[32]Hoja3!$B$6,[32]Hoja3!$A$6,IF(K1389=[32]Hoja3!$B$7,[32]Hoja3!$A$7,IF(K1389=[32]Hoja3!$B$8,[32]Hoja3!$A$8,IF(K1389=[32]Hoja3!$B$9,[32]Hoja3!$A$9,IF(K1389=[32]Hoja3!$B$10,[32]Hoja3!$A$10,IF(K1389=[32]Hoja3!$B$11,[32]Hoja3!$A$11,IF(K1389=[32]Hoja3!$B$12,[32]Hoja3!$A$12,IF(K1389=[32]Hoja3!$B$13,[32]Hoja3!$A$13,IF(K1389=[32]Hoja3!$B$14,[32]Hoja3!$A$14,"")))))))))))))</f>
        <v>CCE-05</v>
      </c>
      <c r="M1389" s="2" t="s">
        <v>58</v>
      </c>
      <c r="N1389" s="2">
        <v>0</v>
      </c>
      <c r="O1389" s="1">
        <v>42915345</v>
      </c>
      <c r="P1389" s="1">
        <v>42915345</v>
      </c>
      <c r="Q1389" s="1">
        <v>0</v>
      </c>
      <c r="R1389" s="2">
        <v>0</v>
      </c>
      <c r="S1389" s="2" t="s">
        <v>2072</v>
      </c>
      <c r="T1389" s="2" t="s">
        <v>2073</v>
      </c>
      <c r="U1389" s="2" t="s">
        <v>2074</v>
      </c>
      <c r="V1389" s="2" t="s">
        <v>2075</v>
      </c>
      <c r="W1389" s="2" t="s">
        <v>2076</v>
      </c>
      <c r="X1389" s="2">
        <v>3241000</v>
      </c>
      <c r="Y1389" s="3" t="s">
        <v>2077</v>
      </c>
    </row>
    <row r="1390" spans="1:25" ht="135" x14ac:dyDescent="0.25">
      <c r="A1390" s="2" t="s">
        <v>2206</v>
      </c>
      <c r="B1390" s="2" t="str">
        <f>IFERROR(VLOOKUP(VALUE(MID(A1390,1,IF(VALUE(MID(A1390,1,3))=898,3,4))),[32]Hoja1!$A$3:$K$222,2,0),"")</f>
        <v>1053 Oportunidades de aprendizaje desde el enfoque diferencial</v>
      </c>
      <c r="C1390" s="2" t="s">
        <v>2069</v>
      </c>
      <c r="D1390" s="2" t="s">
        <v>2201</v>
      </c>
      <c r="E1390" s="30">
        <v>80101505</v>
      </c>
      <c r="F1390" s="2" t="s">
        <v>2202</v>
      </c>
      <c r="G1390" s="4">
        <v>1</v>
      </c>
      <c r="H1390" s="4">
        <v>1</v>
      </c>
      <c r="I1390" s="2">
        <v>11</v>
      </c>
      <c r="J1390" s="2">
        <v>1</v>
      </c>
      <c r="K1390" s="2" t="s">
        <v>29</v>
      </c>
      <c r="L1390" s="2" t="str">
        <f>IF(K1390=[32]Hoja3!$B$2,[32]Hoja3!$A$2,IF(K1390=[32]Hoja3!$B$3,[32]Hoja3!$A$3,IF(K1390=[32]Hoja3!$B$4,[32]Hoja3!$A$4,IF(K1390=[32]Hoja3!$B$5,[32]Hoja3!$A$5,IF(K1390=[32]Hoja3!$B$6,[32]Hoja3!$A$6,IF(K1390=[32]Hoja3!$B$7,[32]Hoja3!$A$7,IF(K1390=[32]Hoja3!$B$8,[32]Hoja3!$A$8,IF(K1390=[32]Hoja3!$B$9,[32]Hoja3!$A$9,IF(K1390=[32]Hoja3!$B$10,[32]Hoja3!$A$10,IF(K1390=[32]Hoja3!$B$11,[32]Hoja3!$A$11,IF(K1390=[32]Hoja3!$B$12,[32]Hoja3!$A$12,IF(K1390=[32]Hoja3!$B$13,[32]Hoja3!$A$13,IF(K1390=[32]Hoja3!$B$14,[32]Hoja3!$A$14,"")))))))))))))</f>
        <v>CCE-05</v>
      </c>
      <c r="M1390" s="2" t="s">
        <v>58</v>
      </c>
      <c r="N1390" s="2">
        <v>0</v>
      </c>
      <c r="O1390" s="1">
        <v>60586372</v>
      </c>
      <c r="P1390" s="1">
        <v>60586372</v>
      </c>
      <c r="Q1390" s="1">
        <v>0</v>
      </c>
      <c r="R1390" s="2">
        <v>0</v>
      </c>
      <c r="S1390" s="2" t="s">
        <v>2072</v>
      </c>
      <c r="T1390" s="2" t="s">
        <v>2073</v>
      </c>
      <c r="U1390" s="2" t="s">
        <v>2074</v>
      </c>
      <c r="V1390" s="2" t="s">
        <v>2075</v>
      </c>
      <c r="W1390" s="2" t="s">
        <v>2076</v>
      </c>
      <c r="X1390" s="2">
        <v>3241000</v>
      </c>
      <c r="Y1390" s="3" t="s">
        <v>2077</v>
      </c>
    </row>
    <row r="1391" spans="1:25" ht="135" x14ac:dyDescent="0.25">
      <c r="A1391" s="2" t="s">
        <v>2207</v>
      </c>
      <c r="B1391" s="2" t="str">
        <f>IFERROR(VLOOKUP(VALUE(MID(A1391,1,IF(VALUE(MID(A1391,1,3))=898,3,4))),[32]Hoja1!$A$3:$K$222,2,0),"")</f>
        <v>1053 Oportunidades de aprendizaje desde el enfoque diferencial</v>
      </c>
      <c r="C1391" s="2" t="s">
        <v>2069</v>
      </c>
      <c r="D1391" s="2" t="s">
        <v>2201</v>
      </c>
      <c r="E1391" s="30">
        <v>80101509</v>
      </c>
      <c r="F1391" s="2" t="s">
        <v>2205</v>
      </c>
      <c r="G1391" s="4">
        <v>1</v>
      </c>
      <c r="H1391" s="4">
        <v>1</v>
      </c>
      <c r="I1391" s="2">
        <v>11</v>
      </c>
      <c r="J1391" s="2">
        <v>1</v>
      </c>
      <c r="K1391" s="2" t="s">
        <v>29</v>
      </c>
      <c r="L1391" s="2" t="str">
        <f>IF(K1391=[32]Hoja3!$B$2,[32]Hoja3!$A$2,IF(K1391=[32]Hoja3!$B$3,[32]Hoja3!$A$3,IF(K1391=[32]Hoja3!$B$4,[32]Hoja3!$A$4,IF(K1391=[32]Hoja3!$B$5,[32]Hoja3!$A$5,IF(K1391=[32]Hoja3!$B$6,[32]Hoja3!$A$6,IF(K1391=[32]Hoja3!$B$7,[32]Hoja3!$A$7,IF(K1391=[32]Hoja3!$B$8,[32]Hoja3!$A$8,IF(K1391=[32]Hoja3!$B$9,[32]Hoja3!$A$9,IF(K1391=[32]Hoja3!$B$10,[32]Hoja3!$A$10,IF(K1391=[32]Hoja3!$B$11,[32]Hoja3!$A$11,IF(K1391=[32]Hoja3!$B$12,[32]Hoja3!$A$12,IF(K1391=[32]Hoja3!$B$13,[32]Hoja3!$A$13,IF(K1391=[32]Hoja3!$B$14,[32]Hoja3!$A$14,"")))))))))))))</f>
        <v>CCE-05</v>
      </c>
      <c r="M1391" s="2" t="s">
        <v>58</v>
      </c>
      <c r="N1391" s="2">
        <v>0</v>
      </c>
      <c r="O1391" s="1">
        <v>42915345</v>
      </c>
      <c r="P1391" s="1">
        <v>42915345</v>
      </c>
      <c r="Q1391" s="1">
        <v>0</v>
      </c>
      <c r="R1391" s="2">
        <v>0</v>
      </c>
      <c r="S1391" s="2" t="s">
        <v>2072</v>
      </c>
      <c r="T1391" s="2" t="s">
        <v>2073</v>
      </c>
      <c r="U1391" s="2" t="s">
        <v>2074</v>
      </c>
      <c r="V1391" s="2" t="s">
        <v>2075</v>
      </c>
      <c r="W1391" s="2" t="s">
        <v>2076</v>
      </c>
      <c r="X1391" s="2">
        <v>3241000</v>
      </c>
      <c r="Y1391" s="3" t="s">
        <v>2077</v>
      </c>
    </row>
    <row r="1392" spans="1:25" ht="180" x14ac:dyDescent="0.25">
      <c r="A1392" s="2" t="s">
        <v>2208</v>
      </c>
      <c r="B1392" s="2" t="str">
        <f>IFERROR(VLOOKUP(VALUE(MID(A1392,1,IF(VALUE(MID(A1392,1,3))=898,3,4))),[32]Hoja1!$A$3:$K$222,2,0),"")</f>
        <v>1053 Oportunidades de aprendizaje desde el enfoque diferencial</v>
      </c>
      <c r="C1392" s="2" t="s">
        <v>2069</v>
      </c>
      <c r="D1392" s="2" t="s">
        <v>2209</v>
      </c>
      <c r="E1392" s="30">
        <v>80101505</v>
      </c>
      <c r="F1392" s="2" t="s">
        <v>2210</v>
      </c>
      <c r="G1392" s="4">
        <v>1</v>
      </c>
      <c r="H1392" s="4">
        <v>1</v>
      </c>
      <c r="I1392" s="2">
        <v>11</v>
      </c>
      <c r="J1392" s="2">
        <v>1</v>
      </c>
      <c r="K1392" s="2" t="s">
        <v>29</v>
      </c>
      <c r="L1392" s="2" t="str">
        <f>IF(K1392=[32]Hoja3!$B$2,[32]Hoja3!$A$2,IF(K1392=[32]Hoja3!$B$3,[32]Hoja3!$A$3,IF(K1392=[32]Hoja3!$B$4,[32]Hoja3!$A$4,IF(K1392=[32]Hoja3!$B$5,[32]Hoja3!$A$5,IF(K1392=[32]Hoja3!$B$6,[32]Hoja3!$A$6,IF(K1392=[32]Hoja3!$B$7,[32]Hoja3!$A$7,IF(K1392=[32]Hoja3!$B$8,[32]Hoja3!$A$8,IF(K1392=[32]Hoja3!$B$9,[32]Hoja3!$A$9,IF(K1392=[32]Hoja3!$B$10,[32]Hoja3!$A$10,IF(K1392=[32]Hoja3!$B$11,[32]Hoja3!$A$11,IF(K1392=[32]Hoja3!$B$12,[32]Hoja3!$A$12,IF(K1392=[32]Hoja3!$B$13,[32]Hoja3!$A$13,IF(K1392=[32]Hoja3!$B$14,[32]Hoja3!$A$14,"")))))))))))))</f>
        <v>CCE-05</v>
      </c>
      <c r="M1392" s="2" t="s">
        <v>58</v>
      </c>
      <c r="N1392" s="2">
        <v>0</v>
      </c>
      <c r="O1392" s="1">
        <v>49500000</v>
      </c>
      <c r="P1392" s="1">
        <v>49500000</v>
      </c>
      <c r="Q1392" s="1">
        <v>0</v>
      </c>
      <c r="R1392" s="2">
        <v>0</v>
      </c>
      <c r="S1392" s="2" t="s">
        <v>2072</v>
      </c>
      <c r="T1392" s="2" t="s">
        <v>2073</v>
      </c>
      <c r="U1392" s="2" t="s">
        <v>2074</v>
      </c>
      <c r="V1392" s="2" t="s">
        <v>2075</v>
      </c>
      <c r="W1392" s="2" t="s">
        <v>2076</v>
      </c>
      <c r="X1392" s="2">
        <v>3241000</v>
      </c>
      <c r="Y1392" s="3" t="s">
        <v>2077</v>
      </c>
    </row>
    <row r="1393" spans="1:25" ht="135" x14ac:dyDescent="0.25">
      <c r="A1393" s="2" t="s">
        <v>2211</v>
      </c>
      <c r="B1393" s="2" t="str">
        <f>IFERROR(VLOOKUP(VALUE(MID(A1393,1,IF(VALUE(MID(A1393,1,3))=898,3,4))),[32]Hoja1!$A$3:$K$222,2,0),"")</f>
        <v>1053 Oportunidades de aprendizaje desde el enfoque diferencial</v>
      </c>
      <c r="C1393" s="2" t="s">
        <v>2069</v>
      </c>
      <c r="D1393" s="2" t="s">
        <v>2209</v>
      </c>
      <c r="E1393" s="2">
        <v>80101509</v>
      </c>
      <c r="F1393" s="2" t="s">
        <v>2212</v>
      </c>
      <c r="G1393" s="4">
        <v>1</v>
      </c>
      <c r="H1393" s="4">
        <v>3</v>
      </c>
      <c r="I1393" s="2">
        <v>7</v>
      </c>
      <c r="J1393" s="2">
        <v>1</v>
      </c>
      <c r="K1393" s="2" t="s">
        <v>889</v>
      </c>
      <c r="L1393" s="2" t="str">
        <f>IF(K1393=[32]Hoja3!$B$2,[32]Hoja3!$A$2,IF(K1393=[32]Hoja3!$B$3,[32]Hoja3!$A$3,IF(K1393=[32]Hoja3!$B$4,[32]Hoja3!$A$4,IF(K1393=[32]Hoja3!$B$5,[32]Hoja3!$A$5,IF(K1393=[32]Hoja3!$B$6,[32]Hoja3!$A$6,IF(K1393=[32]Hoja3!$B$7,[32]Hoja3!$A$7,IF(K1393=[32]Hoja3!$B$8,[32]Hoja3!$A$8,IF(K1393=[32]Hoja3!$B$9,[32]Hoja3!$A$9,IF(K1393=[32]Hoja3!$B$10,[32]Hoja3!$A$10,IF(K1393=[32]Hoja3!$B$11,[32]Hoja3!$A$11,IF(K1393=[32]Hoja3!$B$12,[32]Hoja3!$A$12,IF(K1393=[32]Hoja3!$B$13,[32]Hoja3!$A$13,IF(K1393=[32]Hoja3!$B$14,[32]Hoja3!$A$14,"")))))))))))))</f>
        <v>CCE-04</v>
      </c>
      <c r="M1393" s="2" t="s">
        <v>890</v>
      </c>
      <c r="N1393" s="2">
        <v>0</v>
      </c>
      <c r="O1393" s="1">
        <v>699131000</v>
      </c>
      <c r="P1393" s="1">
        <v>699131000</v>
      </c>
      <c r="Q1393" s="1">
        <v>0</v>
      </c>
      <c r="R1393" s="2">
        <v>0</v>
      </c>
      <c r="S1393" s="2" t="s">
        <v>2072</v>
      </c>
      <c r="T1393" s="2" t="s">
        <v>2073</v>
      </c>
      <c r="U1393" s="2" t="s">
        <v>2074</v>
      </c>
      <c r="V1393" s="2" t="s">
        <v>2075</v>
      </c>
      <c r="W1393" s="2" t="s">
        <v>2076</v>
      </c>
      <c r="X1393" s="2">
        <v>3241000</v>
      </c>
      <c r="Y1393" s="3" t="s">
        <v>2077</v>
      </c>
    </row>
    <row r="1394" spans="1:25" ht="120" x14ac:dyDescent="0.25">
      <c r="A1394" s="2" t="s">
        <v>2213</v>
      </c>
      <c r="B1394" s="2" t="str">
        <f>IFERROR(VLOOKUP(VALUE(MID(A1394,1,IF(VALUE(MID(A1394,1,3))=898,3,4))),[32]Hoja1!$A$3:$K$222,2,0),"")</f>
        <v>1053 Oportunidades de aprendizaje desde el enfoque diferencial</v>
      </c>
      <c r="C1394" s="2" t="s">
        <v>2069</v>
      </c>
      <c r="D1394" s="2" t="s">
        <v>2214</v>
      </c>
      <c r="E1394" s="30">
        <v>80101505</v>
      </c>
      <c r="F1394" s="2" t="s">
        <v>2215</v>
      </c>
      <c r="G1394" s="4">
        <v>1</v>
      </c>
      <c r="H1394" s="4">
        <v>1</v>
      </c>
      <c r="I1394" s="2">
        <v>11</v>
      </c>
      <c r="J1394" s="2">
        <v>1</v>
      </c>
      <c r="K1394" s="2" t="s">
        <v>29</v>
      </c>
      <c r="L1394" s="2" t="str">
        <f>IF(K1394=[32]Hoja3!$B$2,[32]Hoja3!$A$2,IF(K1394=[32]Hoja3!$B$3,[32]Hoja3!$A$3,IF(K1394=[32]Hoja3!$B$4,[32]Hoja3!$A$4,IF(K1394=[32]Hoja3!$B$5,[32]Hoja3!$A$5,IF(K1394=[32]Hoja3!$B$6,[32]Hoja3!$A$6,IF(K1394=[32]Hoja3!$B$7,[32]Hoja3!$A$7,IF(K1394=[32]Hoja3!$B$8,[32]Hoja3!$A$8,IF(K1394=[32]Hoja3!$B$9,[32]Hoja3!$A$9,IF(K1394=[32]Hoja3!$B$10,[32]Hoja3!$A$10,IF(K1394=[32]Hoja3!$B$11,[32]Hoja3!$A$11,IF(K1394=[32]Hoja3!$B$12,[32]Hoja3!$A$12,IF(K1394=[32]Hoja3!$B$13,[32]Hoja3!$A$13,IF(K1394=[32]Hoja3!$B$14,[32]Hoja3!$A$14,"")))))))))))))</f>
        <v>CCE-05</v>
      </c>
      <c r="M1394" s="2" t="s">
        <v>58</v>
      </c>
      <c r="N1394" s="2">
        <v>0</v>
      </c>
      <c r="O1394" s="1">
        <v>45439790</v>
      </c>
      <c r="P1394" s="1">
        <v>45439790</v>
      </c>
      <c r="Q1394" s="1">
        <v>0</v>
      </c>
      <c r="R1394" s="2">
        <v>0</v>
      </c>
      <c r="S1394" s="2" t="s">
        <v>2072</v>
      </c>
      <c r="T1394" s="2" t="s">
        <v>2073</v>
      </c>
      <c r="U1394" s="2" t="s">
        <v>2074</v>
      </c>
      <c r="V1394" s="2" t="s">
        <v>2075</v>
      </c>
      <c r="W1394" s="2" t="s">
        <v>2076</v>
      </c>
      <c r="X1394" s="2">
        <v>3241000</v>
      </c>
      <c r="Y1394" s="3" t="s">
        <v>2077</v>
      </c>
    </row>
    <row r="1395" spans="1:25" ht="120" x14ac:dyDescent="0.25">
      <c r="A1395" s="2" t="s">
        <v>2216</v>
      </c>
      <c r="B1395" s="2" t="str">
        <f>IFERROR(VLOOKUP(VALUE(MID(A1395,1,IF(VALUE(MID(A1395,1,3))=898,3,4))),[32]Hoja1!$A$3:$K$222,2,0),"")</f>
        <v>1053 Oportunidades de aprendizaje desde el enfoque diferencial</v>
      </c>
      <c r="C1395" s="2" t="s">
        <v>2217</v>
      </c>
      <c r="D1395" s="2" t="s">
        <v>2218</v>
      </c>
      <c r="E1395" s="30">
        <v>80101505</v>
      </c>
      <c r="F1395" s="2" t="s">
        <v>2219</v>
      </c>
      <c r="G1395" s="4">
        <v>1</v>
      </c>
      <c r="H1395" s="4">
        <v>1</v>
      </c>
      <c r="I1395" s="2">
        <v>11</v>
      </c>
      <c r="J1395" s="2">
        <v>1</v>
      </c>
      <c r="K1395" s="2" t="s">
        <v>29</v>
      </c>
      <c r="L1395" s="2" t="str">
        <f>IF(K1395=[32]Hoja3!$B$2,[32]Hoja3!$A$2,IF(K1395=[32]Hoja3!$B$3,[32]Hoja3!$A$3,IF(K1395=[32]Hoja3!$B$4,[32]Hoja3!$A$4,IF(K1395=[32]Hoja3!$B$5,[32]Hoja3!$A$5,IF(K1395=[32]Hoja3!$B$6,[32]Hoja3!$A$6,IF(K1395=[32]Hoja3!$B$7,[32]Hoja3!$A$7,IF(K1395=[32]Hoja3!$B$8,[32]Hoja3!$A$8,IF(K1395=[32]Hoja3!$B$9,[32]Hoja3!$A$9,IF(K1395=[32]Hoja3!$B$10,[32]Hoja3!$A$10,IF(K1395=[32]Hoja3!$B$11,[32]Hoja3!$A$11,IF(K1395=[32]Hoja3!$B$12,[32]Hoja3!$A$12,IF(K1395=[32]Hoja3!$B$13,[32]Hoja3!$A$13,IF(K1395=[32]Hoja3!$B$14,[32]Hoja3!$A$14,"")))))))))))))</f>
        <v>CCE-05</v>
      </c>
      <c r="M1395" s="2" t="s">
        <v>58</v>
      </c>
      <c r="N1395" s="2">
        <v>0</v>
      </c>
      <c r="O1395" s="1">
        <v>53919923</v>
      </c>
      <c r="P1395" s="1">
        <v>53919923</v>
      </c>
      <c r="Q1395" s="1">
        <v>0</v>
      </c>
      <c r="R1395" s="2">
        <v>0</v>
      </c>
      <c r="S1395" s="2" t="s">
        <v>2072</v>
      </c>
      <c r="T1395" s="2" t="s">
        <v>2073</v>
      </c>
      <c r="U1395" s="2" t="s">
        <v>2074</v>
      </c>
      <c r="V1395" s="2" t="s">
        <v>2075</v>
      </c>
      <c r="W1395" s="2" t="s">
        <v>2076</v>
      </c>
      <c r="X1395" s="2">
        <v>3241000</v>
      </c>
      <c r="Y1395" s="3" t="s">
        <v>2077</v>
      </c>
    </row>
    <row r="1396" spans="1:25" ht="120" x14ac:dyDescent="0.25">
      <c r="A1396" s="2" t="s">
        <v>2220</v>
      </c>
      <c r="B1396" s="2" t="str">
        <f>IFERROR(VLOOKUP(VALUE(MID(A1396,1,IF(VALUE(MID(A1396,1,3))=898,3,4))),[32]Hoja1!$A$3:$K$222,2,0),"")</f>
        <v>1053 Oportunidades de aprendizaje desde el enfoque diferencial</v>
      </c>
      <c r="C1396" s="2" t="s">
        <v>2217</v>
      </c>
      <c r="D1396" s="2" t="s">
        <v>2218</v>
      </c>
      <c r="E1396" s="30">
        <v>80101505</v>
      </c>
      <c r="F1396" s="2" t="s">
        <v>2219</v>
      </c>
      <c r="G1396" s="4">
        <v>1</v>
      </c>
      <c r="H1396" s="4">
        <v>1</v>
      </c>
      <c r="I1396" s="2">
        <v>11</v>
      </c>
      <c r="J1396" s="2">
        <v>1</v>
      </c>
      <c r="K1396" s="2" t="s">
        <v>29</v>
      </c>
      <c r="L1396" s="2" t="str">
        <f>IF(K1396=[32]Hoja3!$B$2,[32]Hoja3!$A$2,IF(K1396=[32]Hoja3!$B$3,[32]Hoja3!$A$3,IF(K1396=[32]Hoja3!$B$4,[32]Hoja3!$A$4,IF(K1396=[32]Hoja3!$B$5,[32]Hoja3!$A$5,IF(K1396=[32]Hoja3!$B$6,[32]Hoja3!$A$6,IF(K1396=[32]Hoja3!$B$7,[32]Hoja3!$A$7,IF(K1396=[32]Hoja3!$B$8,[32]Hoja3!$A$8,IF(K1396=[32]Hoja3!$B$9,[32]Hoja3!$A$9,IF(K1396=[32]Hoja3!$B$10,[32]Hoja3!$A$10,IF(K1396=[32]Hoja3!$B$11,[32]Hoja3!$A$11,IF(K1396=[32]Hoja3!$B$12,[32]Hoja3!$A$12,IF(K1396=[32]Hoja3!$B$13,[32]Hoja3!$A$13,IF(K1396=[32]Hoja3!$B$14,[32]Hoja3!$A$14,"")))))))))))))</f>
        <v>CCE-05</v>
      </c>
      <c r="M1396" s="2" t="s">
        <v>30</v>
      </c>
      <c r="N1396" s="2">
        <v>0</v>
      </c>
      <c r="O1396" s="1">
        <v>53919923</v>
      </c>
      <c r="P1396" s="1">
        <v>53919923</v>
      </c>
      <c r="Q1396" s="1">
        <v>0</v>
      </c>
      <c r="R1396" s="2">
        <v>0</v>
      </c>
      <c r="S1396" s="2" t="s">
        <v>2072</v>
      </c>
      <c r="T1396" s="2" t="s">
        <v>2073</v>
      </c>
      <c r="U1396" s="2" t="s">
        <v>2074</v>
      </c>
      <c r="V1396" s="2" t="s">
        <v>2075</v>
      </c>
      <c r="W1396" s="2" t="s">
        <v>2076</v>
      </c>
      <c r="X1396" s="2">
        <v>3241000</v>
      </c>
      <c r="Y1396" s="3" t="s">
        <v>2077</v>
      </c>
    </row>
    <row r="1397" spans="1:25" ht="120" x14ac:dyDescent="0.25">
      <c r="A1397" s="2" t="s">
        <v>2221</v>
      </c>
      <c r="B1397" s="2" t="str">
        <f>IFERROR(VLOOKUP(VALUE(MID(A1397,1,IF(VALUE(MID(A1397,1,3))=898,3,4))),[32]Hoja1!$A$3:$K$222,2,0),"")</f>
        <v>1053 Oportunidades de aprendizaje desde el enfoque diferencial</v>
      </c>
      <c r="C1397" s="2" t="s">
        <v>2217</v>
      </c>
      <c r="D1397" s="2" t="s">
        <v>2222</v>
      </c>
      <c r="E1397" s="30">
        <v>80101505</v>
      </c>
      <c r="F1397" s="2" t="s">
        <v>2223</v>
      </c>
      <c r="G1397" s="4">
        <v>1</v>
      </c>
      <c r="H1397" s="4">
        <v>1</v>
      </c>
      <c r="I1397" s="2">
        <v>10</v>
      </c>
      <c r="J1397" s="2">
        <v>1</v>
      </c>
      <c r="K1397" s="2" t="s">
        <v>29</v>
      </c>
      <c r="L1397" s="2" t="str">
        <f>IF(K1397=[32]Hoja3!$B$2,[32]Hoja3!$A$2,IF(K1397=[32]Hoja3!$B$3,[32]Hoja3!$A$3,IF(K1397=[32]Hoja3!$B$4,[32]Hoja3!$A$4,IF(K1397=[32]Hoja3!$B$5,[32]Hoja3!$A$5,IF(K1397=[32]Hoja3!$B$6,[32]Hoja3!$A$6,IF(K1397=[32]Hoja3!$B$7,[32]Hoja3!$A$7,IF(K1397=[32]Hoja3!$B$8,[32]Hoja3!$A$8,IF(K1397=[32]Hoja3!$B$9,[32]Hoja3!$A$9,IF(K1397=[32]Hoja3!$B$10,[32]Hoja3!$A$10,IF(K1397=[32]Hoja3!$B$11,[32]Hoja3!$A$11,IF(K1397=[32]Hoja3!$B$12,[32]Hoja3!$A$12,IF(K1397=[32]Hoja3!$B$13,[32]Hoja3!$A$13,IF(K1397=[32]Hoja3!$B$14,[32]Hoja3!$A$14,"")))))))))))))</f>
        <v>CCE-05</v>
      </c>
      <c r="M1397" s="2" t="s">
        <v>58</v>
      </c>
      <c r="N1397" s="2">
        <v>0</v>
      </c>
      <c r="O1397" s="1">
        <f>AA1397*10</f>
        <v>0</v>
      </c>
      <c r="P1397" s="1">
        <v>46508800</v>
      </c>
      <c r="Q1397" s="1">
        <v>0</v>
      </c>
      <c r="R1397" s="2">
        <v>0</v>
      </c>
      <c r="S1397" s="2" t="s">
        <v>2072</v>
      </c>
      <c r="T1397" s="2" t="s">
        <v>2073</v>
      </c>
      <c r="U1397" s="2" t="s">
        <v>2074</v>
      </c>
      <c r="V1397" s="2" t="s">
        <v>2075</v>
      </c>
      <c r="W1397" s="2" t="s">
        <v>2076</v>
      </c>
      <c r="X1397" s="2">
        <v>3241000</v>
      </c>
      <c r="Y1397" s="3" t="s">
        <v>2077</v>
      </c>
    </row>
    <row r="1398" spans="1:25" ht="120" x14ac:dyDescent="0.25">
      <c r="A1398" s="2" t="s">
        <v>2224</v>
      </c>
      <c r="B1398" s="2" t="str">
        <f>IFERROR(VLOOKUP(VALUE(MID(A1398,1,IF(VALUE(MID(A1398,1,3))=898,3,4))),[32]Hoja1!$A$3:$K$222,2,0),"")</f>
        <v>1053 Oportunidades de aprendizaje desde el enfoque diferencial</v>
      </c>
      <c r="C1398" s="2" t="s">
        <v>2217</v>
      </c>
      <c r="D1398" s="2" t="s">
        <v>2222</v>
      </c>
      <c r="E1398" s="30">
        <v>80101505</v>
      </c>
      <c r="F1398" s="2" t="s">
        <v>2223</v>
      </c>
      <c r="G1398" s="4">
        <v>1</v>
      </c>
      <c r="H1398" s="4">
        <v>1</v>
      </c>
      <c r="I1398" s="2">
        <v>11</v>
      </c>
      <c r="J1398" s="2">
        <v>1</v>
      </c>
      <c r="K1398" s="2" t="s">
        <v>29</v>
      </c>
      <c r="L1398" s="2" t="str">
        <f>IF(K1398=[32]Hoja3!$B$2,[32]Hoja3!$A$2,IF(K1398=[32]Hoja3!$B$3,[32]Hoja3!$A$3,IF(K1398=[32]Hoja3!$B$4,[32]Hoja3!$A$4,IF(K1398=[32]Hoja3!$B$5,[32]Hoja3!$A$5,IF(K1398=[32]Hoja3!$B$6,[32]Hoja3!$A$6,IF(K1398=[32]Hoja3!$B$7,[32]Hoja3!$A$7,IF(K1398=[32]Hoja3!$B$8,[32]Hoja3!$A$8,IF(K1398=[32]Hoja3!$B$9,[32]Hoja3!$A$9,IF(K1398=[32]Hoja3!$B$10,[32]Hoja3!$A$10,IF(K1398=[32]Hoja3!$B$11,[32]Hoja3!$A$11,IF(K1398=[32]Hoja3!$B$12,[32]Hoja3!$A$12,IF(K1398=[32]Hoja3!$B$13,[32]Hoja3!$A$13,IF(K1398=[32]Hoja3!$B$14,[32]Hoja3!$A$14,"")))))))))))))</f>
        <v>CCE-05</v>
      </c>
      <c r="M1398" s="2" t="s">
        <v>58</v>
      </c>
      <c r="N1398" s="2">
        <v>0</v>
      </c>
      <c r="O1398" s="1">
        <v>69421901</v>
      </c>
      <c r="P1398" s="1">
        <v>69421901</v>
      </c>
      <c r="Q1398" s="1">
        <v>0</v>
      </c>
      <c r="R1398" s="2">
        <v>0</v>
      </c>
      <c r="S1398" s="2" t="s">
        <v>2072</v>
      </c>
      <c r="T1398" s="2" t="s">
        <v>2073</v>
      </c>
      <c r="U1398" s="2" t="s">
        <v>2074</v>
      </c>
      <c r="V1398" s="2" t="s">
        <v>2075</v>
      </c>
      <c r="W1398" s="2" t="s">
        <v>2076</v>
      </c>
      <c r="X1398" s="2">
        <v>3241000</v>
      </c>
      <c r="Y1398" s="3" t="s">
        <v>2077</v>
      </c>
    </row>
    <row r="1399" spans="1:25" ht="120" x14ac:dyDescent="0.25">
      <c r="A1399" s="2" t="s">
        <v>2225</v>
      </c>
      <c r="B1399" s="2" t="str">
        <f>IFERROR(VLOOKUP(VALUE(MID(A1399,1,IF(VALUE(MID(A1399,1,3))=898,3,4))),[32]Hoja1!$A$3:$K$222,2,0),"")</f>
        <v>1053 Oportunidades de aprendizaje desde el enfoque diferencial</v>
      </c>
      <c r="C1399" s="2" t="s">
        <v>2217</v>
      </c>
      <c r="D1399" s="2" t="s">
        <v>2222</v>
      </c>
      <c r="E1399" s="105">
        <v>80101509</v>
      </c>
      <c r="F1399" s="107" t="s">
        <v>2223</v>
      </c>
      <c r="G1399" s="4">
        <v>1</v>
      </c>
      <c r="H1399" s="4">
        <v>1</v>
      </c>
      <c r="I1399" s="2">
        <v>11</v>
      </c>
      <c r="J1399" s="2">
        <v>1</v>
      </c>
      <c r="K1399" s="2" t="s">
        <v>29</v>
      </c>
      <c r="L1399" s="2" t="str">
        <f>IF(K1399=[32]Hoja3!$B$2,[32]Hoja3!$A$2,IF(K1399=[32]Hoja3!$B$3,[32]Hoja3!$A$3,IF(K1399=[32]Hoja3!$B$4,[32]Hoja3!$A$4,IF(K1399=[32]Hoja3!$B$5,[32]Hoja3!$A$5,IF(K1399=[32]Hoja3!$B$6,[32]Hoja3!$A$6,IF(K1399=[32]Hoja3!$B$7,[32]Hoja3!$A$7,IF(K1399=[32]Hoja3!$B$8,[32]Hoja3!$A$8,IF(K1399=[32]Hoja3!$B$9,[32]Hoja3!$A$9,IF(K1399=[32]Hoja3!$B$10,[32]Hoja3!$A$10,IF(K1399=[32]Hoja3!$B$11,[32]Hoja3!$A$11,IF(K1399=[32]Hoja3!$B$12,[32]Hoja3!$A$12,IF(K1399=[32]Hoja3!$B$13,[32]Hoja3!$A$13,IF(K1399=[32]Hoja3!$B$14,[32]Hoja3!$A$14,"")))))))))))))</f>
        <v>CCE-05</v>
      </c>
      <c r="M1399" s="2" t="s">
        <v>58</v>
      </c>
      <c r="N1399" s="2">
        <v>0</v>
      </c>
      <c r="O1399" s="1">
        <v>69421901</v>
      </c>
      <c r="P1399" s="1">
        <v>69421901</v>
      </c>
      <c r="Q1399" s="1">
        <v>0</v>
      </c>
      <c r="R1399" s="2">
        <v>0</v>
      </c>
      <c r="S1399" s="2" t="s">
        <v>2072</v>
      </c>
      <c r="T1399" s="2" t="s">
        <v>2073</v>
      </c>
      <c r="U1399" s="2" t="s">
        <v>2074</v>
      </c>
      <c r="V1399" s="2" t="s">
        <v>2075</v>
      </c>
      <c r="W1399" s="2" t="s">
        <v>2076</v>
      </c>
      <c r="X1399" s="2">
        <v>3241000</v>
      </c>
      <c r="Y1399" s="3" t="s">
        <v>2077</v>
      </c>
    </row>
    <row r="1400" spans="1:25" ht="120" x14ac:dyDescent="0.25">
      <c r="A1400" s="2" t="s">
        <v>2226</v>
      </c>
      <c r="B1400" s="2" t="str">
        <f>IFERROR(VLOOKUP(VALUE(MID(A1400,1,IF(VALUE(MID(A1400,1,3))=898,3,4))),[32]Hoja1!$A$3:$K$222,2,0),"")</f>
        <v>1053 Oportunidades de aprendizaje desde el enfoque diferencial</v>
      </c>
      <c r="C1400" s="2" t="s">
        <v>2217</v>
      </c>
      <c r="D1400" s="2" t="s">
        <v>2227</v>
      </c>
      <c r="E1400" s="30">
        <v>80101505</v>
      </c>
      <c r="F1400" s="2" t="s">
        <v>2228</v>
      </c>
      <c r="G1400" s="4">
        <v>1</v>
      </c>
      <c r="H1400" s="4">
        <v>1</v>
      </c>
      <c r="I1400" s="2">
        <v>11</v>
      </c>
      <c r="J1400" s="2">
        <v>1</v>
      </c>
      <c r="K1400" s="2" t="s">
        <v>29</v>
      </c>
      <c r="L1400" s="2" t="str">
        <f>IF(K1400=[32]Hoja3!$B$2,[32]Hoja3!$A$2,IF(K1400=[32]Hoja3!$B$3,[32]Hoja3!$A$3,IF(K1400=[32]Hoja3!$B$4,[32]Hoja3!$A$4,IF(K1400=[32]Hoja3!$B$5,[32]Hoja3!$A$5,IF(K1400=[32]Hoja3!$B$6,[32]Hoja3!$A$6,IF(K1400=[32]Hoja3!$B$7,[32]Hoja3!$A$7,IF(K1400=[32]Hoja3!$B$8,[32]Hoja3!$A$8,IF(K1400=[32]Hoja3!$B$9,[32]Hoja3!$A$9,IF(K1400=[32]Hoja3!$B$10,[32]Hoja3!$A$10,IF(K1400=[32]Hoja3!$B$11,[32]Hoja3!$A$11,IF(K1400=[32]Hoja3!$B$12,[32]Hoja3!$A$12,IF(K1400=[32]Hoja3!$B$13,[32]Hoja3!$A$13,IF(K1400=[32]Hoja3!$B$14,[32]Hoja3!$A$14,"")))))))))))))</f>
        <v>CCE-05</v>
      </c>
      <c r="M1400" s="2" t="s">
        <v>58</v>
      </c>
      <c r="N1400" s="2">
        <v>0</v>
      </c>
      <c r="O1400" s="1">
        <v>69421901</v>
      </c>
      <c r="P1400" s="1">
        <v>69421901</v>
      </c>
      <c r="Q1400" s="1">
        <v>0</v>
      </c>
      <c r="R1400" s="2">
        <v>0</v>
      </c>
      <c r="S1400" s="2" t="s">
        <v>2072</v>
      </c>
      <c r="T1400" s="2" t="s">
        <v>2073</v>
      </c>
      <c r="U1400" s="2" t="s">
        <v>2074</v>
      </c>
      <c r="V1400" s="2" t="s">
        <v>2075</v>
      </c>
      <c r="W1400" s="2" t="s">
        <v>2076</v>
      </c>
      <c r="X1400" s="2">
        <v>3241000</v>
      </c>
      <c r="Y1400" s="3" t="s">
        <v>2077</v>
      </c>
    </row>
    <row r="1401" spans="1:25" ht="120" x14ac:dyDescent="0.25">
      <c r="A1401" s="2" t="s">
        <v>2229</v>
      </c>
      <c r="B1401" s="2" t="str">
        <f>IFERROR(VLOOKUP(VALUE(MID(A1401,1,IF(VALUE(MID(A1401,1,3))=898,3,4))),[32]Hoja1!$A$3:$K$222,2,0),"")</f>
        <v>1053 Oportunidades de aprendizaje desde el enfoque diferencial</v>
      </c>
      <c r="C1401" s="2" t="s">
        <v>2217</v>
      </c>
      <c r="D1401" s="2" t="s">
        <v>2227</v>
      </c>
      <c r="E1401" s="30">
        <v>80101505</v>
      </c>
      <c r="F1401" s="2" t="s">
        <v>2228</v>
      </c>
      <c r="G1401" s="4">
        <v>1</v>
      </c>
      <c r="H1401" s="4">
        <v>1</v>
      </c>
      <c r="I1401" s="2">
        <v>11</v>
      </c>
      <c r="J1401" s="2">
        <v>1</v>
      </c>
      <c r="K1401" s="2" t="s">
        <v>29</v>
      </c>
      <c r="L1401" s="2" t="str">
        <f>IF(K1401=[32]Hoja3!$B$2,[32]Hoja3!$A$2,IF(K1401=[32]Hoja3!$B$3,[32]Hoja3!$A$3,IF(K1401=[32]Hoja3!$B$4,[32]Hoja3!$A$4,IF(K1401=[32]Hoja3!$B$5,[32]Hoja3!$A$5,IF(K1401=[32]Hoja3!$B$6,[32]Hoja3!$A$6,IF(K1401=[32]Hoja3!$B$7,[32]Hoja3!$A$7,IF(K1401=[32]Hoja3!$B$8,[32]Hoja3!$A$8,IF(K1401=[32]Hoja3!$B$9,[32]Hoja3!$A$9,IF(K1401=[32]Hoja3!$B$10,[32]Hoja3!$A$10,IF(K1401=[32]Hoja3!$B$11,[32]Hoja3!$A$11,IF(K1401=[32]Hoja3!$B$12,[32]Hoja3!$A$12,IF(K1401=[32]Hoja3!$B$13,[32]Hoja3!$A$13,IF(K1401=[32]Hoja3!$B$14,[32]Hoja3!$A$14,"")))))))))))))</f>
        <v>CCE-05</v>
      </c>
      <c r="M1401" s="2" t="s">
        <v>58</v>
      </c>
      <c r="N1401" s="2">
        <v>0</v>
      </c>
      <c r="O1401" s="1">
        <v>69421901</v>
      </c>
      <c r="P1401" s="1">
        <v>69421901</v>
      </c>
      <c r="Q1401" s="1">
        <v>0</v>
      </c>
      <c r="R1401" s="2">
        <v>0</v>
      </c>
      <c r="S1401" s="2" t="s">
        <v>2072</v>
      </c>
      <c r="T1401" s="2" t="s">
        <v>2073</v>
      </c>
      <c r="U1401" s="2" t="s">
        <v>2074</v>
      </c>
      <c r="V1401" s="2" t="s">
        <v>2075</v>
      </c>
      <c r="W1401" s="2" t="s">
        <v>2076</v>
      </c>
      <c r="X1401" s="2">
        <v>3241000</v>
      </c>
      <c r="Y1401" s="3" t="s">
        <v>2077</v>
      </c>
    </row>
    <row r="1402" spans="1:25" ht="120" x14ac:dyDescent="0.25">
      <c r="A1402" s="2" t="s">
        <v>2230</v>
      </c>
      <c r="B1402" s="2" t="str">
        <f>IFERROR(VLOOKUP(VALUE(MID(A1402,1,IF(VALUE(MID(A1402,1,3))=898,3,4))),[32]Hoja1!$A$3:$K$222,2,0),"")</f>
        <v>1053 Oportunidades de aprendizaje desde el enfoque diferencial</v>
      </c>
      <c r="C1402" s="2" t="s">
        <v>2217</v>
      </c>
      <c r="D1402" s="2" t="s">
        <v>2227</v>
      </c>
      <c r="E1402" s="30">
        <v>80101505</v>
      </c>
      <c r="F1402" s="2" t="s">
        <v>2228</v>
      </c>
      <c r="G1402" s="4">
        <v>1</v>
      </c>
      <c r="H1402" s="4">
        <v>1</v>
      </c>
      <c r="I1402" s="2">
        <v>11</v>
      </c>
      <c r="J1402" s="2">
        <v>1</v>
      </c>
      <c r="K1402" s="2" t="s">
        <v>29</v>
      </c>
      <c r="L1402" s="2" t="str">
        <f>IF(K1402=[32]Hoja3!$B$2,[32]Hoja3!$A$2,IF(K1402=[32]Hoja3!$B$3,[32]Hoja3!$A$3,IF(K1402=[32]Hoja3!$B$4,[32]Hoja3!$A$4,IF(K1402=[32]Hoja3!$B$5,[32]Hoja3!$A$5,IF(K1402=[32]Hoja3!$B$6,[32]Hoja3!$A$6,IF(K1402=[32]Hoja3!$B$7,[32]Hoja3!$A$7,IF(K1402=[32]Hoja3!$B$8,[32]Hoja3!$A$8,IF(K1402=[32]Hoja3!$B$9,[32]Hoja3!$A$9,IF(K1402=[32]Hoja3!$B$10,[32]Hoja3!$A$10,IF(K1402=[32]Hoja3!$B$11,[32]Hoja3!$A$11,IF(K1402=[32]Hoja3!$B$12,[32]Hoja3!$A$12,IF(K1402=[32]Hoja3!$B$13,[32]Hoja3!$A$13,IF(K1402=[32]Hoja3!$B$14,[32]Hoja3!$A$14,"")))))))))))))</f>
        <v>CCE-05</v>
      </c>
      <c r="M1402" s="2" t="s">
        <v>58</v>
      </c>
      <c r="N1402" s="2">
        <v>0</v>
      </c>
      <c r="O1402" s="1">
        <v>49500000</v>
      </c>
      <c r="P1402" s="1">
        <v>49500000</v>
      </c>
      <c r="Q1402" s="1">
        <v>0</v>
      </c>
      <c r="R1402" s="2">
        <v>0</v>
      </c>
      <c r="S1402" s="2" t="s">
        <v>2072</v>
      </c>
      <c r="T1402" s="2" t="s">
        <v>2073</v>
      </c>
      <c r="U1402" s="2" t="s">
        <v>2074</v>
      </c>
      <c r="V1402" s="2" t="s">
        <v>2075</v>
      </c>
      <c r="W1402" s="2" t="s">
        <v>2076</v>
      </c>
      <c r="X1402" s="2">
        <v>3241000</v>
      </c>
      <c r="Y1402" s="3" t="s">
        <v>2077</v>
      </c>
    </row>
    <row r="1403" spans="1:25" ht="135" x14ac:dyDescent="0.25">
      <c r="A1403" s="2" t="s">
        <v>2231</v>
      </c>
      <c r="B1403" s="2" t="str">
        <f>IFERROR(VLOOKUP(VALUE(MID(A1403,1,IF(VALUE(MID(A1403,1,3))=898,3,4))),[32]Hoja1!$A$3:$K$222,2,0),"")</f>
        <v>1053 Oportunidades de aprendizaje desde el enfoque diferencial</v>
      </c>
      <c r="C1403" s="2" t="s">
        <v>2217</v>
      </c>
      <c r="D1403" s="2" t="s">
        <v>2232</v>
      </c>
      <c r="E1403" s="30">
        <v>80101505</v>
      </c>
      <c r="F1403" s="2" t="s">
        <v>2233</v>
      </c>
      <c r="G1403" s="4">
        <v>1</v>
      </c>
      <c r="H1403" s="4">
        <v>1</v>
      </c>
      <c r="I1403" s="2">
        <v>11</v>
      </c>
      <c r="J1403" s="2">
        <v>1</v>
      </c>
      <c r="K1403" s="2" t="s">
        <v>29</v>
      </c>
      <c r="L1403" s="2" t="str">
        <f>IF(K1403=[32]Hoja3!$B$2,[32]Hoja3!$A$2,IF(K1403=[32]Hoja3!$B$3,[32]Hoja3!$A$3,IF(K1403=[32]Hoja3!$B$4,[32]Hoja3!$A$4,IF(K1403=[32]Hoja3!$B$5,[32]Hoja3!$A$5,IF(K1403=[32]Hoja3!$B$6,[32]Hoja3!$A$6,IF(K1403=[32]Hoja3!$B$7,[32]Hoja3!$A$7,IF(K1403=[32]Hoja3!$B$8,[32]Hoja3!$A$8,IF(K1403=[32]Hoja3!$B$9,[32]Hoja3!$A$9,IF(K1403=[32]Hoja3!$B$10,[32]Hoja3!$A$10,IF(K1403=[32]Hoja3!$B$11,[32]Hoja3!$A$11,IF(K1403=[32]Hoja3!$B$12,[32]Hoja3!$A$12,IF(K1403=[32]Hoja3!$B$13,[32]Hoja3!$A$13,IF(K1403=[32]Hoja3!$B$14,[32]Hoja3!$A$14,"")))))))))))))</f>
        <v>CCE-05</v>
      </c>
      <c r="M1403" s="2" t="s">
        <v>58</v>
      </c>
      <c r="N1403" s="2">
        <v>0</v>
      </c>
      <c r="O1403" s="1">
        <v>53919923</v>
      </c>
      <c r="P1403" s="1">
        <v>53919923</v>
      </c>
      <c r="Q1403" s="1">
        <v>0</v>
      </c>
      <c r="R1403" s="2">
        <v>0</v>
      </c>
      <c r="S1403" s="2" t="s">
        <v>2072</v>
      </c>
      <c r="T1403" s="2" t="s">
        <v>2073</v>
      </c>
      <c r="U1403" s="2" t="s">
        <v>2074</v>
      </c>
      <c r="V1403" s="2" t="s">
        <v>2075</v>
      </c>
      <c r="W1403" s="2" t="s">
        <v>2076</v>
      </c>
      <c r="X1403" s="2">
        <v>3241000</v>
      </c>
      <c r="Y1403" s="3" t="s">
        <v>2077</v>
      </c>
    </row>
    <row r="1404" spans="1:25" ht="135" x14ac:dyDescent="0.25">
      <c r="A1404" s="2" t="s">
        <v>2234</v>
      </c>
      <c r="B1404" s="2" t="str">
        <f>IFERROR(VLOOKUP(VALUE(MID(A1404,1,IF(VALUE(MID(A1404,1,3))=898,3,4))),[32]Hoja1!$A$3:$K$222,2,0),"")</f>
        <v>1053 Oportunidades de aprendizaje desde el enfoque diferencial</v>
      </c>
      <c r="C1404" s="2" t="s">
        <v>2069</v>
      </c>
      <c r="D1404" s="2" t="s">
        <v>2070</v>
      </c>
      <c r="E1404" s="2">
        <v>91111902</v>
      </c>
      <c r="F1404" s="2" t="s">
        <v>2235</v>
      </c>
      <c r="G1404" s="4">
        <v>1</v>
      </c>
      <c r="H1404" s="4">
        <v>1</v>
      </c>
      <c r="I1404" s="2">
        <v>6</v>
      </c>
      <c r="J1404" s="2">
        <v>1</v>
      </c>
      <c r="K1404" s="2" t="s">
        <v>29</v>
      </c>
      <c r="L1404" s="2" t="str">
        <f>IF(K1404=[32]Hoja3!$B$2,[32]Hoja3!$A$2,IF(K1404=[32]Hoja3!$B$3,[32]Hoja3!$A$3,IF(K1404=[32]Hoja3!$B$4,[32]Hoja3!$A$4,IF(K1404=[32]Hoja3!$B$5,[32]Hoja3!$A$5,IF(K1404=[32]Hoja3!$B$6,[32]Hoja3!$A$6,IF(K1404=[32]Hoja3!$B$7,[32]Hoja3!$A$7,IF(K1404=[32]Hoja3!$B$8,[32]Hoja3!$A$8,IF(K1404=[32]Hoja3!$B$9,[32]Hoja3!$A$9,IF(K1404=[32]Hoja3!$B$10,[32]Hoja3!$A$10,IF(K1404=[32]Hoja3!$B$11,[32]Hoja3!$A$11,IF(K1404=[32]Hoja3!$B$12,[32]Hoja3!$A$12,IF(K1404=[32]Hoja3!$B$13,[32]Hoja3!$A$13,IF(K1404=[32]Hoja3!$B$14,[32]Hoja3!$A$14,"")))))))))))))</f>
        <v>CCE-05</v>
      </c>
      <c r="M1404" s="2" t="s">
        <v>30</v>
      </c>
      <c r="N1404" s="2">
        <v>0</v>
      </c>
      <c r="O1404" s="1">
        <v>10024290</v>
      </c>
      <c r="P1404" s="1">
        <v>10024290</v>
      </c>
      <c r="Q1404" s="1">
        <v>0</v>
      </c>
      <c r="R1404" s="2">
        <v>0</v>
      </c>
      <c r="S1404" s="2" t="s">
        <v>2072</v>
      </c>
      <c r="T1404" s="2" t="s">
        <v>2073</v>
      </c>
      <c r="U1404" s="2" t="s">
        <v>2074</v>
      </c>
      <c r="V1404" s="2" t="s">
        <v>2075</v>
      </c>
      <c r="W1404" s="2" t="s">
        <v>2076</v>
      </c>
      <c r="X1404" s="2">
        <v>3241000</v>
      </c>
      <c r="Y1404" s="3" t="s">
        <v>2077</v>
      </c>
    </row>
    <row r="1405" spans="1:25" ht="135" x14ac:dyDescent="0.25">
      <c r="A1405" s="2" t="s">
        <v>2236</v>
      </c>
      <c r="B1405" s="2" t="str">
        <f>IFERROR(VLOOKUP(VALUE(MID(A1405,1,IF(VALUE(MID(A1405,1,3))=898,3,4))),[32]Hoja1!$A$3:$K$222,2,0),"")</f>
        <v>1053 Oportunidades de aprendizaje desde el enfoque diferencial</v>
      </c>
      <c r="C1405" s="2" t="s">
        <v>2069</v>
      </c>
      <c r="D1405" s="2" t="s">
        <v>2070</v>
      </c>
      <c r="E1405" s="2">
        <v>91111902</v>
      </c>
      <c r="F1405" s="2" t="s">
        <v>2235</v>
      </c>
      <c r="G1405" s="4">
        <v>1</v>
      </c>
      <c r="H1405" s="4">
        <v>1</v>
      </c>
      <c r="I1405" s="2">
        <v>6</v>
      </c>
      <c r="J1405" s="2">
        <v>1</v>
      </c>
      <c r="K1405" s="2" t="s">
        <v>29</v>
      </c>
      <c r="L1405" s="2" t="str">
        <f>IF(K1405=[32]Hoja3!$B$2,[32]Hoja3!$A$2,IF(K1405=[32]Hoja3!$B$3,[32]Hoja3!$A$3,IF(K1405=[32]Hoja3!$B$4,[32]Hoja3!$A$4,IF(K1405=[32]Hoja3!$B$5,[32]Hoja3!$A$5,IF(K1405=[32]Hoja3!$B$6,[32]Hoja3!$A$6,IF(K1405=[32]Hoja3!$B$7,[32]Hoja3!$A$7,IF(K1405=[32]Hoja3!$B$8,[32]Hoja3!$A$8,IF(K1405=[32]Hoja3!$B$9,[32]Hoja3!$A$9,IF(K1405=[32]Hoja3!$B$10,[32]Hoja3!$A$10,IF(K1405=[32]Hoja3!$B$11,[32]Hoja3!$A$11,IF(K1405=[32]Hoja3!$B$12,[32]Hoja3!$A$12,IF(K1405=[32]Hoja3!$B$13,[32]Hoja3!$A$13,IF(K1405=[32]Hoja3!$B$14,[32]Hoja3!$A$14,"")))))))))))))</f>
        <v>CCE-05</v>
      </c>
      <c r="M1405" s="2" t="s">
        <v>30</v>
      </c>
      <c r="N1405" s="2">
        <v>0</v>
      </c>
      <c r="O1405" s="1">
        <v>10024290</v>
      </c>
      <c r="P1405" s="1">
        <v>10024290</v>
      </c>
      <c r="Q1405" s="1">
        <v>0</v>
      </c>
      <c r="R1405" s="2">
        <v>0</v>
      </c>
      <c r="S1405" s="2" t="s">
        <v>2072</v>
      </c>
      <c r="T1405" s="2" t="s">
        <v>2073</v>
      </c>
      <c r="U1405" s="2" t="s">
        <v>2074</v>
      </c>
      <c r="V1405" s="2" t="s">
        <v>2075</v>
      </c>
      <c r="W1405" s="2" t="s">
        <v>2076</v>
      </c>
      <c r="X1405" s="2">
        <v>3241000</v>
      </c>
      <c r="Y1405" s="3" t="s">
        <v>2077</v>
      </c>
    </row>
    <row r="1406" spans="1:25" ht="135" x14ac:dyDescent="0.25">
      <c r="A1406" s="2" t="s">
        <v>2237</v>
      </c>
      <c r="B1406" s="2" t="str">
        <f>IFERROR(VLOOKUP(VALUE(MID(A1406,1,IF(VALUE(MID(A1406,1,3))=898,3,4))),[32]Hoja1!$A$3:$K$222,2,0),"")</f>
        <v>1053 Oportunidades de aprendizaje desde el enfoque diferencial</v>
      </c>
      <c r="C1406" s="2" t="s">
        <v>2069</v>
      </c>
      <c r="D1406" s="2" t="s">
        <v>2070</v>
      </c>
      <c r="E1406" s="2">
        <v>91111902</v>
      </c>
      <c r="F1406" s="2" t="s">
        <v>2235</v>
      </c>
      <c r="G1406" s="4">
        <v>1</v>
      </c>
      <c r="H1406" s="4">
        <v>1</v>
      </c>
      <c r="I1406" s="2">
        <v>6</v>
      </c>
      <c r="J1406" s="2">
        <v>1</v>
      </c>
      <c r="K1406" s="2" t="s">
        <v>29</v>
      </c>
      <c r="L1406" s="2" t="str">
        <f>IF(K1406=[32]Hoja3!$B$2,[32]Hoja3!$A$2,IF(K1406=[32]Hoja3!$B$3,[32]Hoja3!$A$3,IF(K1406=[32]Hoja3!$B$4,[32]Hoja3!$A$4,IF(K1406=[32]Hoja3!$B$5,[32]Hoja3!$A$5,IF(K1406=[32]Hoja3!$B$6,[32]Hoja3!$A$6,IF(K1406=[32]Hoja3!$B$7,[32]Hoja3!$A$7,IF(K1406=[32]Hoja3!$B$8,[32]Hoja3!$A$8,IF(K1406=[32]Hoja3!$B$9,[32]Hoja3!$A$9,IF(K1406=[32]Hoja3!$B$10,[32]Hoja3!$A$10,IF(K1406=[32]Hoja3!$B$11,[32]Hoja3!$A$11,IF(K1406=[32]Hoja3!$B$12,[32]Hoja3!$A$12,IF(K1406=[32]Hoja3!$B$13,[32]Hoja3!$A$13,IF(K1406=[32]Hoja3!$B$14,[32]Hoja3!$A$14,"")))))))))))))</f>
        <v>CCE-05</v>
      </c>
      <c r="M1406" s="2" t="s">
        <v>30</v>
      </c>
      <c r="N1406" s="2">
        <v>0</v>
      </c>
      <c r="O1406" s="1">
        <v>10024290</v>
      </c>
      <c r="P1406" s="1">
        <v>10024290</v>
      </c>
      <c r="Q1406" s="1">
        <v>0</v>
      </c>
      <c r="R1406" s="2">
        <v>0</v>
      </c>
      <c r="S1406" s="2" t="s">
        <v>2072</v>
      </c>
      <c r="T1406" s="2" t="s">
        <v>2073</v>
      </c>
      <c r="U1406" s="2" t="s">
        <v>2074</v>
      </c>
      <c r="V1406" s="2" t="s">
        <v>2075</v>
      </c>
      <c r="W1406" s="2" t="s">
        <v>2076</v>
      </c>
      <c r="X1406" s="2">
        <v>3241000</v>
      </c>
      <c r="Y1406" s="3" t="s">
        <v>2077</v>
      </c>
    </row>
    <row r="1407" spans="1:25" ht="135" x14ac:dyDescent="0.25">
      <c r="A1407" s="2" t="s">
        <v>2238</v>
      </c>
      <c r="B1407" s="2" t="str">
        <f>IFERROR(VLOOKUP(VALUE(MID(A1407,1,IF(VALUE(MID(A1407,1,3))=898,3,4))),[32]Hoja1!$A$3:$K$222,2,0),"")</f>
        <v>1053 Oportunidades de aprendizaje desde el enfoque diferencial</v>
      </c>
      <c r="C1407" s="2" t="s">
        <v>2069</v>
      </c>
      <c r="D1407" s="2" t="s">
        <v>2070</v>
      </c>
      <c r="E1407" s="2">
        <v>91111902</v>
      </c>
      <c r="F1407" s="2" t="s">
        <v>2235</v>
      </c>
      <c r="G1407" s="4">
        <v>1</v>
      </c>
      <c r="H1407" s="4">
        <v>1</v>
      </c>
      <c r="I1407" s="2">
        <v>6</v>
      </c>
      <c r="J1407" s="2">
        <v>1</v>
      </c>
      <c r="K1407" s="2" t="s">
        <v>29</v>
      </c>
      <c r="L1407" s="2" t="str">
        <f>IF(K1407=[32]Hoja3!$B$2,[32]Hoja3!$A$2,IF(K1407=[32]Hoja3!$B$3,[32]Hoja3!$A$3,IF(K1407=[32]Hoja3!$B$4,[32]Hoja3!$A$4,IF(K1407=[32]Hoja3!$B$5,[32]Hoja3!$A$5,IF(K1407=[32]Hoja3!$B$6,[32]Hoja3!$A$6,IF(K1407=[32]Hoja3!$B$7,[32]Hoja3!$A$7,IF(K1407=[32]Hoja3!$B$8,[32]Hoja3!$A$8,IF(K1407=[32]Hoja3!$B$9,[32]Hoja3!$A$9,IF(K1407=[32]Hoja3!$B$10,[32]Hoja3!$A$10,IF(K1407=[32]Hoja3!$B$11,[32]Hoja3!$A$11,IF(K1407=[32]Hoja3!$B$12,[32]Hoja3!$A$12,IF(K1407=[32]Hoja3!$B$13,[32]Hoja3!$A$13,IF(K1407=[32]Hoja3!$B$14,[32]Hoja3!$A$14,"")))))))))))))</f>
        <v>CCE-05</v>
      </c>
      <c r="M1407" s="2" t="s">
        <v>30</v>
      </c>
      <c r="N1407" s="2">
        <v>0</v>
      </c>
      <c r="O1407" s="1">
        <v>10024290</v>
      </c>
      <c r="P1407" s="1">
        <v>10024290</v>
      </c>
      <c r="Q1407" s="1">
        <v>0</v>
      </c>
      <c r="R1407" s="2">
        <v>0</v>
      </c>
      <c r="S1407" s="2" t="s">
        <v>2072</v>
      </c>
      <c r="T1407" s="2" t="s">
        <v>2073</v>
      </c>
      <c r="U1407" s="2" t="s">
        <v>2074</v>
      </c>
      <c r="V1407" s="2" t="s">
        <v>2075</v>
      </c>
      <c r="W1407" s="2" t="s">
        <v>2076</v>
      </c>
      <c r="X1407" s="2">
        <v>3241000</v>
      </c>
      <c r="Y1407" s="3" t="s">
        <v>2077</v>
      </c>
    </row>
    <row r="1408" spans="1:25" ht="135" x14ac:dyDescent="0.25">
      <c r="A1408" s="2" t="s">
        <v>2239</v>
      </c>
      <c r="B1408" s="2" t="str">
        <f>IFERROR(VLOOKUP(VALUE(MID(A1408,1,IF(VALUE(MID(A1408,1,3))=898,3,4))),[32]Hoja1!$A$3:$K$222,2,0),"")</f>
        <v>1053 Oportunidades de aprendizaje desde el enfoque diferencial</v>
      </c>
      <c r="C1408" s="2" t="s">
        <v>2069</v>
      </c>
      <c r="D1408" s="2" t="s">
        <v>2070</v>
      </c>
      <c r="E1408" s="2">
        <v>91111902</v>
      </c>
      <c r="F1408" s="2" t="s">
        <v>2235</v>
      </c>
      <c r="G1408" s="4">
        <v>1</v>
      </c>
      <c r="H1408" s="4">
        <v>1</v>
      </c>
      <c r="I1408" s="2">
        <v>6</v>
      </c>
      <c r="J1408" s="2">
        <v>1</v>
      </c>
      <c r="K1408" s="2" t="s">
        <v>29</v>
      </c>
      <c r="L1408" s="2" t="str">
        <f>IF(K1408=[32]Hoja3!$B$2,[32]Hoja3!$A$2,IF(K1408=[32]Hoja3!$B$3,[32]Hoja3!$A$3,IF(K1408=[32]Hoja3!$B$4,[32]Hoja3!$A$4,IF(K1408=[32]Hoja3!$B$5,[32]Hoja3!$A$5,IF(K1408=[32]Hoja3!$B$6,[32]Hoja3!$A$6,IF(K1408=[32]Hoja3!$B$7,[32]Hoja3!$A$7,IF(K1408=[32]Hoja3!$B$8,[32]Hoja3!$A$8,IF(K1408=[32]Hoja3!$B$9,[32]Hoja3!$A$9,IF(K1408=[32]Hoja3!$B$10,[32]Hoja3!$A$10,IF(K1408=[32]Hoja3!$B$11,[32]Hoja3!$A$11,IF(K1408=[32]Hoja3!$B$12,[32]Hoja3!$A$12,IF(K1408=[32]Hoja3!$B$13,[32]Hoja3!$A$13,IF(K1408=[32]Hoja3!$B$14,[32]Hoja3!$A$14,"")))))))))))))</f>
        <v>CCE-05</v>
      </c>
      <c r="M1408" s="2" t="s">
        <v>30</v>
      </c>
      <c r="N1408" s="2">
        <v>0</v>
      </c>
      <c r="O1408" s="1">
        <v>10024290</v>
      </c>
      <c r="P1408" s="1">
        <v>10024290</v>
      </c>
      <c r="Q1408" s="1">
        <v>0</v>
      </c>
      <c r="R1408" s="2">
        <v>0</v>
      </c>
      <c r="S1408" s="2" t="s">
        <v>2072</v>
      </c>
      <c r="T1408" s="2" t="s">
        <v>2073</v>
      </c>
      <c r="U1408" s="2" t="s">
        <v>2074</v>
      </c>
      <c r="V1408" s="2" t="s">
        <v>2075</v>
      </c>
      <c r="W1408" s="2" t="s">
        <v>2076</v>
      </c>
      <c r="X1408" s="2">
        <v>3241000</v>
      </c>
      <c r="Y1408" s="3" t="s">
        <v>2077</v>
      </c>
    </row>
    <row r="1409" spans="1:25" ht="135" x14ac:dyDescent="0.25">
      <c r="A1409" s="2" t="s">
        <v>2240</v>
      </c>
      <c r="B1409" s="2" t="str">
        <f>IFERROR(VLOOKUP(VALUE(MID(A1409,1,IF(VALUE(MID(A1409,1,3))=898,3,4))),[32]Hoja1!$A$3:$K$222,2,0),"")</f>
        <v>1053 Oportunidades de aprendizaje desde el enfoque diferencial</v>
      </c>
      <c r="C1409" s="2" t="s">
        <v>2069</v>
      </c>
      <c r="D1409" s="2" t="s">
        <v>2070</v>
      </c>
      <c r="E1409" s="2">
        <v>91111902</v>
      </c>
      <c r="F1409" s="2" t="s">
        <v>2235</v>
      </c>
      <c r="G1409" s="4">
        <v>1</v>
      </c>
      <c r="H1409" s="4">
        <v>1</v>
      </c>
      <c r="I1409" s="2">
        <v>6</v>
      </c>
      <c r="J1409" s="2">
        <v>1</v>
      </c>
      <c r="K1409" s="2" t="s">
        <v>29</v>
      </c>
      <c r="L1409" s="2" t="str">
        <f>IF(K1409=[32]Hoja3!$B$2,[32]Hoja3!$A$2,IF(K1409=[32]Hoja3!$B$3,[32]Hoja3!$A$3,IF(K1409=[32]Hoja3!$B$4,[32]Hoja3!$A$4,IF(K1409=[32]Hoja3!$B$5,[32]Hoja3!$A$5,IF(K1409=[32]Hoja3!$B$6,[32]Hoja3!$A$6,IF(K1409=[32]Hoja3!$B$7,[32]Hoja3!$A$7,IF(K1409=[32]Hoja3!$B$8,[32]Hoja3!$A$8,IF(K1409=[32]Hoja3!$B$9,[32]Hoja3!$A$9,IF(K1409=[32]Hoja3!$B$10,[32]Hoja3!$A$10,IF(K1409=[32]Hoja3!$B$11,[32]Hoja3!$A$11,IF(K1409=[32]Hoja3!$B$12,[32]Hoja3!$A$12,IF(K1409=[32]Hoja3!$B$13,[32]Hoja3!$A$13,IF(K1409=[32]Hoja3!$B$14,[32]Hoja3!$A$14,"")))))))))))))</f>
        <v>CCE-05</v>
      </c>
      <c r="M1409" s="2" t="s">
        <v>30</v>
      </c>
      <c r="N1409" s="2">
        <v>0</v>
      </c>
      <c r="O1409" s="1">
        <v>10024290</v>
      </c>
      <c r="P1409" s="1">
        <v>10024290</v>
      </c>
      <c r="Q1409" s="1">
        <v>0</v>
      </c>
      <c r="R1409" s="2">
        <v>0</v>
      </c>
      <c r="S1409" s="2" t="s">
        <v>2072</v>
      </c>
      <c r="T1409" s="2" t="s">
        <v>2073</v>
      </c>
      <c r="U1409" s="2" t="s">
        <v>2074</v>
      </c>
      <c r="V1409" s="2" t="s">
        <v>2075</v>
      </c>
      <c r="W1409" s="2" t="s">
        <v>2076</v>
      </c>
      <c r="X1409" s="2">
        <v>3241000</v>
      </c>
      <c r="Y1409" s="3" t="s">
        <v>2077</v>
      </c>
    </row>
    <row r="1410" spans="1:25" ht="135" x14ac:dyDescent="0.25">
      <c r="A1410" s="2" t="s">
        <v>2241</v>
      </c>
      <c r="B1410" s="2" t="str">
        <f>IFERROR(VLOOKUP(VALUE(MID(A1410,1,IF(VALUE(MID(A1410,1,3))=898,3,4))),[32]Hoja1!$A$3:$K$222,2,0),"")</f>
        <v>1053 Oportunidades de aprendizaje desde el enfoque diferencial</v>
      </c>
      <c r="C1410" s="2" t="s">
        <v>2069</v>
      </c>
      <c r="D1410" s="2" t="s">
        <v>2070</v>
      </c>
      <c r="E1410" s="2">
        <v>91111902</v>
      </c>
      <c r="F1410" s="2" t="s">
        <v>2235</v>
      </c>
      <c r="G1410" s="4">
        <v>1</v>
      </c>
      <c r="H1410" s="4">
        <v>1</v>
      </c>
      <c r="I1410" s="2">
        <v>6</v>
      </c>
      <c r="J1410" s="2">
        <v>1</v>
      </c>
      <c r="K1410" s="2" t="s">
        <v>29</v>
      </c>
      <c r="L1410" s="2" t="str">
        <f>IF(K1410=[32]Hoja3!$B$2,[32]Hoja3!$A$2,IF(K1410=[32]Hoja3!$B$3,[32]Hoja3!$A$3,IF(K1410=[32]Hoja3!$B$4,[32]Hoja3!$A$4,IF(K1410=[32]Hoja3!$B$5,[32]Hoja3!$A$5,IF(K1410=[32]Hoja3!$B$6,[32]Hoja3!$A$6,IF(K1410=[32]Hoja3!$B$7,[32]Hoja3!$A$7,IF(K1410=[32]Hoja3!$B$8,[32]Hoja3!$A$8,IF(K1410=[32]Hoja3!$B$9,[32]Hoja3!$A$9,IF(K1410=[32]Hoja3!$B$10,[32]Hoja3!$A$10,IF(K1410=[32]Hoja3!$B$11,[32]Hoja3!$A$11,IF(K1410=[32]Hoja3!$B$12,[32]Hoja3!$A$12,IF(K1410=[32]Hoja3!$B$13,[32]Hoja3!$A$13,IF(K1410=[32]Hoja3!$B$14,[32]Hoja3!$A$14,"")))))))))))))</f>
        <v>CCE-05</v>
      </c>
      <c r="M1410" s="2" t="s">
        <v>30</v>
      </c>
      <c r="N1410" s="2">
        <v>0</v>
      </c>
      <c r="O1410" s="1">
        <v>10024290</v>
      </c>
      <c r="P1410" s="1">
        <v>10024290</v>
      </c>
      <c r="Q1410" s="1">
        <v>0</v>
      </c>
      <c r="R1410" s="2">
        <v>0</v>
      </c>
      <c r="S1410" s="2" t="s">
        <v>2072</v>
      </c>
      <c r="T1410" s="2" t="s">
        <v>2073</v>
      </c>
      <c r="U1410" s="2" t="s">
        <v>2074</v>
      </c>
      <c r="V1410" s="2" t="s">
        <v>2075</v>
      </c>
      <c r="W1410" s="2" t="s">
        <v>2076</v>
      </c>
      <c r="X1410" s="2">
        <v>3241000</v>
      </c>
      <c r="Y1410" s="3" t="s">
        <v>2077</v>
      </c>
    </row>
    <row r="1411" spans="1:25" ht="135" x14ac:dyDescent="0.25">
      <c r="A1411" s="2" t="s">
        <v>2242</v>
      </c>
      <c r="B1411" s="2" t="str">
        <f>IFERROR(VLOOKUP(VALUE(MID(A1411,1,IF(VALUE(MID(A1411,1,3))=898,3,4))),[32]Hoja1!$A$3:$K$222,2,0),"")</f>
        <v>1053 Oportunidades de aprendizaje desde el enfoque diferencial</v>
      </c>
      <c r="C1411" s="2" t="s">
        <v>2069</v>
      </c>
      <c r="D1411" s="2" t="s">
        <v>2070</v>
      </c>
      <c r="E1411" s="2">
        <v>91111902</v>
      </c>
      <c r="F1411" s="2" t="s">
        <v>2235</v>
      </c>
      <c r="G1411" s="4">
        <v>1</v>
      </c>
      <c r="H1411" s="4">
        <v>1</v>
      </c>
      <c r="I1411" s="2">
        <v>6</v>
      </c>
      <c r="J1411" s="2">
        <v>1</v>
      </c>
      <c r="K1411" s="2" t="s">
        <v>29</v>
      </c>
      <c r="L1411" s="2" t="str">
        <f>IF(K1411=[32]Hoja3!$B$2,[32]Hoja3!$A$2,IF(K1411=[32]Hoja3!$B$3,[32]Hoja3!$A$3,IF(K1411=[32]Hoja3!$B$4,[32]Hoja3!$A$4,IF(K1411=[32]Hoja3!$B$5,[32]Hoja3!$A$5,IF(K1411=[32]Hoja3!$B$6,[32]Hoja3!$A$6,IF(K1411=[32]Hoja3!$B$7,[32]Hoja3!$A$7,IF(K1411=[32]Hoja3!$B$8,[32]Hoja3!$A$8,IF(K1411=[32]Hoja3!$B$9,[32]Hoja3!$A$9,IF(K1411=[32]Hoja3!$B$10,[32]Hoja3!$A$10,IF(K1411=[32]Hoja3!$B$11,[32]Hoja3!$A$11,IF(K1411=[32]Hoja3!$B$12,[32]Hoja3!$A$12,IF(K1411=[32]Hoja3!$B$13,[32]Hoja3!$A$13,IF(K1411=[32]Hoja3!$B$14,[32]Hoja3!$A$14,"")))))))))))))</f>
        <v>CCE-05</v>
      </c>
      <c r="M1411" s="2" t="s">
        <v>30</v>
      </c>
      <c r="N1411" s="2">
        <v>0</v>
      </c>
      <c r="O1411" s="1">
        <v>10024290</v>
      </c>
      <c r="P1411" s="1">
        <v>10024290</v>
      </c>
      <c r="Q1411" s="1">
        <v>0</v>
      </c>
      <c r="R1411" s="2">
        <v>0</v>
      </c>
      <c r="S1411" s="2" t="s">
        <v>2072</v>
      </c>
      <c r="T1411" s="2" t="s">
        <v>2073</v>
      </c>
      <c r="U1411" s="2" t="s">
        <v>2074</v>
      </c>
      <c r="V1411" s="2" t="s">
        <v>2075</v>
      </c>
      <c r="W1411" s="2" t="s">
        <v>2076</v>
      </c>
      <c r="X1411" s="2">
        <v>3241000</v>
      </c>
      <c r="Y1411" s="3" t="s">
        <v>2077</v>
      </c>
    </row>
    <row r="1412" spans="1:25" ht="135" x14ac:dyDescent="0.25">
      <c r="A1412" s="2" t="s">
        <v>2243</v>
      </c>
      <c r="B1412" s="2" t="str">
        <f>IFERROR(VLOOKUP(VALUE(MID(A1412,1,IF(VALUE(MID(A1412,1,3))=898,3,4))),[32]Hoja1!$A$3:$K$222,2,0),"")</f>
        <v>1053 Oportunidades de aprendizaje desde el enfoque diferencial</v>
      </c>
      <c r="C1412" s="2" t="s">
        <v>2069</v>
      </c>
      <c r="D1412" s="2" t="s">
        <v>2070</v>
      </c>
      <c r="E1412" s="2">
        <v>91111902</v>
      </c>
      <c r="F1412" s="2" t="s">
        <v>2235</v>
      </c>
      <c r="G1412" s="4">
        <v>1</v>
      </c>
      <c r="H1412" s="4">
        <v>1</v>
      </c>
      <c r="I1412" s="2">
        <v>6</v>
      </c>
      <c r="J1412" s="2">
        <v>1</v>
      </c>
      <c r="K1412" s="2" t="s">
        <v>29</v>
      </c>
      <c r="L1412" s="2" t="str">
        <f>IF(K1412=[32]Hoja3!$B$2,[32]Hoja3!$A$2,IF(K1412=[32]Hoja3!$B$3,[32]Hoja3!$A$3,IF(K1412=[32]Hoja3!$B$4,[32]Hoja3!$A$4,IF(K1412=[32]Hoja3!$B$5,[32]Hoja3!$A$5,IF(K1412=[32]Hoja3!$B$6,[32]Hoja3!$A$6,IF(K1412=[32]Hoja3!$B$7,[32]Hoja3!$A$7,IF(K1412=[32]Hoja3!$B$8,[32]Hoja3!$A$8,IF(K1412=[32]Hoja3!$B$9,[32]Hoja3!$A$9,IF(K1412=[32]Hoja3!$B$10,[32]Hoja3!$A$10,IF(K1412=[32]Hoja3!$B$11,[32]Hoja3!$A$11,IF(K1412=[32]Hoja3!$B$12,[32]Hoja3!$A$12,IF(K1412=[32]Hoja3!$B$13,[32]Hoja3!$A$13,IF(K1412=[32]Hoja3!$B$14,[32]Hoja3!$A$14,"")))))))))))))</f>
        <v>CCE-05</v>
      </c>
      <c r="M1412" s="2" t="s">
        <v>30</v>
      </c>
      <c r="N1412" s="2">
        <v>0</v>
      </c>
      <c r="O1412" s="1">
        <v>10024290</v>
      </c>
      <c r="P1412" s="1">
        <v>10024290</v>
      </c>
      <c r="Q1412" s="1">
        <v>0</v>
      </c>
      <c r="R1412" s="2">
        <v>0</v>
      </c>
      <c r="S1412" s="2" t="s">
        <v>2072</v>
      </c>
      <c r="T1412" s="2" t="s">
        <v>2073</v>
      </c>
      <c r="U1412" s="2" t="s">
        <v>2074</v>
      </c>
      <c r="V1412" s="2" t="s">
        <v>2075</v>
      </c>
      <c r="W1412" s="2" t="s">
        <v>2076</v>
      </c>
      <c r="X1412" s="2">
        <v>3241000</v>
      </c>
      <c r="Y1412" s="3" t="s">
        <v>2077</v>
      </c>
    </row>
    <row r="1413" spans="1:25" ht="135" x14ac:dyDescent="0.25">
      <c r="A1413" s="2" t="s">
        <v>2244</v>
      </c>
      <c r="B1413" s="2" t="str">
        <f>IFERROR(VLOOKUP(VALUE(MID(A1413,1,IF(VALUE(MID(A1413,1,3))=898,3,4))),[32]Hoja1!$A$3:$K$222,2,0),"")</f>
        <v>1053 Oportunidades de aprendizaje desde el enfoque diferencial</v>
      </c>
      <c r="C1413" s="2" t="s">
        <v>2069</v>
      </c>
      <c r="D1413" s="2" t="s">
        <v>2070</v>
      </c>
      <c r="E1413" s="2">
        <v>91111902</v>
      </c>
      <c r="F1413" s="2" t="s">
        <v>2235</v>
      </c>
      <c r="G1413" s="4">
        <v>1</v>
      </c>
      <c r="H1413" s="4">
        <v>1</v>
      </c>
      <c r="I1413" s="2">
        <v>6</v>
      </c>
      <c r="J1413" s="2">
        <v>1</v>
      </c>
      <c r="K1413" s="2" t="s">
        <v>29</v>
      </c>
      <c r="L1413" s="2" t="str">
        <f>IF(K1413=[32]Hoja3!$B$2,[32]Hoja3!$A$2,IF(K1413=[32]Hoja3!$B$3,[32]Hoja3!$A$3,IF(K1413=[32]Hoja3!$B$4,[32]Hoja3!$A$4,IF(K1413=[32]Hoja3!$B$5,[32]Hoja3!$A$5,IF(K1413=[32]Hoja3!$B$6,[32]Hoja3!$A$6,IF(K1413=[32]Hoja3!$B$7,[32]Hoja3!$A$7,IF(K1413=[32]Hoja3!$B$8,[32]Hoja3!$A$8,IF(K1413=[32]Hoja3!$B$9,[32]Hoja3!$A$9,IF(K1413=[32]Hoja3!$B$10,[32]Hoja3!$A$10,IF(K1413=[32]Hoja3!$B$11,[32]Hoja3!$A$11,IF(K1413=[32]Hoja3!$B$12,[32]Hoja3!$A$12,IF(K1413=[32]Hoja3!$B$13,[32]Hoja3!$A$13,IF(K1413=[32]Hoja3!$B$14,[32]Hoja3!$A$14,"")))))))))))))</f>
        <v>CCE-05</v>
      </c>
      <c r="M1413" s="2" t="s">
        <v>30</v>
      </c>
      <c r="N1413" s="2">
        <v>0</v>
      </c>
      <c r="O1413" s="1">
        <v>10024290</v>
      </c>
      <c r="P1413" s="1">
        <v>10024290</v>
      </c>
      <c r="Q1413" s="1">
        <v>0</v>
      </c>
      <c r="R1413" s="2">
        <v>0</v>
      </c>
      <c r="S1413" s="2" t="s">
        <v>2072</v>
      </c>
      <c r="T1413" s="2" t="s">
        <v>2073</v>
      </c>
      <c r="U1413" s="2" t="s">
        <v>2074</v>
      </c>
      <c r="V1413" s="2" t="s">
        <v>2075</v>
      </c>
      <c r="W1413" s="2" t="s">
        <v>2076</v>
      </c>
      <c r="X1413" s="2">
        <v>3241000</v>
      </c>
      <c r="Y1413" s="3" t="s">
        <v>2077</v>
      </c>
    </row>
    <row r="1414" spans="1:25" ht="135" x14ac:dyDescent="0.25">
      <c r="A1414" s="2" t="s">
        <v>2245</v>
      </c>
      <c r="B1414" s="2" t="str">
        <f>IFERROR(VLOOKUP(VALUE(MID(A1414,1,IF(VALUE(MID(A1414,1,3))=898,3,4))),[32]Hoja1!$A$3:$K$222,2,0),"")</f>
        <v>1053 Oportunidades de aprendizaje desde el enfoque diferencial</v>
      </c>
      <c r="C1414" s="2" t="s">
        <v>2069</v>
      </c>
      <c r="D1414" s="2" t="s">
        <v>2070</v>
      </c>
      <c r="E1414" s="2">
        <v>91111902</v>
      </c>
      <c r="F1414" s="2" t="s">
        <v>2235</v>
      </c>
      <c r="G1414" s="4">
        <v>1</v>
      </c>
      <c r="H1414" s="4">
        <v>1</v>
      </c>
      <c r="I1414" s="2">
        <v>6</v>
      </c>
      <c r="J1414" s="2">
        <v>1</v>
      </c>
      <c r="K1414" s="2" t="s">
        <v>29</v>
      </c>
      <c r="L1414" s="2" t="str">
        <f>IF(K1414=[32]Hoja3!$B$2,[32]Hoja3!$A$2,IF(K1414=[32]Hoja3!$B$3,[32]Hoja3!$A$3,IF(K1414=[32]Hoja3!$B$4,[32]Hoja3!$A$4,IF(K1414=[32]Hoja3!$B$5,[32]Hoja3!$A$5,IF(K1414=[32]Hoja3!$B$6,[32]Hoja3!$A$6,IF(K1414=[32]Hoja3!$B$7,[32]Hoja3!$A$7,IF(K1414=[32]Hoja3!$B$8,[32]Hoja3!$A$8,IF(K1414=[32]Hoja3!$B$9,[32]Hoja3!$A$9,IF(K1414=[32]Hoja3!$B$10,[32]Hoja3!$A$10,IF(K1414=[32]Hoja3!$B$11,[32]Hoja3!$A$11,IF(K1414=[32]Hoja3!$B$12,[32]Hoja3!$A$12,IF(K1414=[32]Hoja3!$B$13,[32]Hoja3!$A$13,IF(K1414=[32]Hoja3!$B$14,[32]Hoja3!$A$14,"")))))))))))))</f>
        <v>CCE-05</v>
      </c>
      <c r="M1414" s="2" t="s">
        <v>30</v>
      </c>
      <c r="N1414" s="2">
        <v>0</v>
      </c>
      <c r="O1414" s="1">
        <v>10024290</v>
      </c>
      <c r="P1414" s="1">
        <v>10024290</v>
      </c>
      <c r="Q1414" s="1">
        <v>0</v>
      </c>
      <c r="R1414" s="2">
        <v>0</v>
      </c>
      <c r="S1414" s="2" t="s">
        <v>2072</v>
      </c>
      <c r="T1414" s="2" t="s">
        <v>2073</v>
      </c>
      <c r="U1414" s="2" t="s">
        <v>2074</v>
      </c>
      <c r="V1414" s="2" t="s">
        <v>2075</v>
      </c>
      <c r="W1414" s="2" t="s">
        <v>2076</v>
      </c>
      <c r="X1414" s="2">
        <v>3241000</v>
      </c>
      <c r="Y1414" s="3" t="s">
        <v>2077</v>
      </c>
    </row>
    <row r="1415" spans="1:25" ht="135" x14ac:dyDescent="0.25">
      <c r="A1415" s="2" t="s">
        <v>2246</v>
      </c>
      <c r="B1415" s="2" t="str">
        <f>IFERROR(VLOOKUP(VALUE(MID(A1415,1,IF(VALUE(MID(A1415,1,3))=898,3,4))),[32]Hoja1!$A$3:$K$222,2,0),"")</f>
        <v>1053 Oportunidades de aprendizaje desde el enfoque diferencial</v>
      </c>
      <c r="C1415" s="2" t="s">
        <v>2069</v>
      </c>
      <c r="D1415" s="2" t="s">
        <v>2070</v>
      </c>
      <c r="E1415" s="2">
        <v>91111902</v>
      </c>
      <c r="F1415" s="2" t="s">
        <v>2235</v>
      </c>
      <c r="G1415" s="4">
        <v>1</v>
      </c>
      <c r="H1415" s="4">
        <v>1</v>
      </c>
      <c r="I1415" s="2">
        <v>6</v>
      </c>
      <c r="J1415" s="2">
        <v>1</v>
      </c>
      <c r="K1415" s="2" t="s">
        <v>29</v>
      </c>
      <c r="L1415" s="2" t="str">
        <f>IF(K1415=[32]Hoja3!$B$2,[32]Hoja3!$A$2,IF(K1415=[32]Hoja3!$B$3,[32]Hoja3!$A$3,IF(K1415=[32]Hoja3!$B$4,[32]Hoja3!$A$4,IF(K1415=[32]Hoja3!$B$5,[32]Hoja3!$A$5,IF(K1415=[32]Hoja3!$B$6,[32]Hoja3!$A$6,IF(K1415=[32]Hoja3!$B$7,[32]Hoja3!$A$7,IF(K1415=[32]Hoja3!$B$8,[32]Hoja3!$A$8,IF(K1415=[32]Hoja3!$B$9,[32]Hoja3!$A$9,IF(K1415=[32]Hoja3!$B$10,[32]Hoja3!$A$10,IF(K1415=[32]Hoja3!$B$11,[32]Hoja3!$A$11,IF(K1415=[32]Hoja3!$B$12,[32]Hoja3!$A$12,IF(K1415=[32]Hoja3!$B$13,[32]Hoja3!$A$13,IF(K1415=[32]Hoja3!$B$14,[32]Hoja3!$A$14,"")))))))))))))</f>
        <v>CCE-05</v>
      </c>
      <c r="M1415" s="2" t="s">
        <v>30</v>
      </c>
      <c r="N1415" s="2">
        <v>0</v>
      </c>
      <c r="O1415" s="1">
        <v>10024290</v>
      </c>
      <c r="P1415" s="1">
        <v>10024290</v>
      </c>
      <c r="Q1415" s="1">
        <v>0</v>
      </c>
      <c r="R1415" s="2">
        <v>0</v>
      </c>
      <c r="S1415" s="2" t="s">
        <v>2072</v>
      </c>
      <c r="T1415" s="2" t="s">
        <v>2073</v>
      </c>
      <c r="U1415" s="2" t="s">
        <v>2074</v>
      </c>
      <c r="V1415" s="2" t="s">
        <v>2075</v>
      </c>
      <c r="W1415" s="2" t="s">
        <v>2076</v>
      </c>
      <c r="X1415" s="2">
        <v>3241000</v>
      </c>
      <c r="Y1415" s="3" t="s">
        <v>2077</v>
      </c>
    </row>
    <row r="1416" spans="1:25" ht="135" x14ac:dyDescent="0.25">
      <c r="A1416" s="2" t="s">
        <v>2247</v>
      </c>
      <c r="B1416" s="2" t="str">
        <f>IFERROR(VLOOKUP(VALUE(MID(A1416,1,IF(VALUE(MID(A1416,1,3))=898,3,4))),[32]Hoja1!$A$3:$K$222,2,0),"")</f>
        <v>1053 Oportunidades de aprendizaje desde el enfoque diferencial</v>
      </c>
      <c r="C1416" s="2" t="s">
        <v>2069</v>
      </c>
      <c r="D1416" s="2" t="s">
        <v>2070</v>
      </c>
      <c r="E1416" s="2">
        <v>91111902</v>
      </c>
      <c r="F1416" s="2" t="s">
        <v>2235</v>
      </c>
      <c r="G1416" s="4">
        <v>1</v>
      </c>
      <c r="H1416" s="4">
        <v>1</v>
      </c>
      <c r="I1416" s="2">
        <v>6</v>
      </c>
      <c r="J1416" s="2">
        <v>1</v>
      </c>
      <c r="K1416" s="2" t="s">
        <v>29</v>
      </c>
      <c r="L1416" s="2" t="str">
        <f>IF(K1416=[32]Hoja3!$B$2,[32]Hoja3!$A$2,IF(K1416=[32]Hoja3!$B$3,[32]Hoja3!$A$3,IF(K1416=[32]Hoja3!$B$4,[32]Hoja3!$A$4,IF(K1416=[32]Hoja3!$B$5,[32]Hoja3!$A$5,IF(K1416=[32]Hoja3!$B$6,[32]Hoja3!$A$6,IF(K1416=[32]Hoja3!$B$7,[32]Hoja3!$A$7,IF(K1416=[32]Hoja3!$B$8,[32]Hoja3!$A$8,IF(K1416=[32]Hoja3!$B$9,[32]Hoja3!$A$9,IF(K1416=[32]Hoja3!$B$10,[32]Hoja3!$A$10,IF(K1416=[32]Hoja3!$B$11,[32]Hoja3!$A$11,IF(K1416=[32]Hoja3!$B$12,[32]Hoja3!$A$12,IF(K1416=[32]Hoja3!$B$13,[32]Hoja3!$A$13,IF(K1416=[32]Hoja3!$B$14,[32]Hoja3!$A$14,"")))))))))))))</f>
        <v>CCE-05</v>
      </c>
      <c r="M1416" s="2" t="s">
        <v>30</v>
      </c>
      <c r="N1416" s="2">
        <v>0</v>
      </c>
      <c r="O1416" s="1">
        <v>10024290</v>
      </c>
      <c r="P1416" s="1">
        <v>10024290</v>
      </c>
      <c r="Q1416" s="1">
        <v>0</v>
      </c>
      <c r="R1416" s="2">
        <v>0</v>
      </c>
      <c r="S1416" s="2" t="s">
        <v>2072</v>
      </c>
      <c r="T1416" s="2" t="s">
        <v>2073</v>
      </c>
      <c r="U1416" s="2" t="s">
        <v>2074</v>
      </c>
      <c r="V1416" s="2" t="s">
        <v>2075</v>
      </c>
      <c r="W1416" s="2" t="s">
        <v>2076</v>
      </c>
      <c r="X1416" s="2">
        <v>3241000</v>
      </c>
      <c r="Y1416" s="3" t="s">
        <v>2077</v>
      </c>
    </row>
    <row r="1417" spans="1:25" ht="135" x14ac:dyDescent="0.25">
      <c r="A1417" s="2" t="s">
        <v>2248</v>
      </c>
      <c r="B1417" s="2" t="str">
        <f>IFERROR(VLOOKUP(VALUE(MID(A1417,1,IF(VALUE(MID(A1417,1,3))=898,3,4))),[32]Hoja1!$A$3:$K$222,2,0),"")</f>
        <v>1053 Oportunidades de aprendizaje desde el enfoque diferencial</v>
      </c>
      <c r="C1417" s="2" t="s">
        <v>2069</v>
      </c>
      <c r="D1417" s="2" t="s">
        <v>2070</v>
      </c>
      <c r="E1417" s="2">
        <v>91111902</v>
      </c>
      <c r="F1417" s="2" t="s">
        <v>2235</v>
      </c>
      <c r="G1417" s="4">
        <v>1</v>
      </c>
      <c r="H1417" s="4">
        <v>1</v>
      </c>
      <c r="I1417" s="2">
        <v>6</v>
      </c>
      <c r="J1417" s="2">
        <v>1</v>
      </c>
      <c r="K1417" s="2" t="s">
        <v>29</v>
      </c>
      <c r="L1417" s="2" t="str">
        <f>IF(K1417=[32]Hoja3!$B$2,[32]Hoja3!$A$2,IF(K1417=[32]Hoja3!$B$3,[32]Hoja3!$A$3,IF(K1417=[32]Hoja3!$B$4,[32]Hoja3!$A$4,IF(K1417=[32]Hoja3!$B$5,[32]Hoja3!$A$5,IF(K1417=[32]Hoja3!$B$6,[32]Hoja3!$A$6,IF(K1417=[32]Hoja3!$B$7,[32]Hoja3!$A$7,IF(K1417=[32]Hoja3!$B$8,[32]Hoja3!$A$8,IF(K1417=[32]Hoja3!$B$9,[32]Hoja3!$A$9,IF(K1417=[32]Hoja3!$B$10,[32]Hoja3!$A$10,IF(K1417=[32]Hoja3!$B$11,[32]Hoja3!$A$11,IF(K1417=[32]Hoja3!$B$12,[32]Hoja3!$A$12,IF(K1417=[32]Hoja3!$B$13,[32]Hoja3!$A$13,IF(K1417=[32]Hoja3!$B$14,[32]Hoja3!$A$14,"")))))))))))))</f>
        <v>CCE-05</v>
      </c>
      <c r="M1417" s="2" t="s">
        <v>30</v>
      </c>
      <c r="N1417" s="2">
        <v>0</v>
      </c>
      <c r="O1417" s="1">
        <v>10024290</v>
      </c>
      <c r="P1417" s="1">
        <v>10024290</v>
      </c>
      <c r="Q1417" s="1">
        <v>0</v>
      </c>
      <c r="R1417" s="2">
        <v>0</v>
      </c>
      <c r="S1417" s="2" t="s">
        <v>2072</v>
      </c>
      <c r="T1417" s="2" t="s">
        <v>2073</v>
      </c>
      <c r="U1417" s="2" t="s">
        <v>2074</v>
      </c>
      <c r="V1417" s="2" t="s">
        <v>2075</v>
      </c>
      <c r="W1417" s="2" t="s">
        <v>2076</v>
      </c>
      <c r="X1417" s="2">
        <v>3241000</v>
      </c>
      <c r="Y1417" s="3" t="s">
        <v>2077</v>
      </c>
    </row>
    <row r="1418" spans="1:25" ht="135" x14ac:dyDescent="0.25">
      <c r="A1418" s="2" t="s">
        <v>2249</v>
      </c>
      <c r="B1418" s="2" t="str">
        <f>IFERROR(VLOOKUP(VALUE(MID(A1418,1,IF(VALUE(MID(A1418,1,3))=898,3,4))),[32]Hoja1!$A$3:$K$222,2,0),"")</f>
        <v>1053 Oportunidades de aprendizaje desde el enfoque diferencial</v>
      </c>
      <c r="C1418" s="2" t="s">
        <v>2069</v>
      </c>
      <c r="D1418" s="2" t="s">
        <v>2070</v>
      </c>
      <c r="E1418" s="2">
        <v>91111902</v>
      </c>
      <c r="F1418" s="2" t="s">
        <v>2235</v>
      </c>
      <c r="G1418" s="4">
        <v>1</v>
      </c>
      <c r="H1418" s="4">
        <v>1</v>
      </c>
      <c r="I1418" s="2">
        <v>6</v>
      </c>
      <c r="J1418" s="2">
        <v>1</v>
      </c>
      <c r="K1418" s="2" t="s">
        <v>29</v>
      </c>
      <c r="L1418" s="2" t="str">
        <f>IF(K1418=[32]Hoja3!$B$2,[32]Hoja3!$A$2,IF(K1418=[32]Hoja3!$B$3,[32]Hoja3!$A$3,IF(K1418=[32]Hoja3!$B$4,[32]Hoja3!$A$4,IF(K1418=[32]Hoja3!$B$5,[32]Hoja3!$A$5,IF(K1418=[32]Hoja3!$B$6,[32]Hoja3!$A$6,IF(K1418=[32]Hoja3!$B$7,[32]Hoja3!$A$7,IF(K1418=[32]Hoja3!$B$8,[32]Hoja3!$A$8,IF(K1418=[32]Hoja3!$B$9,[32]Hoja3!$A$9,IF(K1418=[32]Hoja3!$B$10,[32]Hoja3!$A$10,IF(K1418=[32]Hoja3!$B$11,[32]Hoja3!$A$11,IF(K1418=[32]Hoja3!$B$12,[32]Hoja3!$A$12,IF(K1418=[32]Hoja3!$B$13,[32]Hoja3!$A$13,IF(K1418=[32]Hoja3!$B$14,[32]Hoja3!$A$14,"")))))))))))))</f>
        <v>CCE-05</v>
      </c>
      <c r="M1418" s="2" t="s">
        <v>30</v>
      </c>
      <c r="N1418" s="2">
        <v>0</v>
      </c>
      <c r="O1418" s="1">
        <v>10024290</v>
      </c>
      <c r="P1418" s="1">
        <v>10024290</v>
      </c>
      <c r="Q1418" s="1">
        <v>0</v>
      </c>
      <c r="R1418" s="2">
        <v>0</v>
      </c>
      <c r="S1418" s="2" t="s">
        <v>2072</v>
      </c>
      <c r="T1418" s="2" t="s">
        <v>2073</v>
      </c>
      <c r="U1418" s="2" t="s">
        <v>2074</v>
      </c>
      <c r="V1418" s="2" t="s">
        <v>2075</v>
      </c>
      <c r="W1418" s="2" t="s">
        <v>2076</v>
      </c>
      <c r="X1418" s="2">
        <v>3241000</v>
      </c>
      <c r="Y1418" s="3" t="s">
        <v>2077</v>
      </c>
    </row>
    <row r="1419" spans="1:25" ht="135" x14ac:dyDescent="0.25">
      <c r="A1419" s="2" t="s">
        <v>2250</v>
      </c>
      <c r="B1419" s="2" t="str">
        <f>IFERROR(VLOOKUP(VALUE(MID(A1419,1,IF(VALUE(MID(A1419,1,3))=898,3,4))),[32]Hoja1!$A$3:$K$222,2,0),"")</f>
        <v>1053 Oportunidades de aprendizaje desde el enfoque diferencial</v>
      </c>
      <c r="C1419" s="2" t="s">
        <v>2069</v>
      </c>
      <c r="D1419" s="2" t="s">
        <v>2070</v>
      </c>
      <c r="E1419" s="2">
        <v>91111902</v>
      </c>
      <c r="F1419" s="2" t="s">
        <v>2235</v>
      </c>
      <c r="G1419" s="4">
        <v>1</v>
      </c>
      <c r="H1419" s="4">
        <v>1</v>
      </c>
      <c r="I1419" s="2">
        <v>6</v>
      </c>
      <c r="J1419" s="2">
        <v>1</v>
      </c>
      <c r="K1419" s="2" t="s">
        <v>29</v>
      </c>
      <c r="L1419" s="2" t="str">
        <f>IF(K1419=[32]Hoja3!$B$2,[32]Hoja3!$A$2,IF(K1419=[32]Hoja3!$B$3,[32]Hoja3!$A$3,IF(K1419=[32]Hoja3!$B$4,[32]Hoja3!$A$4,IF(K1419=[32]Hoja3!$B$5,[32]Hoja3!$A$5,IF(K1419=[32]Hoja3!$B$6,[32]Hoja3!$A$6,IF(K1419=[32]Hoja3!$B$7,[32]Hoja3!$A$7,IF(K1419=[32]Hoja3!$B$8,[32]Hoja3!$A$8,IF(K1419=[32]Hoja3!$B$9,[32]Hoja3!$A$9,IF(K1419=[32]Hoja3!$B$10,[32]Hoja3!$A$10,IF(K1419=[32]Hoja3!$B$11,[32]Hoja3!$A$11,IF(K1419=[32]Hoja3!$B$12,[32]Hoja3!$A$12,IF(K1419=[32]Hoja3!$B$13,[32]Hoja3!$A$13,IF(K1419=[32]Hoja3!$B$14,[32]Hoja3!$A$14,"")))))))))))))</f>
        <v>CCE-05</v>
      </c>
      <c r="M1419" s="2" t="s">
        <v>30</v>
      </c>
      <c r="N1419" s="2">
        <v>0</v>
      </c>
      <c r="O1419" s="1">
        <v>10024290</v>
      </c>
      <c r="P1419" s="1">
        <v>10024290</v>
      </c>
      <c r="Q1419" s="1">
        <v>0</v>
      </c>
      <c r="R1419" s="2">
        <v>0</v>
      </c>
      <c r="S1419" s="2" t="s">
        <v>2072</v>
      </c>
      <c r="T1419" s="2" t="s">
        <v>2073</v>
      </c>
      <c r="U1419" s="2" t="s">
        <v>2074</v>
      </c>
      <c r="V1419" s="2" t="s">
        <v>2075</v>
      </c>
      <c r="W1419" s="2" t="s">
        <v>2076</v>
      </c>
      <c r="X1419" s="2">
        <v>3241000</v>
      </c>
      <c r="Y1419" s="3" t="s">
        <v>2077</v>
      </c>
    </row>
    <row r="1420" spans="1:25" ht="135" x14ac:dyDescent="0.25">
      <c r="A1420" s="2" t="s">
        <v>2251</v>
      </c>
      <c r="B1420" s="2" t="str">
        <f>IFERROR(VLOOKUP(VALUE(MID(A1420,1,IF(VALUE(MID(A1420,1,3))=898,3,4))),[32]Hoja1!$A$3:$K$222,2,0),"")</f>
        <v>1053 Oportunidades de aprendizaje desde el enfoque diferencial</v>
      </c>
      <c r="C1420" s="2" t="s">
        <v>2069</v>
      </c>
      <c r="D1420" s="2" t="s">
        <v>2070</v>
      </c>
      <c r="E1420" s="2">
        <v>91111902</v>
      </c>
      <c r="F1420" s="2" t="s">
        <v>2235</v>
      </c>
      <c r="G1420" s="4">
        <v>1</v>
      </c>
      <c r="H1420" s="4">
        <v>1</v>
      </c>
      <c r="I1420" s="2">
        <v>6</v>
      </c>
      <c r="J1420" s="2">
        <v>1</v>
      </c>
      <c r="K1420" s="2" t="s">
        <v>29</v>
      </c>
      <c r="L1420" s="2" t="str">
        <f>IF(K1420=[32]Hoja3!$B$2,[32]Hoja3!$A$2,IF(K1420=[32]Hoja3!$B$3,[32]Hoja3!$A$3,IF(K1420=[32]Hoja3!$B$4,[32]Hoja3!$A$4,IF(K1420=[32]Hoja3!$B$5,[32]Hoja3!$A$5,IF(K1420=[32]Hoja3!$B$6,[32]Hoja3!$A$6,IF(K1420=[32]Hoja3!$B$7,[32]Hoja3!$A$7,IF(K1420=[32]Hoja3!$B$8,[32]Hoja3!$A$8,IF(K1420=[32]Hoja3!$B$9,[32]Hoja3!$A$9,IF(K1420=[32]Hoja3!$B$10,[32]Hoja3!$A$10,IF(K1420=[32]Hoja3!$B$11,[32]Hoja3!$A$11,IF(K1420=[32]Hoja3!$B$12,[32]Hoja3!$A$12,IF(K1420=[32]Hoja3!$B$13,[32]Hoja3!$A$13,IF(K1420=[32]Hoja3!$B$14,[32]Hoja3!$A$14,"")))))))))))))</f>
        <v>CCE-05</v>
      </c>
      <c r="M1420" s="2" t="s">
        <v>30</v>
      </c>
      <c r="N1420" s="2">
        <v>0</v>
      </c>
      <c r="O1420" s="1">
        <v>10024290</v>
      </c>
      <c r="P1420" s="1">
        <v>10024290</v>
      </c>
      <c r="Q1420" s="1">
        <v>0</v>
      </c>
      <c r="R1420" s="2">
        <v>0</v>
      </c>
      <c r="S1420" s="2" t="s">
        <v>2072</v>
      </c>
      <c r="T1420" s="2" t="s">
        <v>2073</v>
      </c>
      <c r="U1420" s="2" t="s">
        <v>2074</v>
      </c>
      <c r="V1420" s="2" t="s">
        <v>2075</v>
      </c>
      <c r="W1420" s="2" t="s">
        <v>2076</v>
      </c>
      <c r="X1420" s="2">
        <v>3241000</v>
      </c>
      <c r="Y1420" s="3" t="s">
        <v>2077</v>
      </c>
    </row>
    <row r="1421" spans="1:25" ht="135" x14ac:dyDescent="0.25">
      <c r="A1421" s="2" t="s">
        <v>2252</v>
      </c>
      <c r="B1421" s="2" t="str">
        <f>IFERROR(VLOOKUP(VALUE(MID(A1421,1,IF(VALUE(MID(A1421,1,3))=898,3,4))),[32]Hoja1!$A$3:$K$222,2,0),"")</f>
        <v>1053 Oportunidades de aprendizaje desde el enfoque diferencial</v>
      </c>
      <c r="C1421" s="2" t="s">
        <v>2069</v>
      </c>
      <c r="D1421" s="2" t="s">
        <v>2070</v>
      </c>
      <c r="E1421" s="2">
        <v>91111902</v>
      </c>
      <c r="F1421" s="2" t="s">
        <v>2235</v>
      </c>
      <c r="G1421" s="4">
        <v>1</v>
      </c>
      <c r="H1421" s="4">
        <v>1</v>
      </c>
      <c r="I1421" s="2">
        <v>6</v>
      </c>
      <c r="J1421" s="2">
        <v>1</v>
      </c>
      <c r="K1421" s="2" t="s">
        <v>29</v>
      </c>
      <c r="L1421" s="2" t="str">
        <f>IF(K1421=[32]Hoja3!$B$2,[32]Hoja3!$A$2,IF(K1421=[32]Hoja3!$B$3,[32]Hoja3!$A$3,IF(K1421=[32]Hoja3!$B$4,[32]Hoja3!$A$4,IF(K1421=[32]Hoja3!$B$5,[32]Hoja3!$A$5,IF(K1421=[32]Hoja3!$B$6,[32]Hoja3!$A$6,IF(K1421=[32]Hoja3!$B$7,[32]Hoja3!$A$7,IF(K1421=[32]Hoja3!$B$8,[32]Hoja3!$A$8,IF(K1421=[32]Hoja3!$B$9,[32]Hoja3!$A$9,IF(K1421=[32]Hoja3!$B$10,[32]Hoja3!$A$10,IF(K1421=[32]Hoja3!$B$11,[32]Hoja3!$A$11,IF(K1421=[32]Hoja3!$B$12,[32]Hoja3!$A$12,IF(K1421=[32]Hoja3!$B$13,[32]Hoja3!$A$13,IF(K1421=[32]Hoja3!$B$14,[32]Hoja3!$A$14,"")))))))))))))</f>
        <v>CCE-05</v>
      </c>
      <c r="M1421" s="2" t="s">
        <v>30</v>
      </c>
      <c r="N1421" s="2">
        <v>0</v>
      </c>
      <c r="O1421" s="1">
        <v>10024290</v>
      </c>
      <c r="P1421" s="1">
        <v>10024290</v>
      </c>
      <c r="Q1421" s="1">
        <v>0</v>
      </c>
      <c r="R1421" s="2">
        <v>0</v>
      </c>
      <c r="S1421" s="2" t="s">
        <v>2072</v>
      </c>
      <c r="T1421" s="2" t="s">
        <v>2073</v>
      </c>
      <c r="U1421" s="2" t="s">
        <v>2074</v>
      </c>
      <c r="V1421" s="2" t="s">
        <v>2075</v>
      </c>
      <c r="W1421" s="2" t="s">
        <v>2076</v>
      </c>
      <c r="X1421" s="2">
        <v>3241000</v>
      </c>
      <c r="Y1421" s="3" t="s">
        <v>2077</v>
      </c>
    </row>
    <row r="1422" spans="1:25" ht="135" x14ac:dyDescent="0.25">
      <c r="A1422" s="2" t="s">
        <v>2253</v>
      </c>
      <c r="B1422" s="2" t="str">
        <f>IFERROR(VLOOKUP(VALUE(MID(A1422,1,IF(VALUE(MID(A1422,1,3))=898,3,4))),[32]Hoja1!$A$3:$K$222,2,0),"")</f>
        <v>1053 Oportunidades de aprendizaje desde el enfoque diferencial</v>
      </c>
      <c r="C1422" s="2" t="s">
        <v>2069</v>
      </c>
      <c r="D1422" s="2" t="s">
        <v>2070</v>
      </c>
      <c r="E1422" s="2">
        <v>91111902</v>
      </c>
      <c r="F1422" s="2" t="s">
        <v>2235</v>
      </c>
      <c r="G1422" s="4">
        <v>1</v>
      </c>
      <c r="H1422" s="4">
        <v>1</v>
      </c>
      <c r="I1422" s="2">
        <v>6</v>
      </c>
      <c r="J1422" s="2">
        <v>1</v>
      </c>
      <c r="K1422" s="2" t="s">
        <v>29</v>
      </c>
      <c r="L1422" s="2" t="str">
        <f>IF(K1422=[32]Hoja3!$B$2,[32]Hoja3!$A$2,IF(K1422=[32]Hoja3!$B$3,[32]Hoja3!$A$3,IF(K1422=[32]Hoja3!$B$4,[32]Hoja3!$A$4,IF(K1422=[32]Hoja3!$B$5,[32]Hoja3!$A$5,IF(K1422=[32]Hoja3!$B$6,[32]Hoja3!$A$6,IF(K1422=[32]Hoja3!$B$7,[32]Hoja3!$A$7,IF(K1422=[32]Hoja3!$B$8,[32]Hoja3!$A$8,IF(K1422=[32]Hoja3!$B$9,[32]Hoja3!$A$9,IF(K1422=[32]Hoja3!$B$10,[32]Hoja3!$A$10,IF(K1422=[32]Hoja3!$B$11,[32]Hoja3!$A$11,IF(K1422=[32]Hoja3!$B$12,[32]Hoja3!$A$12,IF(K1422=[32]Hoja3!$B$13,[32]Hoja3!$A$13,IF(K1422=[32]Hoja3!$B$14,[32]Hoja3!$A$14,"")))))))))))))</f>
        <v>CCE-05</v>
      </c>
      <c r="M1422" s="2" t="s">
        <v>30</v>
      </c>
      <c r="N1422" s="2">
        <v>0</v>
      </c>
      <c r="O1422" s="1">
        <v>10024290</v>
      </c>
      <c r="P1422" s="1">
        <v>10024290</v>
      </c>
      <c r="Q1422" s="1">
        <v>0</v>
      </c>
      <c r="R1422" s="2">
        <v>0</v>
      </c>
      <c r="S1422" s="2" t="s">
        <v>2072</v>
      </c>
      <c r="T1422" s="2" t="s">
        <v>2073</v>
      </c>
      <c r="U1422" s="2" t="s">
        <v>2074</v>
      </c>
      <c r="V1422" s="2" t="s">
        <v>2075</v>
      </c>
      <c r="W1422" s="2" t="s">
        <v>2076</v>
      </c>
      <c r="X1422" s="2">
        <v>3241000</v>
      </c>
      <c r="Y1422" s="3" t="s">
        <v>2077</v>
      </c>
    </row>
    <row r="1423" spans="1:25" ht="135" x14ac:dyDescent="0.25">
      <c r="A1423" s="2" t="s">
        <v>2254</v>
      </c>
      <c r="B1423" s="2" t="str">
        <f>IFERROR(VLOOKUP(VALUE(MID(A1423,1,IF(VALUE(MID(A1423,1,3))=898,3,4))),[32]Hoja1!$A$3:$K$222,2,0),"")</f>
        <v>1053 Oportunidades de aprendizaje desde el enfoque diferencial</v>
      </c>
      <c r="C1423" s="2" t="s">
        <v>2069</v>
      </c>
      <c r="D1423" s="2" t="s">
        <v>2070</v>
      </c>
      <c r="E1423" s="2">
        <v>91111902</v>
      </c>
      <c r="F1423" s="2" t="s">
        <v>2235</v>
      </c>
      <c r="G1423" s="4">
        <v>1</v>
      </c>
      <c r="H1423" s="4">
        <v>1</v>
      </c>
      <c r="I1423" s="2">
        <v>6</v>
      </c>
      <c r="J1423" s="2">
        <v>1</v>
      </c>
      <c r="K1423" s="2" t="s">
        <v>29</v>
      </c>
      <c r="L1423" s="2" t="str">
        <f>IF(K1423=[32]Hoja3!$B$2,[32]Hoja3!$A$2,IF(K1423=[32]Hoja3!$B$3,[32]Hoja3!$A$3,IF(K1423=[32]Hoja3!$B$4,[32]Hoja3!$A$4,IF(K1423=[32]Hoja3!$B$5,[32]Hoja3!$A$5,IF(K1423=[32]Hoja3!$B$6,[32]Hoja3!$A$6,IF(K1423=[32]Hoja3!$B$7,[32]Hoja3!$A$7,IF(K1423=[32]Hoja3!$B$8,[32]Hoja3!$A$8,IF(K1423=[32]Hoja3!$B$9,[32]Hoja3!$A$9,IF(K1423=[32]Hoja3!$B$10,[32]Hoja3!$A$10,IF(K1423=[32]Hoja3!$B$11,[32]Hoja3!$A$11,IF(K1423=[32]Hoja3!$B$12,[32]Hoja3!$A$12,IF(K1423=[32]Hoja3!$B$13,[32]Hoja3!$A$13,IF(K1423=[32]Hoja3!$B$14,[32]Hoja3!$A$14,"")))))))))))))</f>
        <v>CCE-05</v>
      </c>
      <c r="M1423" s="2" t="s">
        <v>30</v>
      </c>
      <c r="N1423" s="2">
        <v>0</v>
      </c>
      <c r="O1423" s="1">
        <v>10024290</v>
      </c>
      <c r="P1423" s="1">
        <v>10024290</v>
      </c>
      <c r="Q1423" s="1">
        <v>0</v>
      </c>
      <c r="R1423" s="2">
        <v>0</v>
      </c>
      <c r="S1423" s="2" t="s">
        <v>2072</v>
      </c>
      <c r="T1423" s="2" t="s">
        <v>2073</v>
      </c>
      <c r="U1423" s="2" t="s">
        <v>2074</v>
      </c>
      <c r="V1423" s="2" t="s">
        <v>2075</v>
      </c>
      <c r="W1423" s="2" t="s">
        <v>2076</v>
      </c>
      <c r="X1423" s="2">
        <v>3241000</v>
      </c>
      <c r="Y1423" s="3" t="s">
        <v>2077</v>
      </c>
    </row>
    <row r="1424" spans="1:25" ht="135" x14ac:dyDescent="0.25">
      <c r="A1424" s="2" t="s">
        <v>2255</v>
      </c>
      <c r="B1424" s="2" t="str">
        <f>IFERROR(VLOOKUP(VALUE(MID(A1424,1,IF(VALUE(MID(A1424,1,3))=898,3,4))),[32]Hoja1!$A$3:$K$222,2,0),"")</f>
        <v>1053 Oportunidades de aprendizaje desde el enfoque diferencial</v>
      </c>
      <c r="C1424" s="2" t="s">
        <v>2069</v>
      </c>
      <c r="D1424" s="2" t="s">
        <v>2070</v>
      </c>
      <c r="E1424" s="2">
        <v>91111902</v>
      </c>
      <c r="F1424" s="2" t="s">
        <v>2235</v>
      </c>
      <c r="G1424" s="4">
        <v>1</v>
      </c>
      <c r="H1424" s="4">
        <v>1</v>
      </c>
      <c r="I1424" s="2">
        <v>6</v>
      </c>
      <c r="J1424" s="2">
        <v>1</v>
      </c>
      <c r="K1424" s="2" t="s">
        <v>29</v>
      </c>
      <c r="L1424" s="2" t="str">
        <f>IF(K1424=[32]Hoja3!$B$2,[32]Hoja3!$A$2,IF(K1424=[32]Hoja3!$B$3,[32]Hoja3!$A$3,IF(K1424=[32]Hoja3!$B$4,[32]Hoja3!$A$4,IF(K1424=[32]Hoja3!$B$5,[32]Hoja3!$A$5,IF(K1424=[32]Hoja3!$B$6,[32]Hoja3!$A$6,IF(K1424=[32]Hoja3!$B$7,[32]Hoja3!$A$7,IF(K1424=[32]Hoja3!$B$8,[32]Hoja3!$A$8,IF(K1424=[32]Hoja3!$B$9,[32]Hoja3!$A$9,IF(K1424=[32]Hoja3!$B$10,[32]Hoja3!$A$10,IF(K1424=[32]Hoja3!$B$11,[32]Hoja3!$A$11,IF(K1424=[32]Hoja3!$B$12,[32]Hoja3!$A$12,IF(K1424=[32]Hoja3!$B$13,[32]Hoja3!$A$13,IF(K1424=[32]Hoja3!$B$14,[32]Hoja3!$A$14,"")))))))))))))</f>
        <v>CCE-05</v>
      </c>
      <c r="M1424" s="2" t="s">
        <v>30</v>
      </c>
      <c r="N1424" s="2">
        <v>0</v>
      </c>
      <c r="O1424" s="1">
        <v>10024290</v>
      </c>
      <c r="P1424" s="1">
        <v>10024290</v>
      </c>
      <c r="Q1424" s="1">
        <v>0</v>
      </c>
      <c r="R1424" s="2">
        <v>0</v>
      </c>
      <c r="S1424" s="2" t="s">
        <v>2072</v>
      </c>
      <c r="T1424" s="2" t="s">
        <v>2073</v>
      </c>
      <c r="U1424" s="2" t="s">
        <v>2074</v>
      </c>
      <c r="V1424" s="2" t="s">
        <v>2075</v>
      </c>
      <c r="W1424" s="2" t="s">
        <v>2076</v>
      </c>
      <c r="X1424" s="2">
        <v>3241000</v>
      </c>
      <c r="Y1424" s="3" t="s">
        <v>2077</v>
      </c>
    </row>
    <row r="1425" spans="1:25" ht="135" x14ac:dyDescent="0.25">
      <c r="A1425" s="2" t="s">
        <v>2256</v>
      </c>
      <c r="B1425" s="2" t="str">
        <f>IFERROR(VLOOKUP(VALUE(MID(A1425,1,IF(VALUE(MID(A1425,1,3))=898,3,4))),[32]Hoja1!$A$3:$K$222,2,0),"")</f>
        <v>1053 Oportunidades de aprendizaje desde el enfoque diferencial</v>
      </c>
      <c r="C1425" s="2" t="s">
        <v>2069</v>
      </c>
      <c r="D1425" s="2" t="s">
        <v>2070</v>
      </c>
      <c r="E1425" s="2">
        <v>91111902</v>
      </c>
      <c r="F1425" s="2" t="s">
        <v>2235</v>
      </c>
      <c r="G1425" s="4">
        <v>1</v>
      </c>
      <c r="H1425" s="4">
        <v>1</v>
      </c>
      <c r="I1425" s="2">
        <v>6</v>
      </c>
      <c r="J1425" s="2">
        <v>1</v>
      </c>
      <c r="K1425" s="2" t="s">
        <v>29</v>
      </c>
      <c r="L1425" s="2" t="str">
        <f>IF(K1425=[32]Hoja3!$B$2,[32]Hoja3!$A$2,IF(K1425=[32]Hoja3!$B$3,[32]Hoja3!$A$3,IF(K1425=[32]Hoja3!$B$4,[32]Hoja3!$A$4,IF(K1425=[32]Hoja3!$B$5,[32]Hoja3!$A$5,IF(K1425=[32]Hoja3!$B$6,[32]Hoja3!$A$6,IF(K1425=[32]Hoja3!$B$7,[32]Hoja3!$A$7,IF(K1425=[32]Hoja3!$B$8,[32]Hoja3!$A$8,IF(K1425=[32]Hoja3!$B$9,[32]Hoja3!$A$9,IF(K1425=[32]Hoja3!$B$10,[32]Hoja3!$A$10,IF(K1425=[32]Hoja3!$B$11,[32]Hoja3!$A$11,IF(K1425=[32]Hoja3!$B$12,[32]Hoja3!$A$12,IF(K1425=[32]Hoja3!$B$13,[32]Hoja3!$A$13,IF(K1425=[32]Hoja3!$B$14,[32]Hoja3!$A$14,"")))))))))))))</f>
        <v>CCE-05</v>
      </c>
      <c r="M1425" s="2" t="s">
        <v>30</v>
      </c>
      <c r="N1425" s="2">
        <v>0</v>
      </c>
      <c r="O1425" s="1">
        <v>10024290</v>
      </c>
      <c r="P1425" s="1">
        <v>10024290</v>
      </c>
      <c r="Q1425" s="1">
        <v>0</v>
      </c>
      <c r="R1425" s="2">
        <v>0</v>
      </c>
      <c r="S1425" s="2" t="s">
        <v>2072</v>
      </c>
      <c r="T1425" s="2" t="s">
        <v>2073</v>
      </c>
      <c r="U1425" s="2" t="s">
        <v>2074</v>
      </c>
      <c r="V1425" s="2" t="s">
        <v>2075</v>
      </c>
      <c r="W1425" s="2" t="s">
        <v>2076</v>
      </c>
      <c r="X1425" s="2">
        <v>3241000</v>
      </c>
      <c r="Y1425" s="3" t="s">
        <v>2077</v>
      </c>
    </row>
    <row r="1426" spans="1:25" ht="135" x14ac:dyDescent="0.25">
      <c r="A1426" s="2" t="s">
        <v>2257</v>
      </c>
      <c r="B1426" s="2" t="str">
        <f>IFERROR(VLOOKUP(VALUE(MID(A1426,1,IF(VALUE(MID(A1426,1,3))=898,3,4))),[32]Hoja1!$A$3:$K$222,2,0),"")</f>
        <v>1053 Oportunidades de aprendizaje desde el enfoque diferencial</v>
      </c>
      <c r="C1426" s="2" t="s">
        <v>2069</v>
      </c>
      <c r="D1426" s="2" t="s">
        <v>2070</v>
      </c>
      <c r="E1426" s="2">
        <v>91111902</v>
      </c>
      <c r="F1426" s="2" t="s">
        <v>2235</v>
      </c>
      <c r="G1426" s="4">
        <v>1</v>
      </c>
      <c r="H1426" s="4">
        <v>1</v>
      </c>
      <c r="I1426" s="2">
        <v>6</v>
      </c>
      <c r="J1426" s="2">
        <v>1</v>
      </c>
      <c r="K1426" s="2" t="s">
        <v>29</v>
      </c>
      <c r="L1426" s="2" t="str">
        <f>IF(K1426=[32]Hoja3!$B$2,[32]Hoja3!$A$2,IF(K1426=[32]Hoja3!$B$3,[32]Hoja3!$A$3,IF(K1426=[32]Hoja3!$B$4,[32]Hoja3!$A$4,IF(K1426=[32]Hoja3!$B$5,[32]Hoja3!$A$5,IF(K1426=[32]Hoja3!$B$6,[32]Hoja3!$A$6,IF(K1426=[32]Hoja3!$B$7,[32]Hoja3!$A$7,IF(K1426=[32]Hoja3!$B$8,[32]Hoja3!$A$8,IF(K1426=[32]Hoja3!$B$9,[32]Hoja3!$A$9,IF(K1426=[32]Hoja3!$B$10,[32]Hoja3!$A$10,IF(K1426=[32]Hoja3!$B$11,[32]Hoja3!$A$11,IF(K1426=[32]Hoja3!$B$12,[32]Hoja3!$A$12,IF(K1426=[32]Hoja3!$B$13,[32]Hoja3!$A$13,IF(K1426=[32]Hoja3!$B$14,[32]Hoja3!$A$14,"")))))))))))))</f>
        <v>CCE-05</v>
      </c>
      <c r="M1426" s="2" t="s">
        <v>30</v>
      </c>
      <c r="N1426" s="2">
        <v>0</v>
      </c>
      <c r="O1426" s="1">
        <v>10024290</v>
      </c>
      <c r="P1426" s="1">
        <v>10024290</v>
      </c>
      <c r="Q1426" s="1">
        <v>0</v>
      </c>
      <c r="R1426" s="2">
        <v>0</v>
      </c>
      <c r="S1426" s="2" t="s">
        <v>2072</v>
      </c>
      <c r="T1426" s="2" t="s">
        <v>2073</v>
      </c>
      <c r="U1426" s="2" t="s">
        <v>2074</v>
      </c>
      <c r="V1426" s="2" t="s">
        <v>2075</v>
      </c>
      <c r="W1426" s="2" t="s">
        <v>2076</v>
      </c>
      <c r="X1426" s="2">
        <v>3241000</v>
      </c>
      <c r="Y1426" s="3" t="s">
        <v>2077</v>
      </c>
    </row>
    <row r="1427" spans="1:25" ht="135" x14ac:dyDescent="0.25">
      <c r="A1427" s="2" t="s">
        <v>2258</v>
      </c>
      <c r="B1427" s="2" t="str">
        <f>IFERROR(VLOOKUP(VALUE(MID(A1427,1,IF(VALUE(MID(A1427,1,3))=898,3,4))),[32]Hoja1!$A$3:$K$222,2,0),"")</f>
        <v>1053 Oportunidades de aprendizaje desde el enfoque diferencial</v>
      </c>
      <c r="C1427" s="2" t="s">
        <v>2069</v>
      </c>
      <c r="D1427" s="2" t="s">
        <v>2070</v>
      </c>
      <c r="E1427" s="2">
        <v>91111902</v>
      </c>
      <c r="F1427" s="2" t="s">
        <v>2235</v>
      </c>
      <c r="G1427" s="4">
        <v>1</v>
      </c>
      <c r="H1427" s="4">
        <v>1</v>
      </c>
      <c r="I1427" s="2">
        <v>6</v>
      </c>
      <c r="J1427" s="2">
        <v>1</v>
      </c>
      <c r="K1427" s="2" t="s">
        <v>29</v>
      </c>
      <c r="L1427" s="2" t="str">
        <f>IF(K1427=[32]Hoja3!$B$2,[32]Hoja3!$A$2,IF(K1427=[32]Hoja3!$B$3,[32]Hoja3!$A$3,IF(K1427=[32]Hoja3!$B$4,[32]Hoja3!$A$4,IF(K1427=[32]Hoja3!$B$5,[32]Hoja3!$A$5,IF(K1427=[32]Hoja3!$B$6,[32]Hoja3!$A$6,IF(K1427=[32]Hoja3!$B$7,[32]Hoja3!$A$7,IF(K1427=[32]Hoja3!$B$8,[32]Hoja3!$A$8,IF(K1427=[32]Hoja3!$B$9,[32]Hoja3!$A$9,IF(K1427=[32]Hoja3!$B$10,[32]Hoja3!$A$10,IF(K1427=[32]Hoja3!$B$11,[32]Hoja3!$A$11,IF(K1427=[32]Hoja3!$B$12,[32]Hoja3!$A$12,IF(K1427=[32]Hoja3!$B$13,[32]Hoja3!$A$13,IF(K1427=[32]Hoja3!$B$14,[32]Hoja3!$A$14,"")))))))))))))</f>
        <v>CCE-05</v>
      </c>
      <c r="M1427" s="2" t="s">
        <v>30</v>
      </c>
      <c r="N1427" s="2">
        <v>0</v>
      </c>
      <c r="O1427" s="1">
        <v>10024290</v>
      </c>
      <c r="P1427" s="1">
        <v>10024290</v>
      </c>
      <c r="Q1427" s="1">
        <v>0</v>
      </c>
      <c r="R1427" s="2">
        <v>0</v>
      </c>
      <c r="S1427" s="2" t="s">
        <v>2072</v>
      </c>
      <c r="T1427" s="2" t="s">
        <v>2073</v>
      </c>
      <c r="U1427" s="2" t="s">
        <v>2074</v>
      </c>
      <c r="V1427" s="2" t="s">
        <v>2075</v>
      </c>
      <c r="W1427" s="2" t="s">
        <v>2076</v>
      </c>
      <c r="X1427" s="2">
        <v>3241000</v>
      </c>
      <c r="Y1427" s="3" t="s">
        <v>2077</v>
      </c>
    </row>
    <row r="1428" spans="1:25" ht="135" x14ac:dyDescent="0.25">
      <c r="A1428" s="2" t="s">
        <v>2259</v>
      </c>
      <c r="B1428" s="2" t="str">
        <f>IFERROR(VLOOKUP(VALUE(MID(A1428,1,IF(VALUE(MID(A1428,1,3))=898,3,4))),[32]Hoja1!$A$3:$K$222,2,0),"")</f>
        <v>1053 Oportunidades de aprendizaje desde el enfoque diferencial</v>
      </c>
      <c r="C1428" s="2" t="s">
        <v>2069</v>
      </c>
      <c r="D1428" s="2" t="s">
        <v>2070</v>
      </c>
      <c r="E1428" s="2">
        <v>91111902</v>
      </c>
      <c r="F1428" s="2" t="s">
        <v>2235</v>
      </c>
      <c r="G1428" s="4">
        <v>1</v>
      </c>
      <c r="H1428" s="4">
        <v>1</v>
      </c>
      <c r="I1428" s="2">
        <v>6</v>
      </c>
      <c r="J1428" s="2">
        <v>1</v>
      </c>
      <c r="K1428" s="2" t="s">
        <v>29</v>
      </c>
      <c r="L1428" s="2" t="str">
        <f>IF(K1428=[32]Hoja3!$B$2,[32]Hoja3!$A$2,IF(K1428=[32]Hoja3!$B$3,[32]Hoja3!$A$3,IF(K1428=[32]Hoja3!$B$4,[32]Hoja3!$A$4,IF(K1428=[32]Hoja3!$B$5,[32]Hoja3!$A$5,IF(K1428=[32]Hoja3!$B$6,[32]Hoja3!$A$6,IF(K1428=[32]Hoja3!$B$7,[32]Hoja3!$A$7,IF(K1428=[32]Hoja3!$B$8,[32]Hoja3!$A$8,IF(K1428=[32]Hoja3!$B$9,[32]Hoja3!$A$9,IF(K1428=[32]Hoja3!$B$10,[32]Hoja3!$A$10,IF(K1428=[32]Hoja3!$B$11,[32]Hoja3!$A$11,IF(K1428=[32]Hoja3!$B$12,[32]Hoja3!$A$12,IF(K1428=[32]Hoja3!$B$13,[32]Hoja3!$A$13,IF(K1428=[32]Hoja3!$B$14,[32]Hoja3!$A$14,"")))))))))))))</f>
        <v>CCE-05</v>
      </c>
      <c r="M1428" s="2" t="s">
        <v>30</v>
      </c>
      <c r="N1428" s="2">
        <v>0</v>
      </c>
      <c r="O1428" s="1">
        <v>10024290</v>
      </c>
      <c r="P1428" s="1">
        <v>10024290</v>
      </c>
      <c r="Q1428" s="1">
        <v>0</v>
      </c>
      <c r="R1428" s="2">
        <v>0</v>
      </c>
      <c r="S1428" s="2" t="s">
        <v>2072</v>
      </c>
      <c r="T1428" s="2" t="s">
        <v>2073</v>
      </c>
      <c r="U1428" s="2" t="s">
        <v>2074</v>
      </c>
      <c r="V1428" s="2" t="s">
        <v>2075</v>
      </c>
      <c r="W1428" s="2" t="s">
        <v>2076</v>
      </c>
      <c r="X1428" s="2">
        <v>3241000</v>
      </c>
      <c r="Y1428" s="3" t="s">
        <v>2077</v>
      </c>
    </row>
    <row r="1429" spans="1:25" ht="135" x14ac:dyDescent="0.25">
      <c r="A1429" s="2" t="s">
        <v>2260</v>
      </c>
      <c r="B1429" s="2" t="str">
        <f>IFERROR(VLOOKUP(VALUE(MID(A1429,1,IF(VALUE(MID(A1429,1,3))=898,3,4))),[32]Hoja1!$A$3:$K$222,2,0),"")</f>
        <v>1053 Oportunidades de aprendizaje desde el enfoque diferencial</v>
      </c>
      <c r="C1429" s="2" t="s">
        <v>2069</v>
      </c>
      <c r="D1429" s="2" t="s">
        <v>2070</v>
      </c>
      <c r="E1429" s="2">
        <v>91111902</v>
      </c>
      <c r="F1429" s="2" t="s">
        <v>2235</v>
      </c>
      <c r="G1429" s="4">
        <v>1</v>
      </c>
      <c r="H1429" s="4">
        <v>1</v>
      </c>
      <c r="I1429" s="2">
        <v>6</v>
      </c>
      <c r="J1429" s="2">
        <v>1</v>
      </c>
      <c r="K1429" s="2" t="s">
        <v>29</v>
      </c>
      <c r="L1429" s="2" t="str">
        <f>IF(K1429=[32]Hoja3!$B$2,[32]Hoja3!$A$2,IF(K1429=[32]Hoja3!$B$3,[32]Hoja3!$A$3,IF(K1429=[32]Hoja3!$B$4,[32]Hoja3!$A$4,IF(K1429=[32]Hoja3!$B$5,[32]Hoja3!$A$5,IF(K1429=[32]Hoja3!$B$6,[32]Hoja3!$A$6,IF(K1429=[32]Hoja3!$B$7,[32]Hoja3!$A$7,IF(K1429=[32]Hoja3!$B$8,[32]Hoja3!$A$8,IF(K1429=[32]Hoja3!$B$9,[32]Hoja3!$A$9,IF(K1429=[32]Hoja3!$B$10,[32]Hoja3!$A$10,IF(K1429=[32]Hoja3!$B$11,[32]Hoja3!$A$11,IF(K1429=[32]Hoja3!$B$12,[32]Hoja3!$A$12,IF(K1429=[32]Hoja3!$B$13,[32]Hoja3!$A$13,IF(K1429=[32]Hoja3!$B$14,[32]Hoja3!$A$14,"")))))))))))))</f>
        <v>CCE-05</v>
      </c>
      <c r="M1429" s="2" t="s">
        <v>30</v>
      </c>
      <c r="N1429" s="2">
        <v>0</v>
      </c>
      <c r="O1429" s="1">
        <v>10024290</v>
      </c>
      <c r="P1429" s="1">
        <v>10024290</v>
      </c>
      <c r="Q1429" s="1">
        <v>0</v>
      </c>
      <c r="R1429" s="2">
        <v>0</v>
      </c>
      <c r="S1429" s="2" t="s">
        <v>2072</v>
      </c>
      <c r="T1429" s="2" t="s">
        <v>2073</v>
      </c>
      <c r="U1429" s="2" t="s">
        <v>2074</v>
      </c>
      <c r="V1429" s="2" t="s">
        <v>2075</v>
      </c>
      <c r="W1429" s="2" t="s">
        <v>2076</v>
      </c>
      <c r="X1429" s="2">
        <v>3241000</v>
      </c>
      <c r="Y1429" s="3" t="s">
        <v>2077</v>
      </c>
    </row>
    <row r="1430" spans="1:25" ht="135" x14ac:dyDescent="0.25">
      <c r="A1430" s="2" t="s">
        <v>2261</v>
      </c>
      <c r="B1430" s="2" t="str">
        <f>IFERROR(VLOOKUP(VALUE(MID(A1430,1,IF(VALUE(MID(A1430,1,3))=898,3,4))),[32]Hoja1!$A$3:$K$222,2,0),"")</f>
        <v>1053 Oportunidades de aprendizaje desde el enfoque diferencial</v>
      </c>
      <c r="C1430" s="2" t="s">
        <v>2069</v>
      </c>
      <c r="D1430" s="2" t="s">
        <v>2070</v>
      </c>
      <c r="E1430" s="2">
        <v>91111902</v>
      </c>
      <c r="F1430" s="2" t="s">
        <v>2235</v>
      </c>
      <c r="G1430" s="4">
        <v>1</v>
      </c>
      <c r="H1430" s="4">
        <v>1</v>
      </c>
      <c r="I1430" s="2">
        <v>6</v>
      </c>
      <c r="J1430" s="2">
        <v>1</v>
      </c>
      <c r="K1430" s="2" t="s">
        <v>29</v>
      </c>
      <c r="L1430" s="2" t="str">
        <f>IF(K1430=[32]Hoja3!$B$2,[32]Hoja3!$A$2,IF(K1430=[32]Hoja3!$B$3,[32]Hoja3!$A$3,IF(K1430=[32]Hoja3!$B$4,[32]Hoja3!$A$4,IF(K1430=[32]Hoja3!$B$5,[32]Hoja3!$A$5,IF(K1430=[32]Hoja3!$B$6,[32]Hoja3!$A$6,IF(K1430=[32]Hoja3!$B$7,[32]Hoja3!$A$7,IF(K1430=[32]Hoja3!$B$8,[32]Hoja3!$A$8,IF(K1430=[32]Hoja3!$B$9,[32]Hoja3!$A$9,IF(K1430=[32]Hoja3!$B$10,[32]Hoja3!$A$10,IF(K1430=[32]Hoja3!$B$11,[32]Hoja3!$A$11,IF(K1430=[32]Hoja3!$B$12,[32]Hoja3!$A$12,IF(K1430=[32]Hoja3!$B$13,[32]Hoja3!$A$13,IF(K1430=[32]Hoja3!$B$14,[32]Hoja3!$A$14,"")))))))))))))</f>
        <v>CCE-05</v>
      </c>
      <c r="M1430" s="2" t="s">
        <v>30</v>
      </c>
      <c r="N1430" s="2">
        <v>0</v>
      </c>
      <c r="O1430" s="1">
        <v>10024290</v>
      </c>
      <c r="P1430" s="1">
        <v>10024290</v>
      </c>
      <c r="Q1430" s="1">
        <v>0</v>
      </c>
      <c r="R1430" s="2">
        <v>0</v>
      </c>
      <c r="S1430" s="2" t="s">
        <v>2072</v>
      </c>
      <c r="T1430" s="2" t="s">
        <v>2073</v>
      </c>
      <c r="U1430" s="2" t="s">
        <v>2074</v>
      </c>
      <c r="V1430" s="2" t="s">
        <v>2075</v>
      </c>
      <c r="W1430" s="2" t="s">
        <v>2076</v>
      </c>
      <c r="X1430" s="2">
        <v>3241000</v>
      </c>
      <c r="Y1430" s="3" t="s">
        <v>2077</v>
      </c>
    </row>
    <row r="1431" spans="1:25" ht="135" x14ac:dyDescent="0.25">
      <c r="A1431" s="2" t="s">
        <v>2262</v>
      </c>
      <c r="B1431" s="2" t="str">
        <f>IFERROR(VLOOKUP(VALUE(MID(A1431,1,IF(VALUE(MID(A1431,1,3))=898,3,4))),[32]Hoja1!$A$3:$K$222,2,0),"")</f>
        <v>1053 Oportunidades de aprendizaje desde el enfoque diferencial</v>
      </c>
      <c r="C1431" s="2" t="s">
        <v>2069</v>
      </c>
      <c r="D1431" s="2" t="s">
        <v>2070</v>
      </c>
      <c r="E1431" s="2">
        <v>91111902</v>
      </c>
      <c r="F1431" s="2" t="s">
        <v>2235</v>
      </c>
      <c r="G1431" s="4">
        <v>1</v>
      </c>
      <c r="H1431" s="4">
        <v>1</v>
      </c>
      <c r="I1431" s="2">
        <v>6</v>
      </c>
      <c r="J1431" s="2">
        <v>1</v>
      </c>
      <c r="K1431" s="2" t="s">
        <v>29</v>
      </c>
      <c r="L1431" s="2" t="str">
        <f>IF(K1431=[32]Hoja3!$B$2,[32]Hoja3!$A$2,IF(K1431=[32]Hoja3!$B$3,[32]Hoja3!$A$3,IF(K1431=[32]Hoja3!$B$4,[32]Hoja3!$A$4,IF(K1431=[32]Hoja3!$B$5,[32]Hoja3!$A$5,IF(K1431=[32]Hoja3!$B$6,[32]Hoja3!$A$6,IF(K1431=[32]Hoja3!$B$7,[32]Hoja3!$A$7,IF(K1431=[32]Hoja3!$B$8,[32]Hoja3!$A$8,IF(K1431=[32]Hoja3!$B$9,[32]Hoja3!$A$9,IF(K1431=[32]Hoja3!$B$10,[32]Hoja3!$A$10,IF(K1431=[32]Hoja3!$B$11,[32]Hoja3!$A$11,IF(K1431=[32]Hoja3!$B$12,[32]Hoja3!$A$12,IF(K1431=[32]Hoja3!$B$13,[32]Hoja3!$A$13,IF(K1431=[32]Hoja3!$B$14,[32]Hoja3!$A$14,"")))))))))))))</f>
        <v>CCE-05</v>
      </c>
      <c r="M1431" s="2" t="s">
        <v>30</v>
      </c>
      <c r="N1431" s="2">
        <v>0</v>
      </c>
      <c r="O1431" s="1">
        <v>10024290</v>
      </c>
      <c r="P1431" s="1">
        <v>10024290</v>
      </c>
      <c r="Q1431" s="1">
        <v>0</v>
      </c>
      <c r="R1431" s="2">
        <v>0</v>
      </c>
      <c r="S1431" s="2" t="s">
        <v>2072</v>
      </c>
      <c r="T1431" s="2" t="s">
        <v>2073</v>
      </c>
      <c r="U1431" s="2" t="s">
        <v>2074</v>
      </c>
      <c r="V1431" s="2" t="s">
        <v>2075</v>
      </c>
      <c r="W1431" s="2" t="s">
        <v>2076</v>
      </c>
      <c r="X1431" s="2">
        <v>3241000</v>
      </c>
      <c r="Y1431" s="3" t="s">
        <v>2077</v>
      </c>
    </row>
    <row r="1432" spans="1:25" ht="135" x14ac:dyDescent="0.25">
      <c r="A1432" s="2" t="s">
        <v>2263</v>
      </c>
      <c r="B1432" s="2" t="str">
        <f>IFERROR(VLOOKUP(VALUE(MID(A1432,1,IF(VALUE(MID(A1432,1,3))=898,3,4))),[32]Hoja1!$A$3:$K$222,2,0),"")</f>
        <v>1053 Oportunidades de aprendizaje desde el enfoque diferencial</v>
      </c>
      <c r="C1432" s="2" t="s">
        <v>2069</v>
      </c>
      <c r="D1432" s="2" t="s">
        <v>2070</v>
      </c>
      <c r="E1432" s="2">
        <v>91111902</v>
      </c>
      <c r="F1432" s="2" t="s">
        <v>2235</v>
      </c>
      <c r="G1432" s="4">
        <v>1</v>
      </c>
      <c r="H1432" s="4">
        <v>1</v>
      </c>
      <c r="I1432" s="2">
        <v>6</v>
      </c>
      <c r="J1432" s="2">
        <v>1</v>
      </c>
      <c r="K1432" s="2" t="s">
        <v>29</v>
      </c>
      <c r="L1432" s="2" t="str">
        <f>IF(K1432=[32]Hoja3!$B$2,[32]Hoja3!$A$2,IF(K1432=[32]Hoja3!$B$3,[32]Hoja3!$A$3,IF(K1432=[32]Hoja3!$B$4,[32]Hoja3!$A$4,IF(K1432=[32]Hoja3!$B$5,[32]Hoja3!$A$5,IF(K1432=[32]Hoja3!$B$6,[32]Hoja3!$A$6,IF(K1432=[32]Hoja3!$B$7,[32]Hoja3!$A$7,IF(K1432=[32]Hoja3!$B$8,[32]Hoja3!$A$8,IF(K1432=[32]Hoja3!$B$9,[32]Hoja3!$A$9,IF(K1432=[32]Hoja3!$B$10,[32]Hoja3!$A$10,IF(K1432=[32]Hoja3!$B$11,[32]Hoja3!$A$11,IF(K1432=[32]Hoja3!$B$12,[32]Hoja3!$A$12,IF(K1432=[32]Hoja3!$B$13,[32]Hoja3!$A$13,IF(K1432=[32]Hoja3!$B$14,[32]Hoja3!$A$14,"")))))))))))))</f>
        <v>CCE-05</v>
      </c>
      <c r="M1432" s="2" t="s">
        <v>30</v>
      </c>
      <c r="N1432" s="2">
        <v>0</v>
      </c>
      <c r="O1432" s="1">
        <v>10024290</v>
      </c>
      <c r="P1432" s="1">
        <v>10024290</v>
      </c>
      <c r="Q1432" s="1">
        <v>0</v>
      </c>
      <c r="R1432" s="2">
        <v>0</v>
      </c>
      <c r="S1432" s="2" t="s">
        <v>2072</v>
      </c>
      <c r="T1432" s="2" t="s">
        <v>2073</v>
      </c>
      <c r="U1432" s="2" t="s">
        <v>2074</v>
      </c>
      <c r="V1432" s="2" t="s">
        <v>2075</v>
      </c>
      <c r="W1432" s="2" t="s">
        <v>2076</v>
      </c>
      <c r="X1432" s="2">
        <v>3241000</v>
      </c>
      <c r="Y1432" s="3" t="s">
        <v>2077</v>
      </c>
    </row>
    <row r="1433" spans="1:25" ht="135" x14ac:dyDescent="0.25">
      <c r="A1433" s="2" t="s">
        <v>2264</v>
      </c>
      <c r="B1433" s="2" t="str">
        <f>IFERROR(VLOOKUP(VALUE(MID(A1433,1,IF(VALUE(MID(A1433,1,3))=898,3,4))),[32]Hoja1!$A$3:$K$222,2,0),"")</f>
        <v>1053 Oportunidades de aprendizaje desde el enfoque diferencial</v>
      </c>
      <c r="C1433" s="2" t="s">
        <v>2069</v>
      </c>
      <c r="D1433" s="2" t="s">
        <v>2070</v>
      </c>
      <c r="E1433" s="2">
        <v>91111902</v>
      </c>
      <c r="F1433" s="2" t="s">
        <v>2235</v>
      </c>
      <c r="G1433" s="4">
        <v>1</v>
      </c>
      <c r="H1433" s="4">
        <v>1</v>
      </c>
      <c r="I1433" s="2">
        <v>6</v>
      </c>
      <c r="J1433" s="2">
        <v>1</v>
      </c>
      <c r="K1433" s="2" t="s">
        <v>29</v>
      </c>
      <c r="L1433" s="2" t="str">
        <f>IF(K1433=[32]Hoja3!$B$2,[32]Hoja3!$A$2,IF(K1433=[32]Hoja3!$B$3,[32]Hoja3!$A$3,IF(K1433=[32]Hoja3!$B$4,[32]Hoja3!$A$4,IF(K1433=[32]Hoja3!$B$5,[32]Hoja3!$A$5,IF(K1433=[32]Hoja3!$B$6,[32]Hoja3!$A$6,IF(K1433=[32]Hoja3!$B$7,[32]Hoja3!$A$7,IF(K1433=[32]Hoja3!$B$8,[32]Hoja3!$A$8,IF(K1433=[32]Hoja3!$B$9,[32]Hoja3!$A$9,IF(K1433=[32]Hoja3!$B$10,[32]Hoja3!$A$10,IF(K1433=[32]Hoja3!$B$11,[32]Hoja3!$A$11,IF(K1433=[32]Hoja3!$B$12,[32]Hoja3!$A$12,IF(K1433=[32]Hoja3!$B$13,[32]Hoja3!$A$13,IF(K1433=[32]Hoja3!$B$14,[32]Hoja3!$A$14,"")))))))))))))</f>
        <v>CCE-05</v>
      </c>
      <c r="M1433" s="2" t="s">
        <v>30</v>
      </c>
      <c r="N1433" s="2">
        <v>0</v>
      </c>
      <c r="O1433" s="1">
        <v>10024290</v>
      </c>
      <c r="P1433" s="1">
        <v>10024290</v>
      </c>
      <c r="Q1433" s="1">
        <v>0</v>
      </c>
      <c r="R1433" s="2">
        <v>0</v>
      </c>
      <c r="S1433" s="2" t="s">
        <v>2072</v>
      </c>
      <c r="T1433" s="2" t="s">
        <v>2073</v>
      </c>
      <c r="U1433" s="2" t="s">
        <v>2074</v>
      </c>
      <c r="V1433" s="2" t="s">
        <v>2075</v>
      </c>
      <c r="W1433" s="2" t="s">
        <v>2076</v>
      </c>
      <c r="X1433" s="2">
        <v>3241000</v>
      </c>
      <c r="Y1433" s="3" t="s">
        <v>2077</v>
      </c>
    </row>
    <row r="1434" spans="1:25" ht="135" x14ac:dyDescent="0.25">
      <c r="A1434" s="2" t="s">
        <v>2265</v>
      </c>
      <c r="B1434" s="2" t="str">
        <f>IFERROR(VLOOKUP(VALUE(MID(A1434,1,IF(VALUE(MID(A1434,1,3))=898,3,4))),[32]Hoja1!$A$3:$K$222,2,0),"")</f>
        <v>1053 Oportunidades de aprendizaje desde el enfoque diferencial</v>
      </c>
      <c r="C1434" s="2" t="s">
        <v>2069</v>
      </c>
      <c r="D1434" s="2" t="s">
        <v>2070</v>
      </c>
      <c r="E1434" s="2">
        <v>91111902</v>
      </c>
      <c r="F1434" s="2" t="s">
        <v>2235</v>
      </c>
      <c r="G1434" s="4">
        <v>1</v>
      </c>
      <c r="H1434" s="4">
        <v>1</v>
      </c>
      <c r="I1434" s="2">
        <v>6</v>
      </c>
      <c r="J1434" s="2">
        <v>1</v>
      </c>
      <c r="K1434" s="2" t="s">
        <v>29</v>
      </c>
      <c r="L1434" s="2" t="str">
        <f>IF(K1434=[32]Hoja3!$B$2,[32]Hoja3!$A$2,IF(K1434=[32]Hoja3!$B$3,[32]Hoja3!$A$3,IF(K1434=[32]Hoja3!$B$4,[32]Hoja3!$A$4,IF(K1434=[32]Hoja3!$B$5,[32]Hoja3!$A$5,IF(K1434=[32]Hoja3!$B$6,[32]Hoja3!$A$6,IF(K1434=[32]Hoja3!$B$7,[32]Hoja3!$A$7,IF(K1434=[32]Hoja3!$B$8,[32]Hoja3!$A$8,IF(K1434=[32]Hoja3!$B$9,[32]Hoja3!$A$9,IF(K1434=[32]Hoja3!$B$10,[32]Hoja3!$A$10,IF(K1434=[32]Hoja3!$B$11,[32]Hoja3!$A$11,IF(K1434=[32]Hoja3!$B$12,[32]Hoja3!$A$12,IF(K1434=[32]Hoja3!$B$13,[32]Hoja3!$A$13,IF(K1434=[32]Hoja3!$B$14,[32]Hoja3!$A$14,"")))))))))))))</f>
        <v>CCE-05</v>
      </c>
      <c r="M1434" s="2" t="s">
        <v>30</v>
      </c>
      <c r="N1434" s="2">
        <v>0</v>
      </c>
      <c r="O1434" s="1">
        <v>10024290</v>
      </c>
      <c r="P1434" s="1">
        <v>10024290</v>
      </c>
      <c r="Q1434" s="1">
        <v>0</v>
      </c>
      <c r="R1434" s="2">
        <v>0</v>
      </c>
      <c r="S1434" s="2" t="s">
        <v>2072</v>
      </c>
      <c r="T1434" s="2" t="s">
        <v>2073</v>
      </c>
      <c r="U1434" s="2" t="s">
        <v>2074</v>
      </c>
      <c r="V1434" s="2" t="s">
        <v>2075</v>
      </c>
      <c r="W1434" s="2" t="s">
        <v>2076</v>
      </c>
      <c r="X1434" s="2">
        <v>3241000</v>
      </c>
      <c r="Y1434" s="3" t="s">
        <v>2077</v>
      </c>
    </row>
    <row r="1435" spans="1:25" ht="135" x14ac:dyDescent="0.25">
      <c r="A1435" s="2" t="s">
        <v>2266</v>
      </c>
      <c r="B1435" s="2" t="str">
        <f>IFERROR(VLOOKUP(VALUE(MID(A1435,1,IF(VALUE(MID(A1435,1,3))=898,3,4))),[32]Hoja1!$A$3:$K$222,2,0),"")</f>
        <v>1053 Oportunidades de aprendizaje desde el enfoque diferencial</v>
      </c>
      <c r="C1435" s="2" t="s">
        <v>2069</v>
      </c>
      <c r="D1435" s="2" t="s">
        <v>2070</v>
      </c>
      <c r="E1435" s="2">
        <v>91111902</v>
      </c>
      <c r="F1435" s="2" t="s">
        <v>2235</v>
      </c>
      <c r="G1435" s="4">
        <v>1</v>
      </c>
      <c r="H1435" s="4">
        <v>1</v>
      </c>
      <c r="I1435" s="2">
        <v>6</v>
      </c>
      <c r="J1435" s="2">
        <v>1</v>
      </c>
      <c r="K1435" s="2" t="s">
        <v>29</v>
      </c>
      <c r="L1435" s="2" t="str">
        <f>IF(K1435=[32]Hoja3!$B$2,[32]Hoja3!$A$2,IF(K1435=[32]Hoja3!$B$3,[32]Hoja3!$A$3,IF(K1435=[32]Hoja3!$B$4,[32]Hoja3!$A$4,IF(K1435=[32]Hoja3!$B$5,[32]Hoja3!$A$5,IF(K1435=[32]Hoja3!$B$6,[32]Hoja3!$A$6,IF(K1435=[32]Hoja3!$B$7,[32]Hoja3!$A$7,IF(K1435=[32]Hoja3!$B$8,[32]Hoja3!$A$8,IF(K1435=[32]Hoja3!$B$9,[32]Hoja3!$A$9,IF(K1435=[32]Hoja3!$B$10,[32]Hoja3!$A$10,IF(K1435=[32]Hoja3!$B$11,[32]Hoja3!$A$11,IF(K1435=[32]Hoja3!$B$12,[32]Hoja3!$A$12,IF(K1435=[32]Hoja3!$B$13,[32]Hoja3!$A$13,IF(K1435=[32]Hoja3!$B$14,[32]Hoja3!$A$14,"")))))))))))))</f>
        <v>CCE-05</v>
      </c>
      <c r="M1435" s="2" t="s">
        <v>30</v>
      </c>
      <c r="N1435" s="2">
        <v>0</v>
      </c>
      <c r="O1435" s="1">
        <v>10024290</v>
      </c>
      <c r="P1435" s="1">
        <v>10024290</v>
      </c>
      <c r="Q1435" s="1">
        <v>0</v>
      </c>
      <c r="R1435" s="2">
        <v>0</v>
      </c>
      <c r="S1435" s="2" t="s">
        <v>2072</v>
      </c>
      <c r="T1435" s="2" t="s">
        <v>2073</v>
      </c>
      <c r="U1435" s="2" t="s">
        <v>2074</v>
      </c>
      <c r="V1435" s="2" t="s">
        <v>2075</v>
      </c>
      <c r="W1435" s="2" t="s">
        <v>2076</v>
      </c>
      <c r="X1435" s="2">
        <v>3241000</v>
      </c>
      <c r="Y1435" s="3" t="s">
        <v>2077</v>
      </c>
    </row>
    <row r="1436" spans="1:25" ht="135" x14ac:dyDescent="0.25">
      <c r="A1436" s="2" t="s">
        <v>2267</v>
      </c>
      <c r="B1436" s="2" t="str">
        <f>IFERROR(VLOOKUP(VALUE(MID(A1436,1,IF(VALUE(MID(A1436,1,3))=898,3,4))),[32]Hoja1!$A$3:$K$222,2,0),"")</f>
        <v>1053 Oportunidades de aprendizaje desde el enfoque diferencial</v>
      </c>
      <c r="C1436" s="2" t="s">
        <v>2069</v>
      </c>
      <c r="D1436" s="2" t="s">
        <v>2070</v>
      </c>
      <c r="E1436" s="2">
        <v>91111902</v>
      </c>
      <c r="F1436" s="2" t="s">
        <v>2235</v>
      </c>
      <c r="G1436" s="4">
        <v>1</v>
      </c>
      <c r="H1436" s="4">
        <v>1</v>
      </c>
      <c r="I1436" s="2">
        <v>6</v>
      </c>
      <c r="J1436" s="2">
        <v>1</v>
      </c>
      <c r="K1436" s="2" t="s">
        <v>29</v>
      </c>
      <c r="L1436" s="2" t="str">
        <f>IF(K1436=[32]Hoja3!$B$2,[32]Hoja3!$A$2,IF(K1436=[32]Hoja3!$B$3,[32]Hoja3!$A$3,IF(K1436=[32]Hoja3!$B$4,[32]Hoja3!$A$4,IF(K1436=[32]Hoja3!$B$5,[32]Hoja3!$A$5,IF(K1436=[32]Hoja3!$B$6,[32]Hoja3!$A$6,IF(K1436=[32]Hoja3!$B$7,[32]Hoja3!$A$7,IF(K1436=[32]Hoja3!$B$8,[32]Hoja3!$A$8,IF(K1436=[32]Hoja3!$B$9,[32]Hoja3!$A$9,IF(K1436=[32]Hoja3!$B$10,[32]Hoja3!$A$10,IF(K1436=[32]Hoja3!$B$11,[32]Hoja3!$A$11,IF(K1436=[32]Hoja3!$B$12,[32]Hoja3!$A$12,IF(K1436=[32]Hoja3!$B$13,[32]Hoja3!$A$13,IF(K1436=[32]Hoja3!$B$14,[32]Hoja3!$A$14,"")))))))))))))</f>
        <v>CCE-05</v>
      </c>
      <c r="M1436" s="2" t="s">
        <v>30</v>
      </c>
      <c r="N1436" s="2">
        <v>0</v>
      </c>
      <c r="O1436" s="1">
        <v>10024290</v>
      </c>
      <c r="P1436" s="1">
        <v>10024290</v>
      </c>
      <c r="Q1436" s="1">
        <v>0</v>
      </c>
      <c r="R1436" s="2">
        <v>0</v>
      </c>
      <c r="S1436" s="2" t="s">
        <v>2072</v>
      </c>
      <c r="T1436" s="2" t="s">
        <v>2073</v>
      </c>
      <c r="U1436" s="2" t="s">
        <v>2074</v>
      </c>
      <c r="V1436" s="2" t="s">
        <v>2075</v>
      </c>
      <c r="W1436" s="2" t="s">
        <v>2076</v>
      </c>
      <c r="X1436" s="2">
        <v>3241000</v>
      </c>
      <c r="Y1436" s="3" t="s">
        <v>2077</v>
      </c>
    </row>
    <row r="1437" spans="1:25" ht="135" x14ac:dyDescent="0.25">
      <c r="A1437" s="2" t="s">
        <v>2268</v>
      </c>
      <c r="B1437" s="2" t="str">
        <f>IFERROR(VLOOKUP(VALUE(MID(A1437,1,IF(VALUE(MID(A1437,1,3))=898,3,4))),[32]Hoja1!$A$3:$K$222,2,0),"")</f>
        <v>1053 Oportunidades de aprendizaje desde el enfoque diferencial</v>
      </c>
      <c r="C1437" s="2" t="s">
        <v>2069</v>
      </c>
      <c r="D1437" s="2" t="s">
        <v>2070</v>
      </c>
      <c r="E1437" s="2">
        <v>91111902</v>
      </c>
      <c r="F1437" s="2" t="s">
        <v>2235</v>
      </c>
      <c r="G1437" s="4">
        <v>1</v>
      </c>
      <c r="H1437" s="4">
        <v>1</v>
      </c>
      <c r="I1437" s="2">
        <v>6</v>
      </c>
      <c r="J1437" s="2">
        <v>1</v>
      </c>
      <c r="K1437" s="2" t="s">
        <v>29</v>
      </c>
      <c r="L1437" s="2" t="str">
        <f>IF(K1437=[32]Hoja3!$B$2,[32]Hoja3!$A$2,IF(K1437=[32]Hoja3!$B$3,[32]Hoja3!$A$3,IF(K1437=[32]Hoja3!$B$4,[32]Hoja3!$A$4,IF(K1437=[32]Hoja3!$B$5,[32]Hoja3!$A$5,IF(K1437=[32]Hoja3!$B$6,[32]Hoja3!$A$6,IF(K1437=[32]Hoja3!$B$7,[32]Hoja3!$A$7,IF(K1437=[32]Hoja3!$B$8,[32]Hoja3!$A$8,IF(K1437=[32]Hoja3!$B$9,[32]Hoja3!$A$9,IF(K1437=[32]Hoja3!$B$10,[32]Hoja3!$A$10,IF(K1437=[32]Hoja3!$B$11,[32]Hoja3!$A$11,IF(K1437=[32]Hoja3!$B$12,[32]Hoja3!$A$12,IF(K1437=[32]Hoja3!$B$13,[32]Hoja3!$A$13,IF(K1437=[32]Hoja3!$B$14,[32]Hoja3!$A$14,"")))))))))))))</f>
        <v>CCE-05</v>
      </c>
      <c r="M1437" s="2" t="s">
        <v>30</v>
      </c>
      <c r="N1437" s="2">
        <v>0</v>
      </c>
      <c r="O1437" s="1">
        <v>10024290</v>
      </c>
      <c r="P1437" s="1">
        <v>10024290</v>
      </c>
      <c r="Q1437" s="1">
        <v>0</v>
      </c>
      <c r="R1437" s="2">
        <v>0</v>
      </c>
      <c r="S1437" s="2" t="s">
        <v>2072</v>
      </c>
      <c r="T1437" s="2" t="s">
        <v>2073</v>
      </c>
      <c r="U1437" s="2" t="s">
        <v>2074</v>
      </c>
      <c r="V1437" s="2" t="s">
        <v>2075</v>
      </c>
      <c r="W1437" s="2" t="s">
        <v>2076</v>
      </c>
      <c r="X1437" s="2">
        <v>3241000</v>
      </c>
      <c r="Y1437" s="3" t="s">
        <v>2077</v>
      </c>
    </row>
    <row r="1438" spans="1:25" ht="135" x14ac:dyDescent="0.25">
      <c r="A1438" s="2" t="s">
        <v>2269</v>
      </c>
      <c r="B1438" s="2" t="str">
        <f>IFERROR(VLOOKUP(VALUE(MID(A1438,1,IF(VALUE(MID(A1438,1,3))=898,3,4))),[32]Hoja1!$A$3:$K$222,2,0),"")</f>
        <v>1053 Oportunidades de aprendizaje desde el enfoque diferencial</v>
      </c>
      <c r="C1438" s="2" t="s">
        <v>2069</v>
      </c>
      <c r="D1438" s="2" t="s">
        <v>2070</v>
      </c>
      <c r="E1438" s="2">
        <v>91111902</v>
      </c>
      <c r="F1438" s="2" t="s">
        <v>2235</v>
      </c>
      <c r="G1438" s="4">
        <v>1</v>
      </c>
      <c r="H1438" s="4">
        <v>1</v>
      </c>
      <c r="I1438" s="2">
        <v>6</v>
      </c>
      <c r="J1438" s="2">
        <v>1</v>
      </c>
      <c r="K1438" s="2" t="s">
        <v>29</v>
      </c>
      <c r="L1438" s="2" t="str">
        <f>IF(K1438=[32]Hoja3!$B$2,[32]Hoja3!$A$2,IF(K1438=[32]Hoja3!$B$3,[32]Hoja3!$A$3,IF(K1438=[32]Hoja3!$B$4,[32]Hoja3!$A$4,IF(K1438=[32]Hoja3!$B$5,[32]Hoja3!$A$5,IF(K1438=[32]Hoja3!$B$6,[32]Hoja3!$A$6,IF(K1438=[32]Hoja3!$B$7,[32]Hoja3!$A$7,IF(K1438=[32]Hoja3!$B$8,[32]Hoja3!$A$8,IF(K1438=[32]Hoja3!$B$9,[32]Hoja3!$A$9,IF(K1438=[32]Hoja3!$B$10,[32]Hoja3!$A$10,IF(K1438=[32]Hoja3!$B$11,[32]Hoja3!$A$11,IF(K1438=[32]Hoja3!$B$12,[32]Hoja3!$A$12,IF(K1438=[32]Hoja3!$B$13,[32]Hoja3!$A$13,IF(K1438=[32]Hoja3!$B$14,[32]Hoja3!$A$14,"")))))))))))))</f>
        <v>CCE-05</v>
      </c>
      <c r="M1438" s="2" t="s">
        <v>30</v>
      </c>
      <c r="N1438" s="2">
        <v>0</v>
      </c>
      <c r="O1438" s="1">
        <v>10024290</v>
      </c>
      <c r="P1438" s="1">
        <v>10024290</v>
      </c>
      <c r="Q1438" s="1">
        <v>0</v>
      </c>
      <c r="R1438" s="2">
        <v>0</v>
      </c>
      <c r="S1438" s="2" t="s">
        <v>2072</v>
      </c>
      <c r="T1438" s="2" t="s">
        <v>2073</v>
      </c>
      <c r="U1438" s="2" t="s">
        <v>2074</v>
      </c>
      <c r="V1438" s="2" t="s">
        <v>2075</v>
      </c>
      <c r="W1438" s="2" t="s">
        <v>2076</v>
      </c>
      <c r="X1438" s="2">
        <v>3241000</v>
      </c>
      <c r="Y1438" s="3" t="s">
        <v>2077</v>
      </c>
    </row>
    <row r="1439" spans="1:25" ht="135" x14ac:dyDescent="0.25">
      <c r="A1439" s="2" t="s">
        <v>2270</v>
      </c>
      <c r="B1439" s="2" t="str">
        <f>IFERROR(VLOOKUP(VALUE(MID(A1439,1,IF(VALUE(MID(A1439,1,3))=898,3,4))),[32]Hoja1!$A$3:$K$222,2,0),"")</f>
        <v>1053 Oportunidades de aprendizaje desde el enfoque diferencial</v>
      </c>
      <c r="C1439" s="2" t="s">
        <v>2069</v>
      </c>
      <c r="D1439" s="2" t="s">
        <v>2070</v>
      </c>
      <c r="E1439" s="2">
        <v>91111902</v>
      </c>
      <c r="F1439" s="2" t="s">
        <v>2235</v>
      </c>
      <c r="G1439" s="4">
        <v>1</v>
      </c>
      <c r="H1439" s="4">
        <v>1</v>
      </c>
      <c r="I1439" s="2">
        <v>6</v>
      </c>
      <c r="J1439" s="2">
        <v>1</v>
      </c>
      <c r="K1439" s="2" t="s">
        <v>29</v>
      </c>
      <c r="L1439" s="2" t="str">
        <f>IF(K1439=[32]Hoja3!$B$2,[32]Hoja3!$A$2,IF(K1439=[32]Hoja3!$B$3,[32]Hoja3!$A$3,IF(K1439=[32]Hoja3!$B$4,[32]Hoja3!$A$4,IF(K1439=[32]Hoja3!$B$5,[32]Hoja3!$A$5,IF(K1439=[32]Hoja3!$B$6,[32]Hoja3!$A$6,IF(K1439=[32]Hoja3!$B$7,[32]Hoja3!$A$7,IF(K1439=[32]Hoja3!$B$8,[32]Hoja3!$A$8,IF(K1439=[32]Hoja3!$B$9,[32]Hoja3!$A$9,IF(K1439=[32]Hoja3!$B$10,[32]Hoja3!$A$10,IF(K1439=[32]Hoja3!$B$11,[32]Hoja3!$A$11,IF(K1439=[32]Hoja3!$B$12,[32]Hoja3!$A$12,IF(K1439=[32]Hoja3!$B$13,[32]Hoja3!$A$13,IF(K1439=[32]Hoja3!$B$14,[32]Hoja3!$A$14,"")))))))))))))</f>
        <v>CCE-05</v>
      </c>
      <c r="M1439" s="2" t="s">
        <v>30</v>
      </c>
      <c r="N1439" s="2">
        <v>0</v>
      </c>
      <c r="O1439" s="1">
        <v>10024290</v>
      </c>
      <c r="P1439" s="1">
        <v>10024290</v>
      </c>
      <c r="Q1439" s="1">
        <v>0</v>
      </c>
      <c r="R1439" s="2">
        <v>0</v>
      </c>
      <c r="S1439" s="2" t="s">
        <v>2072</v>
      </c>
      <c r="T1439" s="2" t="s">
        <v>2073</v>
      </c>
      <c r="U1439" s="2" t="s">
        <v>2074</v>
      </c>
      <c r="V1439" s="2" t="s">
        <v>2075</v>
      </c>
      <c r="W1439" s="2" t="s">
        <v>2076</v>
      </c>
      <c r="X1439" s="2">
        <v>3241000</v>
      </c>
      <c r="Y1439" s="3" t="s">
        <v>2077</v>
      </c>
    </row>
    <row r="1440" spans="1:25" ht="135" x14ac:dyDescent="0.25">
      <c r="A1440" s="2" t="s">
        <v>2271</v>
      </c>
      <c r="B1440" s="2" t="str">
        <f>IFERROR(VLOOKUP(VALUE(MID(A1440,1,IF(VALUE(MID(A1440,1,3))=898,3,4))),[32]Hoja1!$A$3:$K$222,2,0),"")</f>
        <v>1053 Oportunidades de aprendizaje desde el enfoque diferencial</v>
      </c>
      <c r="C1440" s="2" t="s">
        <v>2069</v>
      </c>
      <c r="D1440" s="2" t="s">
        <v>2070</v>
      </c>
      <c r="E1440" s="2">
        <v>91111902</v>
      </c>
      <c r="F1440" s="2" t="s">
        <v>2235</v>
      </c>
      <c r="G1440" s="4">
        <v>1</v>
      </c>
      <c r="H1440" s="4">
        <v>1</v>
      </c>
      <c r="I1440" s="2">
        <v>6</v>
      </c>
      <c r="J1440" s="2">
        <v>1</v>
      </c>
      <c r="K1440" s="2" t="s">
        <v>29</v>
      </c>
      <c r="L1440" s="2" t="str">
        <f>IF(K1440=[32]Hoja3!$B$2,[32]Hoja3!$A$2,IF(K1440=[32]Hoja3!$B$3,[32]Hoja3!$A$3,IF(K1440=[32]Hoja3!$B$4,[32]Hoja3!$A$4,IF(K1440=[32]Hoja3!$B$5,[32]Hoja3!$A$5,IF(K1440=[32]Hoja3!$B$6,[32]Hoja3!$A$6,IF(K1440=[32]Hoja3!$B$7,[32]Hoja3!$A$7,IF(K1440=[32]Hoja3!$B$8,[32]Hoja3!$A$8,IF(K1440=[32]Hoja3!$B$9,[32]Hoja3!$A$9,IF(K1440=[32]Hoja3!$B$10,[32]Hoja3!$A$10,IF(K1440=[32]Hoja3!$B$11,[32]Hoja3!$A$11,IF(K1440=[32]Hoja3!$B$12,[32]Hoja3!$A$12,IF(K1440=[32]Hoja3!$B$13,[32]Hoja3!$A$13,IF(K1440=[32]Hoja3!$B$14,[32]Hoja3!$A$14,"")))))))))))))</f>
        <v>CCE-05</v>
      </c>
      <c r="M1440" s="2" t="s">
        <v>30</v>
      </c>
      <c r="N1440" s="2">
        <v>0</v>
      </c>
      <c r="O1440" s="1">
        <v>10024290</v>
      </c>
      <c r="P1440" s="1">
        <v>10024290</v>
      </c>
      <c r="Q1440" s="1">
        <v>0</v>
      </c>
      <c r="R1440" s="2">
        <v>0</v>
      </c>
      <c r="S1440" s="2" t="s">
        <v>2072</v>
      </c>
      <c r="T1440" s="2" t="s">
        <v>2073</v>
      </c>
      <c r="U1440" s="2" t="s">
        <v>2074</v>
      </c>
      <c r="V1440" s="2" t="s">
        <v>2075</v>
      </c>
      <c r="W1440" s="2" t="s">
        <v>2076</v>
      </c>
      <c r="X1440" s="2">
        <v>3241000</v>
      </c>
      <c r="Y1440" s="3" t="s">
        <v>2077</v>
      </c>
    </row>
    <row r="1441" spans="1:25" ht="135" x14ac:dyDescent="0.25">
      <c r="A1441" s="2" t="s">
        <v>2272</v>
      </c>
      <c r="B1441" s="2" t="str">
        <f>IFERROR(VLOOKUP(VALUE(MID(A1441,1,IF(VALUE(MID(A1441,1,3))=898,3,4))),[32]Hoja1!$A$3:$K$222,2,0),"")</f>
        <v>1053 Oportunidades de aprendizaje desde el enfoque diferencial</v>
      </c>
      <c r="C1441" s="2" t="s">
        <v>2069</v>
      </c>
      <c r="D1441" s="2" t="s">
        <v>2070</v>
      </c>
      <c r="E1441" s="2">
        <v>91111902</v>
      </c>
      <c r="F1441" s="2" t="s">
        <v>2235</v>
      </c>
      <c r="G1441" s="4">
        <v>1</v>
      </c>
      <c r="H1441" s="4">
        <v>1</v>
      </c>
      <c r="I1441" s="2">
        <v>6</v>
      </c>
      <c r="J1441" s="2">
        <v>1</v>
      </c>
      <c r="K1441" s="2" t="s">
        <v>29</v>
      </c>
      <c r="L1441" s="2" t="str">
        <f>IF(K1441=[32]Hoja3!$B$2,[32]Hoja3!$A$2,IF(K1441=[32]Hoja3!$B$3,[32]Hoja3!$A$3,IF(K1441=[32]Hoja3!$B$4,[32]Hoja3!$A$4,IF(K1441=[32]Hoja3!$B$5,[32]Hoja3!$A$5,IF(K1441=[32]Hoja3!$B$6,[32]Hoja3!$A$6,IF(K1441=[32]Hoja3!$B$7,[32]Hoja3!$A$7,IF(K1441=[32]Hoja3!$B$8,[32]Hoja3!$A$8,IF(K1441=[32]Hoja3!$B$9,[32]Hoja3!$A$9,IF(K1441=[32]Hoja3!$B$10,[32]Hoja3!$A$10,IF(K1441=[32]Hoja3!$B$11,[32]Hoja3!$A$11,IF(K1441=[32]Hoja3!$B$12,[32]Hoja3!$A$12,IF(K1441=[32]Hoja3!$B$13,[32]Hoja3!$A$13,IF(K1441=[32]Hoja3!$B$14,[32]Hoja3!$A$14,"")))))))))))))</f>
        <v>CCE-05</v>
      </c>
      <c r="M1441" s="2" t="s">
        <v>30</v>
      </c>
      <c r="N1441" s="2">
        <v>0</v>
      </c>
      <c r="O1441" s="1">
        <v>10024290</v>
      </c>
      <c r="P1441" s="1">
        <v>10024290</v>
      </c>
      <c r="Q1441" s="1">
        <v>0</v>
      </c>
      <c r="R1441" s="2">
        <v>0</v>
      </c>
      <c r="S1441" s="2" t="s">
        <v>2072</v>
      </c>
      <c r="T1441" s="2" t="s">
        <v>2073</v>
      </c>
      <c r="U1441" s="2" t="s">
        <v>2074</v>
      </c>
      <c r="V1441" s="2" t="s">
        <v>2075</v>
      </c>
      <c r="W1441" s="2" t="s">
        <v>2076</v>
      </c>
      <c r="X1441" s="2">
        <v>3241000</v>
      </c>
      <c r="Y1441" s="3" t="s">
        <v>2077</v>
      </c>
    </row>
    <row r="1442" spans="1:25" ht="135" x14ac:dyDescent="0.25">
      <c r="A1442" s="2" t="s">
        <v>2273</v>
      </c>
      <c r="B1442" s="2" t="str">
        <f>IFERROR(VLOOKUP(VALUE(MID(A1442,1,IF(VALUE(MID(A1442,1,3))=898,3,4))),[32]Hoja1!$A$3:$K$222,2,0),"")</f>
        <v>1053 Oportunidades de aprendizaje desde el enfoque diferencial</v>
      </c>
      <c r="C1442" s="2" t="s">
        <v>2069</v>
      </c>
      <c r="D1442" s="2" t="s">
        <v>2070</v>
      </c>
      <c r="E1442" s="2">
        <v>91111902</v>
      </c>
      <c r="F1442" s="2" t="s">
        <v>2235</v>
      </c>
      <c r="G1442" s="4">
        <v>1</v>
      </c>
      <c r="H1442" s="4">
        <v>1</v>
      </c>
      <c r="I1442" s="2">
        <v>6</v>
      </c>
      <c r="J1442" s="2">
        <v>1</v>
      </c>
      <c r="K1442" s="2" t="s">
        <v>29</v>
      </c>
      <c r="L1442" s="2" t="str">
        <f>IF(K1442=[32]Hoja3!$B$2,[32]Hoja3!$A$2,IF(K1442=[32]Hoja3!$B$3,[32]Hoja3!$A$3,IF(K1442=[32]Hoja3!$B$4,[32]Hoja3!$A$4,IF(K1442=[32]Hoja3!$B$5,[32]Hoja3!$A$5,IF(K1442=[32]Hoja3!$B$6,[32]Hoja3!$A$6,IF(K1442=[32]Hoja3!$B$7,[32]Hoja3!$A$7,IF(K1442=[32]Hoja3!$B$8,[32]Hoja3!$A$8,IF(K1442=[32]Hoja3!$B$9,[32]Hoja3!$A$9,IF(K1442=[32]Hoja3!$B$10,[32]Hoja3!$A$10,IF(K1442=[32]Hoja3!$B$11,[32]Hoja3!$A$11,IF(K1442=[32]Hoja3!$B$12,[32]Hoja3!$A$12,IF(K1442=[32]Hoja3!$B$13,[32]Hoja3!$A$13,IF(K1442=[32]Hoja3!$B$14,[32]Hoja3!$A$14,"")))))))))))))</f>
        <v>CCE-05</v>
      </c>
      <c r="M1442" s="2" t="s">
        <v>30</v>
      </c>
      <c r="N1442" s="2">
        <v>0</v>
      </c>
      <c r="O1442" s="1">
        <v>10024290</v>
      </c>
      <c r="P1442" s="1">
        <v>10024290</v>
      </c>
      <c r="Q1442" s="1">
        <v>0</v>
      </c>
      <c r="R1442" s="2">
        <v>0</v>
      </c>
      <c r="S1442" s="2" t="s">
        <v>2072</v>
      </c>
      <c r="T1442" s="2" t="s">
        <v>2073</v>
      </c>
      <c r="U1442" s="2" t="s">
        <v>2074</v>
      </c>
      <c r="V1442" s="2" t="s">
        <v>2075</v>
      </c>
      <c r="W1442" s="2" t="s">
        <v>2076</v>
      </c>
      <c r="X1442" s="2">
        <v>3241000</v>
      </c>
      <c r="Y1442" s="3" t="s">
        <v>2077</v>
      </c>
    </row>
    <row r="1443" spans="1:25" ht="135" x14ac:dyDescent="0.25">
      <c r="A1443" s="2" t="s">
        <v>2274</v>
      </c>
      <c r="B1443" s="2" t="str">
        <f>IFERROR(VLOOKUP(VALUE(MID(A1443,1,IF(VALUE(MID(A1443,1,3))=898,3,4))),[32]Hoja1!$A$3:$K$222,2,0),"")</f>
        <v>1053 Oportunidades de aprendizaje desde el enfoque diferencial</v>
      </c>
      <c r="C1443" s="2" t="s">
        <v>2069</v>
      </c>
      <c r="D1443" s="2" t="s">
        <v>2070</v>
      </c>
      <c r="E1443" s="2">
        <v>91111902</v>
      </c>
      <c r="F1443" s="2" t="s">
        <v>2235</v>
      </c>
      <c r="G1443" s="4">
        <v>1</v>
      </c>
      <c r="H1443" s="4">
        <v>1</v>
      </c>
      <c r="I1443" s="2">
        <v>6</v>
      </c>
      <c r="J1443" s="2">
        <v>1</v>
      </c>
      <c r="K1443" s="2" t="s">
        <v>29</v>
      </c>
      <c r="L1443" s="2" t="str">
        <f>IF(K1443=[32]Hoja3!$B$2,[32]Hoja3!$A$2,IF(K1443=[32]Hoja3!$B$3,[32]Hoja3!$A$3,IF(K1443=[32]Hoja3!$B$4,[32]Hoja3!$A$4,IF(K1443=[32]Hoja3!$B$5,[32]Hoja3!$A$5,IF(K1443=[32]Hoja3!$B$6,[32]Hoja3!$A$6,IF(K1443=[32]Hoja3!$B$7,[32]Hoja3!$A$7,IF(K1443=[32]Hoja3!$B$8,[32]Hoja3!$A$8,IF(K1443=[32]Hoja3!$B$9,[32]Hoja3!$A$9,IF(K1443=[32]Hoja3!$B$10,[32]Hoja3!$A$10,IF(K1443=[32]Hoja3!$B$11,[32]Hoja3!$A$11,IF(K1443=[32]Hoja3!$B$12,[32]Hoja3!$A$12,IF(K1443=[32]Hoja3!$B$13,[32]Hoja3!$A$13,IF(K1443=[32]Hoja3!$B$14,[32]Hoja3!$A$14,"")))))))))))))</f>
        <v>CCE-05</v>
      </c>
      <c r="M1443" s="2" t="s">
        <v>30</v>
      </c>
      <c r="N1443" s="2">
        <v>0</v>
      </c>
      <c r="O1443" s="1">
        <v>10024290</v>
      </c>
      <c r="P1443" s="1">
        <v>10024290</v>
      </c>
      <c r="Q1443" s="1">
        <v>0</v>
      </c>
      <c r="R1443" s="2">
        <v>0</v>
      </c>
      <c r="S1443" s="2" t="s">
        <v>2072</v>
      </c>
      <c r="T1443" s="2" t="s">
        <v>2073</v>
      </c>
      <c r="U1443" s="2" t="s">
        <v>2074</v>
      </c>
      <c r="V1443" s="2" t="s">
        <v>2075</v>
      </c>
      <c r="W1443" s="2" t="s">
        <v>2076</v>
      </c>
      <c r="X1443" s="2">
        <v>3241000</v>
      </c>
      <c r="Y1443" s="3" t="s">
        <v>2077</v>
      </c>
    </row>
    <row r="1444" spans="1:25" ht="135" x14ac:dyDescent="0.25">
      <c r="A1444" s="2" t="s">
        <v>2275</v>
      </c>
      <c r="B1444" s="2" t="str">
        <f>IFERROR(VLOOKUP(VALUE(MID(A1444,1,IF(VALUE(MID(A1444,1,3))=898,3,4))),[32]Hoja1!$A$3:$K$222,2,0),"")</f>
        <v>1053 Oportunidades de aprendizaje desde el enfoque diferencial</v>
      </c>
      <c r="C1444" s="2" t="s">
        <v>2069</v>
      </c>
      <c r="D1444" s="2" t="s">
        <v>2070</v>
      </c>
      <c r="E1444" s="2">
        <v>91111902</v>
      </c>
      <c r="F1444" s="2" t="s">
        <v>2235</v>
      </c>
      <c r="G1444" s="4">
        <v>1</v>
      </c>
      <c r="H1444" s="4">
        <v>1</v>
      </c>
      <c r="I1444" s="2">
        <v>6</v>
      </c>
      <c r="J1444" s="2">
        <v>1</v>
      </c>
      <c r="K1444" s="2" t="s">
        <v>29</v>
      </c>
      <c r="L1444" s="2" t="str">
        <f>IF(K1444=[32]Hoja3!$B$2,[32]Hoja3!$A$2,IF(K1444=[32]Hoja3!$B$3,[32]Hoja3!$A$3,IF(K1444=[32]Hoja3!$B$4,[32]Hoja3!$A$4,IF(K1444=[32]Hoja3!$B$5,[32]Hoja3!$A$5,IF(K1444=[32]Hoja3!$B$6,[32]Hoja3!$A$6,IF(K1444=[32]Hoja3!$B$7,[32]Hoja3!$A$7,IF(K1444=[32]Hoja3!$B$8,[32]Hoja3!$A$8,IF(K1444=[32]Hoja3!$B$9,[32]Hoja3!$A$9,IF(K1444=[32]Hoja3!$B$10,[32]Hoja3!$A$10,IF(K1444=[32]Hoja3!$B$11,[32]Hoja3!$A$11,IF(K1444=[32]Hoja3!$B$12,[32]Hoja3!$A$12,IF(K1444=[32]Hoja3!$B$13,[32]Hoja3!$A$13,IF(K1444=[32]Hoja3!$B$14,[32]Hoja3!$A$14,"")))))))))))))</f>
        <v>CCE-05</v>
      </c>
      <c r="M1444" s="2" t="s">
        <v>30</v>
      </c>
      <c r="N1444" s="2">
        <v>0</v>
      </c>
      <c r="O1444" s="1">
        <v>10024290</v>
      </c>
      <c r="P1444" s="1">
        <v>10024290</v>
      </c>
      <c r="Q1444" s="1">
        <v>0</v>
      </c>
      <c r="R1444" s="2">
        <v>0</v>
      </c>
      <c r="S1444" s="2" t="s">
        <v>2072</v>
      </c>
      <c r="T1444" s="2" t="s">
        <v>2073</v>
      </c>
      <c r="U1444" s="2" t="s">
        <v>2074</v>
      </c>
      <c r="V1444" s="2" t="s">
        <v>2075</v>
      </c>
      <c r="W1444" s="2" t="s">
        <v>2076</v>
      </c>
      <c r="X1444" s="2">
        <v>3241000</v>
      </c>
      <c r="Y1444" s="3" t="s">
        <v>2077</v>
      </c>
    </row>
    <row r="1445" spans="1:25" ht="135" x14ac:dyDescent="0.25">
      <c r="A1445" s="2" t="s">
        <v>2276</v>
      </c>
      <c r="B1445" s="2" t="str">
        <f>IFERROR(VLOOKUP(VALUE(MID(A1445,1,IF(VALUE(MID(A1445,1,3))=898,3,4))),[32]Hoja1!$A$3:$K$222,2,0),"")</f>
        <v>1053 Oportunidades de aprendizaje desde el enfoque diferencial</v>
      </c>
      <c r="C1445" s="2" t="s">
        <v>2069</v>
      </c>
      <c r="D1445" s="2" t="s">
        <v>2070</v>
      </c>
      <c r="E1445" s="2">
        <v>91111902</v>
      </c>
      <c r="F1445" s="2" t="s">
        <v>2235</v>
      </c>
      <c r="G1445" s="4">
        <v>1</v>
      </c>
      <c r="H1445" s="4">
        <v>1</v>
      </c>
      <c r="I1445" s="2">
        <v>6</v>
      </c>
      <c r="J1445" s="2">
        <v>1</v>
      </c>
      <c r="K1445" s="2" t="s">
        <v>29</v>
      </c>
      <c r="L1445" s="2" t="str">
        <f>IF(K1445=[32]Hoja3!$B$2,[32]Hoja3!$A$2,IF(K1445=[32]Hoja3!$B$3,[32]Hoja3!$A$3,IF(K1445=[32]Hoja3!$B$4,[32]Hoja3!$A$4,IF(K1445=[32]Hoja3!$B$5,[32]Hoja3!$A$5,IF(K1445=[32]Hoja3!$B$6,[32]Hoja3!$A$6,IF(K1445=[32]Hoja3!$B$7,[32]Hoja3!$A$7,IF(K1445=[32]Hoja3!$B$8,[32]Hoja3!$A$8,IF(K1445=[32]Hoja3!$B$9,[32]Hoja3!$A$9,IF(K1445=[32]Hoja3!$B$10,[32]Hoja3!$A$10,IF(K1445=[32]Hoja3!$B$11,[32]Hoja3!$A$11,IF(K1445=[32]Hoja3!$B$12,[32]Hoja3!$A$12,IF(K1445=[32]Hoja3!$B$13,[32]Hoja3!$A$13,IF(K1445=[32]Hoja3!$B$14,[32]Hoja3!$A$14,"")))))))))))))</f>
        <v>CCE-05</v>
      </c>
      <c r="M1445" s="2" t="s">
        <v>30</v>
      </c>
      <c r="N1445" s="2">
        <v>0</v>
      </c>
      <c r="O1445" s="1">
        <v>10024290</v>
      </c>
      <c r="P1445" s="1">
        <v>10024290</v>
      </c>
      <c r="Q1445" s="1">
        <v>0</v>
      </c>
      <c r="R1445" s="2">
        <v>0</v>
      </c>
      <c r="S1445" s="2" t="s">
        <v>2072</v>
      </c>
      <c r="T1445" s="2" t="s">
        <v>2073</v>
      </c>
      <c r="U1445" s="2" t="s">
        <v>2074</v>
      </c>
      <c r="V1445" s="2" t="s">
        <v>2075</v>
      </c>
      <c r="W1445" s="2" t="s">
        <v>2076</v>
      </c>
      <c r="X1445" s="2">
        <v>3241000</v>
      </c>
      <c r="Y1445" s="3" t="s">
        <v>2077</v>
      </c>
    </row>
    <row r="1446" spans="1:25" ht="135" x14ac:dyDescent="0.25">
      <c r="A1446" s="2" t="s">
        <v>2277</v>
      </c>
      <c r="B1446" s="2" t="str">
        <f>IFERROR(VLOOKUP(VALUE(MID(A1446,1,IF(VALUE(MID(A1446,1,3))=898,3,4))),[32]Hoja1!$A$3:$K$222,2,0),"")</f>
        <v>1053 Oportunidades de aprendizaje desde el enfoque diferencial</v>
      </c>
      <c r="C1446" s="2" t="s">
        <v>2069</v>
      </c>
      <c r="D1446" s="2" t="s">
        <v>2070</v>
      </c>
      <c r="E1446" s="2">
        <v>91111902</v>
      </c>
      <c r="F1446" s="2" t="s">
        <v>2235</v>
      </c>
      <c r="G1446" s="4">
        <v>1</v>
      </c>
      <c r="H1446" s="4">
        <v>1</v>
      </c>
      <c r="I1446" s="2">
        <v>6</v>
      </c>
      <c r="J1446" s="2">
        <v>1</v>
      </c>
      <c r="K1446" s="2" t="s">
        <v>29</v>
      </c>
      <c r="L1446" s="2" t="str">
        <f>IF(K1446=[32]Hoja3!$B$2,[32]Hoja3!$A$2,IF(K1446=[32]Hoja3!$B$3,[32]Hoja3!$A$3,IF(K1446=[32]Hoja3!$B$4,[32]Hoja3!$A$4,IF(K1446=[32]Hoja3!$B$5,[32]Hoja3!$A$5,IF(K1446=[32]Hoja3!$B$6,[32]Hoja3!$A$6,IF(K1446=[32]Hoja3!$B$7,[32]Hoja3!$A$7,IF(K1446=[32]Hoja3!$B$8,[32]Hoja3!$A$8,IF(K1446=[32]Hoja3!$B$9,[32]Hoja3!$A$9,IF(K1446=[32]Hoja3!$B$10,[32]Hoja3!$A$10,IF(K1446=[32]Hoja3!$B$11,[32]Hoja3!$A$11,IF(K1446=[32]Hoja3!$B$12,[32]Hoja3!$A$12,IF(K1446=[32]Hoja3!$B$13,[32]Hoja3!$A$13,IF(K1446=[32]Hoja3!$B$14,[32]Hoja3!$A$14,"")))))))))))))</f>
        <v>CCE-05</v>
      </c>
      <c r="M1446" s="2" t="s">
        <v>30</v>
      </c>
      <c r="N1446" s="2">
        <v>0</v>
      </c>
      <c r="O1446" s="1">
        <v>10024290</v>
      </c>
      <c r="P1446" s="1">
        <v>10024290</v>
      </c>
      <c r="Q1446" s="1">
        <v>0</v>
      </c>
      <c r="R1446" s="2">
        <v>0</v>
      </c>
      <c r="S1446" s="2" t="s">
        <v>2072</v>
      </c>
      <c r="T1446" s="2" t="s">
        <v>2073</v>
      </c>
      <c r="U1446" s="2" t="s">
        <v>2074</v>
      </c>
      <c r="V1446" s="2" t="s">
        <v>2075</v>
      </c>
      <c r="W1446" s="2" t="s">
        <v>2076</v>
      </c>
      <c r="X1446" s="2">
        <v>3241000</v>
      </c>
      <c r="Y1446" s="3" t="s">
        <v>2077</v>
      </c>
    </row>
    <row r="1447" spans="1:25" ht="135" x14ac:dyDescent="0.25">
      <c r="A1447" s="2" t="s">
        <v>2278</v>
      </c>
      <c r="B1447" s="2" t="str">
        <f>IFERROR(VLOOKUP(VALUE(MID(A1447,1,IF(VALUE(MID(A1447,1,3))=898,3,4))),[32]Hoja1!$A$3:$K$222,2,0),"")</f>
        <v>1053 Oportunidades de aprendizaje desde el enfoque diferencial</v>
      </c>
      <c r="C1447" s="2" t="s">
        <v>2069</v>
      </c>
      <c r="D1447" s="2" t="s">
        <v>2070</v>
      </c>
      <c r="E1447" s="2">
        <v>91111902</v>
      </c>
      <c r="F1447" s="2" t="s">
        <v>2235</v>
      </c>
      <c r="G1447" s="4">
        <v>1</v>
      </c>
      <c r="H1447" s="4">
        <v>1</v>
      </c>
      <c r="I1447" s="2">
        <v>6</v>
      </c>
      <c r="J1447" s="2">
        <v>1</v>
      </c>
      <c r="K1447" s="2" t="s">
        <v>29</v>
      </c>
      <c r="L1447" s="2" t="str">
        <f>IF(K1447=[32]Hoja3!$B$2,[32]Hoja3!$A$2,IF(K1447=[32]Hoja3!$B$3,[32]Hoja3!$A$3,IF(K1447=[32]Hoja3!$B$4,[32]Hoja3!$A$4,IF(K1447=[32]Hoja3!$B$5,[32]Hoja3!$A$5,IF(K1447=[32]Hoja3!$B$6,[32]Hoja3!$A$6,IF(K1447=[32]Hoja3!$B$7,[32]Hoja3!$A$7,IF(K1447=[32]Hoja3!$B$8,[32]Hoja3!$A$8,IF(K1447=[32]Hoja3!$B$9,[32]Hoja3!$A$9,IF(K1447=[32]Hoja3!$B$10,[32]Hoja3!$A$10,IF(K1447=[32]Hoja3!$B$11,[32]Hoja3!$A$11,IF(K1447=[32]Hoja3!$B$12,[32]Hoja3!$A$12,IF(K1447=[32]Hoja3!$B$13,[32]Hoja3!$A$13,IF(K1447=[32]Hoja3!$B$14,[32]Hoja3!$A$14,"")))))))))))))</f>
        <v>CCE-05</v>
      </c>
      <c r="M1447" s="2" t="s">
        <v>30</v>
      </c>
      <c r="N1447" s="2">
        <v>0</v>
      </c>
      <c r="O1447" s="1">
        <v>10024290</v>
      </c>
      <c r="P1447" s="1">
        <v>10024290</v>
      </c>
      <c r="Q1447" s="1">
        <v>0</v>
      </c>
      <c r="R1447" s="2">
        <v>0</v>
      </c>
      <c r="S1447" s="2" t="s">
        <v>2072</v>
      </c>
      <c r="T1447" s="2" t="s">
        <v>2073</v>
      </c>
      <c r="U1447" s="2" t="s">
        <v>2074</v>
      </c>
      <c r="V1447" s="2" t="s">
        <v>2075</v>
      </c>
      <c r="W1447" s="2" t="s">
        <v>2076</v>
      </c>
      <c r="X1447" s="2">
        <v>3241000</v>
      </c>
      <c r="Y1447" s="3" t="s">
        <v>2077</v>
      </c>
    </row>
    <row r="1448" spans="1:25" ht="135" x14ac:dyDescent="0.25">
      <c r="A1448" s="2" t="s">
        <v>2279</v>
      </c>
      <c r="B1448" s="2" t="str">
        <f>IFERROR(VLOOKUP(VALUE(MID(A1448,1,IF(VALUE(MID(A1448,1,3))=898,3,4))),[32]Hoja1!$A$3:$K$222,2,0),"")</f>
        <v>1053 Oportunidades de aprendizaje desde el enfoque diferencial</v>
      </c>
      <c r="C1448" s="2" t="s">
        <v>2069</v>
      </c>
      <c r="D1448" s="2" t="s">
        <v>2070</v>
      </c>
      <c r="E1448" s="2">
        <v>91111902</v>
      </c>
      <c r="F1448" s="2" t="s">
        <v>2235</v>
      </c>
      <c r="G1448" s="4">
        <v>1</v>
      </c>
      <c r="H1448" s="4">
        <v>1</v>
      </c>
      <c r="I1448" s="2">
        <v>6</v>
      </c>
      <c r="J1448" s="2">
        <v>1</v>
      </c>
      <c r="K1448" s="2" t="s">
        <v>29</v>
      </c>
      <c r="L1448" s="2" t="str">
        <f>IF(K1448=[32]Hoja3!$B$2,[32]Hoja3!$A$2,IF(K1448=[32]Hoja3!$B$3,[32]Hoja3!$A$3,IF(K1448=[32]Hoja3!$B$4,[32]Hoja3!$A$4,IF(K1448=[32]Hoja3!$B$5,[32]Hoja3!$A$5,IF(K1448=[32]Hoja3!$B$6,[32]Hoja3!$A$6,IF(K1448=[32]Hoja3!$B$7,[32]Hoja3!$A$7,IF(K1448=[32]Hoja3!$B$8,[32]Hoja3!$A$8,IF(K1448=[32]Hoja3!$B$9,[32]Hoja3!$A$9,IF(K1448=[32]Hoja3!$B$10,[32]Hoja3!$A$10,IF(K1448=[32]Hoja3!$B$11,[32]Hoja3!$A$11,IF(K1448=[32]Hoja3!$B$12,[32]Hoja3!$A$12,IF(K1448=[32]Hoja3!$B$13,[32]Hoja3!$A$13,IF(K1448=[32]Hoja3!$B$14,[32]Hoja3!$A$14,"")))))))))))))</f>
        <v>CCE-05</v>
      </c>
      <c r="M1448" s="2" t="s">
        <v>30</v>
      </c>
      <c r="N1448" s="2">
        <v>0</v>
      </c>
      <c r="O1448" s="1">
        <v>10024290</v>
      </c>
      <c r="P1448" s="1">
        <v>10024290</v>
      </c>
      <c r="Q1448" s="1">
        <v>0</v>
      </c>
      <c r="R1448" s="2">
        <v>0</v>
      </c>
      <c r="S1448" s="2" t="s">
        <v>2072</v>
      </c>
      <c r="T1448" s="2" t="s">
        <v>2073</v>
      </c>
      <c r="U1448" s="2" t="s">
        <v>2074</v>
      </c>
      <c r="V1448" s="2" t="s">
        <v>2075</v>
      </c>
      <c r="W1448" s="2" t="s">
        <v>2076</v>
      </c>
      <c r="X1448" s="2">
        <v>3241000</v>
      </c>
      <c r="Y1448" s="3" t="s">
        <v>2077</v>
      </c>
    </row>
    <row r="1449" spans="1:25" ht="135" x14ac:dyDescent="0.25">
      <c r="A1449" s="2" t="s">
        <v>2280</v>
      </c>
      <c r="B1449" s="2" t="str">
        <f>IFERROR(VLOOKUP(VALUE(MID(A1449,1,IF(VALUE(MID(A1449,1,3))=898,3,4))),[32]Hoja1!$A$3:$K$222,2,0),"")</f>
        <v>1053 Oportunidades de aprendizaje desde el enfoque diferencial</v>
      </c>
      <c r="C1449" s="2" t="s">
        <v>2069</v>
      </c>
      <c r="D1449" s="2" t="s">
        <v>2070</v>
      </c>
      <c r="E1449" s="2">
        <v>91111902</v>
      </c>
      <c r="F1449" s="2" t="s">
        <v>2235</v>
      </c>
      <c r="G1449" s="4">
        <v>1</v>
      </c>
      <c r="H1449" s="4">
        <v>1</v>
      </c>
      <c r="I1449" s="2">
        <v>6</v>
      </c>
      <c r="J1449" s="2">
        <v>1</v>
      </c>
      <c r="K1449" s="2" t="s">
        <v>29</v>
      </c>
      <c r="L1449" s="2" t="str">
        <f>IF(K1449=[32]Hoja3!$B$2,[32]Hoja3!$A$2,IF(K1449=[32]Hoja3!$B$3,[32]Hoja3!$A$3,IF(K1449=[32]Hoja3!$B$4,[32]Hoja3!$A$4,IF(K1449=[32]Hoja3!$B$5,[32]Hoja3!$A$5,IF(K1449=[32]Hoja3!$B$6,[32]Hoja3!$A$6,IF(K1449=[32]Hoja3!$B$7,[32]Hoja3!$A$7,IF(K1449=[32]Hoja3!$B$8,[32]Hoja3!$A$8,IF(K1449=[32]Hoja3!$B$9,[32]Hoja3!$A$9,IF(K1449=[32]Hoja3!$B$10,[32]Hoja3!$A$10,IF(K1449=[32]Hoja3!$B$11,[32]Hoja3!$A$11,IF(K1449=[32]Hoja3!$B$12,[32]Hoja3!$A$12,IF(K1449=[32]Hoja3!$B$13,[32]Hoja3!$A$13,IF(K1449=[32]Hoja3!$B$14,[32]Hoja3!$A$14,"")))))))))))))</f>
        <v>CCE-05</v>
      </c>
      <c r="M1449" s="2" t="s">
        <v>30</v>
      </c>
      <c r="N1449" s="2">
        <v>0</v>
      </c>
      <c r="O1449" s="1">
        <v>10024290</v>
      </c>
      <c r="P1449" s="1">
        <v>10024290</v>
      </c>
      <c r="Q1449" s="1">
        <v>0</v>
      </c>
      <c r="R1449" s="2">
        <v>0</v>
      </c>
      <c r="S1449" s="2" t="s">
        <v>2072</v>
      </c>
      <c r="T1449" s="2" t="s">
        <v>2073</v>
      </c>
      <c r="U1449" s="2" t="s">
        <v>2074</v>
      </c>
      <c r="V1449" s="2" t="s">
        <v>2075</v>
      </c>
      <c r="W1449" s="2" t="s">
        <v>2076</v>
      </c>
      <c r="X1449" s="2">
        <v>3241000</v>
      </c>
      <c r="Y1449" s="3" t="s">
        <v>2077</v>
      </c>
    </row>
    <row r="1450" spans="1:25" ht="135" x14ac:dyDescent="0.25">
      <c r="A1450" s="2" t="s">
        <v>2281</v>
      </c>
      <c r="B1450" s="2" t="str">
        <f>IFERROR(VLOOKUP(VALUE(MID(A1450,1,IF(VALUE(MID(A1450,1,3))=898,3,4))),[32]Hoja1!$A$3:$K$222,2,0),"")</f>
        <v>1053 Oportunidades de aprendizaje desde el enfoque diferencial</v>
      </c>
      <c r="C1450" s="2" t="s">
        <v>2069</v>
      </c>
      <c r="D1450" s="2" t="s">
        <v>2070</v>
      </c>
      <c r="E1450" s="2">
        <v>91111902</v>
      </c>
      <c r="F1450" s="2" t="s">
        <v>2235</v>
      </c>
      <c r="G1450" s="4">
        <v>1</v>
      </c>
      <c r="H1450" s="4">
        <v>1</v>
      </c>
      <c r="I1450" s="2">
        <v>6</v>
      </c>
      <c r="J1450" s="2">
        <v>1</v>
      </c>
      <c r="K1450" s="2" t="s">
        <v>29</v>
      </c>
      <c r="L1450" s="2" t="str">
        <f>IF(K1450=[32]Hoja3!$B$2,[32]Hoja3!$A$2,IF(K1450=[32]Hoja3!$B$3,[32]Hoja3!$A$3,IF(K1450=[32]Hoja3!$B$4,[32]Hoja3!$A$4,IF(K1450=[32]Hoja3!$B$5,[32]Hoja3!$A$5,IF(K1450=[32]Hoja3!$B$6,[32]Hoja3!$A$6,IF(K1450=[32]Hoja3!$B$7,[32]Hoja3!$A$7,IF(K1450=[32]Hoja3!$B$8,[32]Hoja3!$A$8,IF(K1450=[32]Hoja3!$B$9,[32]Hoja3!$A$9,IF(K1450=[32]Hoja3!$B$10,[32]Hoja3!$A$10,IF(K1450=[32]Hoja3!$B$11,[32]Hoja3!$A$11,IF(K1450=[32]Hoja3!$B$12,[32]Hoja3!$A$12,IF(K1450=[32]Hoja3!$B$13,[32]Hoja3!$A$13,IF(K1450=[32]Hoja3!$B$14,[32]Hoja3!$A$14,"")))))))))))))</f>
        <v>CCE-05</v>
      </c>
      <c r="M1450" s="2" t="s">
        <v>30</v>
      </c>
      <c r="N1450" s="2">
        <v>0</v>
      </c>
      <c r="O1450" s="1">
        <v>10024290</v>
      </c>
      <c r="P1450" s="1">
        <v>10024290</v>
      </c>
      <c r="Q1450" s="1">
        <v>0</v>
      </c>
      <c r="R1450" s="2">
        <v>0</v>
      </c>
      <c r="S1450" s="2" t="s">
        <v>2072</v>
      </c>
      <c r="T1450" s="2" t="s">
        <v>2073</v>
      </c>
      <c r="U1450" s="2" t="s">
        <v>2074</v>
      </c>
      <c r="V1450" s="2" t="s">
        <v>2075</v>
      </c>
      <c r="W1450" s="2" t="s">
        <v>2076</v>
      </c>
      <c r="X1450" s="2">
        <v>3241000</v>
      </c>
      <c r="Y1450" s="3" t="s">
        <v>2077</v>
      </c>
    </row>
    <row r="1451" spans="1:25" ht="135" x14ac:dyDescent="0.25">
      <c r="A1451" s="2" t="s">
        <v>2282</v>
      </c>
      <c r="B1451" s="2" t="str">
        <f>IFERROR(VLOOKUP(VALUE(MID(A1451,1,IF(VALUE(MID(A1451,1,3))=898,3,4))),[32]Hoja1!$A$3:$K$222,2,0),"")</f>
        <v>1053 Oportunidades de aprendizaje desde el enfoque diferencial</v>
      </c>
      <c r="C1451" s="2" t="s">
        <v>2069</v>
      </c>
      <c r="D1451" s="2" t="s">
        <v>2070</v>
      </c>
      <c r="E1451" s="2">
        <v>91111902</v>
      </c>
      <c r="F1451" s="2" t="s">
        <v>2235</v>
      </c>
      <c r="G1451" s="4">
        <v>1</v>
      </c>
      <c r="H1451" s="4">
        <v>1</v>
      </c>
      <c r="I1451" s="2">
        <v>6</v>
      </c>
      <c r="J1451" s="2">
        <v>1</v>
      </c>
      <c r="K1451" s="2" t="s">
        <v>29</v>
      </c>
      <c r="L1451" s="2" t="str">
        <f>IF(K1451=[32]Hoja3!$B$2,[32]Hoja3!$A$2,IF(K1451=[32]Hoja3!$B$3,[32]Hoja3!$A$3,IF(K1451=[32]Hoja3!$B$4,[32]Hoja3!$A$4,IF(K1451=[32]Hoja3!$B$5,[32]Hoja3!$A$5,IF(K1451=[32]Hoja3!$B$6,[32]Hoja3!$A$6,IF(K1451=[32]Hoja3!$B$7,[32]Hoja3!$A$7,IF(K1451=[32]Hoja3!$B$8,[32]Hoja3!$A$8,IF(K1451=[32]Hoja3!$B$9,[32]Hoja3!$A$9,IF(K1451=[32]Hoja3!$B$10,[32]Hoja3!$A$10,IF(K1451=[32]Hoja3!$B$11,[32]Hoja3!$A$11,IF(K1451=[32]Hoja3!$B$12,[32]Hoja3!$A$12,IF(K1451=[32]Hoja3!$B$13,[32]Hoja3!$A$13,IF(K1451=[32]Hoja3!$B$14,[32]Hoja3!$A$14,"")))))))))))))</f>
        <v>CCE-05</v>
      </c>
      <c r="M1451" s="2" t="s">
        <v>30</v>
      </c>
      <c r="N1451" s="2">
        <v>0</v>
      </c>
      <c r="O1451" s="1">
        <v>10024290</v>
      </c>
      <c r="P1451" s="1">
        <v>10024290</v>
      </c>
      <c r="Q1451" s="1">
        <v>0</v>
      </c>
      <c r="R1451" s="2">
        <v>0</v>
      </c>
      <c r="S1451" s="2" t="s">
        <v>2072</v>
      </c>
      <c r="T1451" s="2" t="s">
        <v>2073</v>
      </c>
      <c r="U1451" s="2" t="s">
        <v>2074</v>
      </c>
      <c r="V1451" s="2" t="s">
        <v>2075</v>
      </c>
      <c r="W1451" s="2" t="s">
        <v>2076</v>
      </c>
      <c r="X1451" s="2">
        <v>3241000</v>
      </c>
      <c r="Y1451" s="3" t="s">
        <v>2077</v>
      </c>
    </row>
    <row r="1452" spans="1:25" ht="135" x14ac:dyDescent="0.25">
      <c r="A1452" s="2" t="s">
        <v>2283</v>
      </c>
      <c r="B1452" s="2" t="str">
        <f>IFERROR(VLOOKUP(VALUE(MID(A1452,1,IF(VALUE(MID(A1452,1,3))=898,3,4))),[32]Hoja1!$A$3:$K$222,2,0),"")</f>
        <v>1053 Oportunidades de aprendizaje desde el enfoque diferencial</v>
      </c>
      <c r="C1452" s="2" t="s">
        <v>2069</v>
      </c>
      <c r="D1452" s="2" t="s">
        <v>2070</v>
      </c>
      <c r="E1452" s="2">
        <v>91111902</v>
      </c>
      <c r="F1452" s="2" t="s">
        <v>2235</v>
      </c>
      <c r="G1452" s="4">
        <v>1</v>
      </c>
      <c r="H1452" s="4">
        <v>1</v>
      </c>
      <c r="I1452" s="2">
        <v>6</v>
      </c>
      <c r="J1452" s="2">
        <v>1</v>
      </c>
      <c r="K1452" s="2" t="s">
        <v>29</v>
      </c>
      <c r="L1452" s="2" t="str">
        <f>IF(K1452=[32]Hoja3!$B$2,[32]Hoja3!$A$2,IF(K1452=[32]Hoja3!$B$3,[32]Hoja3!$A$3,IF(K1452=[32]Hoja3!$B$4,[32]Hoja3!$A$4,IF(K1452=[32]Hoja3!$B$5,[32]Hoja3!$A$5,IF(K1452=[32]Hoja3!$B$6,[32]Hoja3!$A$6,IF(K1452=[32]Hoja3!$B$7,[32]Hoja3!$A$7,IF(K1452=[32]Hoja3!$B$8,[32]Hoja3!$A$8,IF(K1452=[32]Hoja3!$B$9,[32]Hoja3!$A$9,IF(K1452=[32]Hoja3!$B$10,[32]Hoja3!$A$10,IF(K1452=[32]Hoja3!$B$11,[32]Hoja3!$A$11,IF(K1452=[32]Hoja3!$B$12,[32]Hoja3!$A$12,IF(K1452=[32]Hoja3!$B$13,[32]Hoja3!$A$13,IF(K1452=[32]Hoja3!$B$14,[32]Hoja3!$A$14,"")))))))))))))</f>
        <v>CCE-05</v>
      </c>
      <c r="M1452" s="2" t="s">
        <v>30</v>
      </c>
      <c r="N1452" s="2">
        <v>0</v>
      </c>
      <c r="O1452" s="1">
        <v>10024290</v>
      </c>
      <c r="P1452" s="1">
        <v>10024290</v>
      </c>
      <c r="Q1452" s="1">
        <v>0</v>
      </c>
      <c r="R1452" s="2">
        <v>0</v>
      </c>
      <c r="S1452" s="2" t="s">
        <v>2072</v>
      </c>
      <c r="T1452" s="2" t="s">
        <v>2073</v>
      </c>
      <c r="U1452" s="2" t="s">
        <v>2074</v>
      </c>
      <c r="V1452" s="2" t="s">
        <v>2075</v>
      </c>
      <c r="W1452" s="2" t="s">
        <v>2076</v>
      </c>
      <c r="X1452" s="2">
        <v>3241000</v>
      </c>
      <c r="Y1452" s="3" t="s">
        <v>2077</v>
      </c>
    </row>
    <row r="1453" spans="1:25" ht="135" x14ac:dyDescent="0.25">
      <c r="A1453" s="2" t="s">
        <v>2284</v>
      </c>
      <c r="B1453" s="2" t="str">
        <f>IFERROR(VLOOKUP(VALUE(MID(A1453,1,IF(VALUE(MID(A1453,1,3))=898,3,4))),[32]Hoja1!$A$3:$K$222,2,0),"")</f>
        <v>1053 Oportunidades de aprendizaje desde el enfoque diferencial</v>
      </c>
      <c r="C1453" s="2" t="s">
        <v>2069</v>
      </c>
      <c r="D1453" s="2" t="s">
        <v>2070</v>
      </c>
      <c r="E1453" s="2">
        <v>91111902</v>
      </c>
      <c r="F1453" s="2" t="s">
        <v>2235</v>
      </c>
      <c r="G1453" s="4">
        <v>1</v>
      </c>
      <c r="H1453" s="4">
        <v>1</v>
      </c>
      <c r="I1453" s="2">
        <v>6</v>
      </c>
      <c r="J1453" s="2">
        <v>1</v>
      </c>
      <c r="K1453" s="2" t="s">
        <v>29</v>
      </c>
      <c r="L1453" s="2" t="str">
        <f>IF(K1453=[32]Hoja3!$B$2,[32]Hoja3!$A$2,IF(K1453=[32]Hoja3!$B$3,[32]Hoja3!$A$3,IF(K1453=[32]Hoja3!$B$4,[32]Hoja3!$A$4,IF(K1453=[32]Hoja3!$B$5,[32]Hoja3!$A$5,IF(K1453=[32]Hoja3!$B$6,[32]Hoja3!$A$6,IF(K1453=[32]Hoja3!$B$7,[32]Hoja3!$A$7,IF(K1453=[32]Hoja3!$B$8,[32]Hoja3!$A$8,IF(K1453=[32]Hoja3!$B$9,[32]Hoja3!$A$9,IF(K1453=[32]Hoja3!$B$10,[32]Hoja3!$A$10,IF(K1453=[32]Hoja3!$B$11,[32]Hoja3!$A$11,IF(K1453=[32]Hoja3!$B$12,[32]Hoja3!$A$12,IF(K1453=[32]Hoja3!$B$13,[32]Hoja3!$A$13,IF(K1453=[32]Hoja3!$B$14,[32]Hoja3!$A$14,"")))))))))))))</f>
        <v>CCE-05</v>
      </c>
      <c r="M1453" s="2" t="s">
        <v>30</v>
      </c>
      <c r="N1453" s="2">
        <v>0</v>
      </c>
      <c r="O1453" s="1">
        <v>10024290</v>
      </c>
      <c r="P1453" s="1">
        <v>10024290</v>
      </c>
      <c r="Q1453" s="1">
        <v>0</v>
      </c>
      <c r="R1453" s="2">
        <v>0</v>
      </c>
      <c r="S1453" s="2" t="s">
        <v>2072</v>
      </c>
      <c r="T1453" s="2" t="s">
        <v>2073</v>
      </c>
      <c r="U1453" s="2" t="s">
        <v>2074</v>
      </c>
      <c r="V1453" s="2" t="s">
        <v>2075</v>
      </c>
      <c r="W1453" s="2" t="s">
        <v>2076</v>
      </c>
      <c r="X1453" s="2">
        <v>3241000</v>
      </c>
      <c r="Y1453" s="3" t="s">
        <v>2077</v>
      </c>
    </row>
    <row r="1454" spans="1:25" ht="135" x14ac:dyDescent="0.25">
      <c r="A1454" s="2" t="s">
        <v>2285</v>
      </c>
      <c r="B1454" s="2" t="str">
        <f>IFERROR(VLOOKUP(VALUE(MID(A1454,1,IF(VALUE(MID(A1454,1,3))=898,3,4))),[32]Hoja1!$A$3:$K$222,2,0),"")</f>
        <v>1053 Oportunidades de aprendizaje desde el enfoque diferencial</v>
      </c>
      <c r="C1454" s="2" t="s">
        <v>2069</v>
      </c>
      <c r="D1454" s="2" t="s">
        <v>2070</v>
      </c>
      <c r="E1454" s="2">
        <v>91111902</v>
      </c>
      <c r="F1454" s="2" t="s">
        <v>2235</v>
      </c>
      <c r="G1454" s="4">
        <v>1</v>
      </c>
      <c r="H1454" s="4">
        <v>1</v>
      </c>
      <c r="I1454" s="2">
        <v>6</v>
      </c>
      <c r="J1454" s="2">
        <v>1</v>
      </c>
      <c r="K1454" s="2" t="s">
        <v>29</v>
      </c>
      <c r="L1454" s="2" t="str">
        <f>IF(K1454=[32]Hoja3!$B$2,[32]Hoja3!$A$2,IF(K1454=[32]Hoja3!$B$3,[32]Hoja3!$A$3,IF(K1454=[32]Hoja3!$B$4,[32]Hoja3!$A$4,IF(K1454=[32]Hoja3!$B$5,[32]Hoja3!$A$5,IF(K1454=[32]Hoja3!$B$6,[32]Hoja3!$A$6,IF(K1454=[32]Hoja3!$B$7,[32]Hoja3!$A$7,IF(K1454=[32]Hoja3!$B$8,[32]Hoja3!$A$8,IF(K1454=[32]Hoja3!$B$9,[32]Hoja3!$A$9,IF(K1454=[32]Hoja3!$B$10,[32]Hoja3!$A$10,IF(K1454=[32]Hoja3!$B$11,[32]Hoja3!$A$11,IF(K1454=[32]Hoja3!$B$12,[32]Hoja3!$A$12,IF(K1454=[32]Hoja3!$B$13,[32]Hoja3!$A$13,IF(K1454=[32]Hoja3!$B$14,[32]Hoja3!$A$14,"")))))))))))))</f>
        <v>CCE-05</v>
      </c>
      <c r="M1454" s="2" t="s">
        <v>30</v>
      </c>
      <c r="N1454" s="2">
        <v>0</v>
      </c>
      <c r="O1454" s="1">
        <v>10024290</v>
      </c>
      <c r="P1454" s="1">
        <v>10024290</v>
      </c>
      <c r="Q1454" s="1">
        <v>0</v>
      </c>
      <c r="R1454" s="2">
        <v>0</v>
      </c>
      <c r="S1454" s="2" t="s">
        <v>2072</v>
      </c>
      <c r="T1454" s="2" t="s">
        <v>2073</v>
      </c>
      <c r="U1454" s="2" t="s">
        <v>2074</v>
      </c>
      <c r="V1454" s="2" t="s">
        <v>2075</v>
      </c>
      <c r="W1454" s="2" t="s">
        <v>2076</v>
      </c>
      <c r="X1454" s="2">
        <v>3241000</v>
      </c>
      <c r="Y1454" s="3" t="s">
        <v>2077</v>
      </c>
    </row>
    <row r="1455" spans="1:25" ht="135" x14ac:dyDescent="0.25">
      <c r="A1455" s="2" t="s">
        <v>2286</v>
      </c>
      <c r="B1455" s="2" t="str">
        <f>IFERROR(VLOOKUP(VALUE(MID(A1455,1,IF(VALUE(MID(A1455,1,3))=898,3,4))),[32]Hoja1!$A$3:$K$222,2,0),"")</f>
        <v>1053 Oportunidades de aprendizaje desde el enfoque diferencial</v>
      </c>
      <c r="C1455" s="2" t="s">
        <v>2069</v>
      </c>
      <c r="D1455" s="2" t="s">
        <v>2070</v>
      </c>
      <c r="E1455" s="2">
        <v>91111902</v>
      </c>
      <c r="F1455" s="2" t="s">
        <v>2235</v>
      </c>
      <c r="G1455" s="4">
        <v>1</v>
      </c>
      <c r="H1455" s="4">
        <v>1</v>
      </c>
      <c r="I1455" s="2">
        <v>6</v>
      </c>
      <c r="J1455" s="2">
        <v>1</v>
      </c>
      <c r="K1455" s="2" t="s">
        <v>29</v>
      </c>
      <c r="L1455" s="2" t="str">
        <f>IF(K1455=[32]Hoja3!$B$2,[32]Hoja3!$A$2,IF(K1455=[32]Hoja3!$B$3,[32]Hoja3!$A$3,IF(K1455=[32]Hoja3!$B$4,[32]Hoja3!$A$4,IF(K1455=[32]Hoja3!$B$5,[32]Hoja3!$A$5,IF(K1455=[32]Hoja3!$B$6,[32]Hoja3!$A$6,IF(K1455=[32]Hoja3!$B$7,[32]Hoja3!$A$7,IF(K1455=[32]Hoja3!$B$8,[32]Hoja3!$A$8,IF(K1455=[32]Hoja3!$B$9,[32]Hoja3!$A$9,IF(K1455=[32]Hoja3!$B$10,[32]Hoja3!$A$10,IF(K1455=[32]Hoja3!$B$11,[32]Hoja3!$A$11,IF(K1455=[32]Hoja3!$B$12,[32]Hoja3!$A$12,IF(K1455=[32]Hoja3!$B$13,[32]Hoja3!$A$13,IF(K1455=[32]Hoja3!$B$14,[32]Hoja3!$A$14,"")))))))))))))</f>
        <v>CCE-05</v>
      </c>
      <c r="M1455" s="2" t="s">
        <v>30</v>
      </c>
      <c r="N1455" s="2">
        <v>0</v>
      </c>
      <c r="O1455" s="1">
        <v>10024290</v>
      </c>
      <c r="P1455" s="1">
        <v>10024290</v>
      </c>
      <c r="Q1455" s="1">
        <v>0</v>
      </c>
      <c r="R1455" s="2">
        <v>0</v>
      </c>
      <c r="S1455" s="2" t="s">
        <v>2072</v>
      </c>
      <c r="T1455" s="2" t="s">
        <v>2073</v>
      </c>
      <c r="U1455" s="2" t="s">
        <v>2074</v>
      </c>
      <c r="V1455" s="2" t="s">
        <v>2075</v>
      </c>
      <c r="W1455" s="2" t="s">
        <v>2076</v>
      </c>
      <c r="X1455" s="2">
        <v>3241000</v>
      </c>
      <c r="Y1455" s="3" t="s">
        <v>2077</v>
      </c>
    </row>
    <row r="1456" spans="1:25" ht="135" x14ac:dyDescent="0.25">
      <c r="A1456" s="2" t="s">
        <v>2287</v>
      </c>
      <c r="B1456" s="2" t="str">
        <f>IFERROR(VLOOKUP(VALUE(MID(A1456,1,IF(VALUE(MID(A1456,1,3))=898,3,4))),[32]Hoja1!$A$3:$K$222,2,0),"")</f>
        <v>1053 Oportunidades de aprendizaje desde el enfoque diferencial</v>
      </c>
      <c r="C1456" s="2" t="s">
        <v>2069</v>
      </c>
      <c r="D1456" s="2" t="s">
        <v>2070</v>
      </c>
      <c r="E1456" s="2">
        <v>91111902</v>
      </c>
      <c r="F1456" s="2" t="s">
        <v>2235</v>
      </c>
      <c r="G1456" s="4">
        <v>1</v>
      </c>
      <c r="H1456" s="4">
        <v>1</v>
      </c>
      <c r="I1456" s="2">
        <v>6</v>
      </c>
      <c r="J1456" s="2">
        <v>1</v>
      </c>
      <c r="K1456" s="2" t="s">
        <v>29</v>
      </c>
      <c r="L1456" s="2" t="str">
        <f>IF(K1456=[32]Hoja3!$B$2,[32]Hoja3!$A$2,IF(K1456=[32]Hoja3!$B$3,[32]Hoja3!$A$3,IF(K1456=[32]Hoja3!$B$4,[32]Hoja3!$A$4,IF(K1456=[32]Hoja3!$B$5,[32]Hoja3!$A$5,IF(K1456=[32]Hoja3!$B$6,[32]Hoja3!$A$6,IF(K1456=[32]Hoja3!$B$7,[32]Hoja3!$A$7,IF(K1456=[32]Hoja3!$B$8,[32]Hoja3!$A$8,IF(K1456=[32]Hoja3!$B$9,[32]Hoja3!$A$9,IF(K1456=[32]Hoja3!$B$10,[32]Hoja3!$A$10,IF(K1456=[32]Hoja3!$B$11,[32]Hoja3!$A$11,IF(K1456=[32]Hoja3!$B$12,[32]Hoja3!$A$12,IF(K1456=[32]Hoja3!$B$13,[32]Hoja3!$A$13,IF(K1456=[32]Hoja3!$B$14,[32]Hoja3!$A$14,"")))))))))))))</f>
        <v>CCE-05</v>
      </c>
      <c r="M1456" s="2" t="s">
        <v>30</v>
      </c>
      <c r="N1456" s="2">
        <v>0</v>
      </c>
      <c r="O1456" s="1">
        <v>10024290</v>
      </c>
      <c r="P1456" s="1">
        <v>10024290</v>
      </c>
      <c r="Q1456" s="1">
        <v>0</v>
      </c>
      <c r="R1456" s="2">
        <v>0</v>
      </c>
      <c r="S1456" s="2" t="s">
        <v>2072</v>
      </c>
      <c r="T1456" s="2" t="s">
        <v>2073</v>
      </c>
      <c r="U1456" s="2" t="s">
        <v>2074</v>
      </c>
      <c r="V1456" s="2" t="s">
        <v>2075</v>
      </c>
      <c r="W1456" s="2" t="s">
        <v>2076</v>
      </c>
      <c r="X1456" s="2">
        <v>3241000</v>
      </c>
      <c r="Y1456" s="3" t="s">
        <v>2077</v>
      </c>
    </row>
    <row r="1457" spans="1:25" ht="135" x14ac:dyDescent="0.25">
      <c r="A1457" s="2" t="s">
        <v>2288</v>
      </c>
      <c r="B1457" s="2" t="str">
        <f>IFERROR(VLOOKUP(VALUE(MID(A1457,1,IF(VALUE(MID(A1457,1,3))=898,3,4))),[32]Hoja1!$A$3:$K$222,2,0),"")</f>
        <v>1053 Oportunidades de aprendizaje desde el enfoque diferencial</v>
      </c>
      <c r="C1457" s="2" t="s">
        <v>2069</v>
      </c>
      <c r="D1457" s="2" t="s">
        <v>2070</v>
      </c>
      <c r="E1457" s="2">
        <v>91111902</v>
      </c>
      <c r="F1457" s="2" t="s">
        <v>2235</v>
      </c>
      <c r="G1457" s="4">
        <v>1</v>
      </c>
      <c r="H1457" s="4">
        <v>1</v>
      </c>
      <c r="I1457" s="2">
        <v>6</v>
      </c>
      <c r="J1457" s="2">
        <v>1</v>
      </c>
      <c r="K1457" s="2" t="s">
        <v>29</v>
      </c>
      <c r="L1457" s="2" t="str">
        <f>IF(K1457=[32]Hoja3!$B$2,[32]Hoja3!$A$2,IF(K1457=[32]Hoja3!$B$3,[32]Hoja3!$A$3,IF(K1457=[32]Hoja3!$B$4,[32]Hoja3!$A$4,IF(K1457=[32]Hoja3!$B$5,[32]Hoja3!$A$5,IF(K1457=[32]Hoja3!$B$6,[32]Hoja3!$A$6,IF(K1457=[32]Hoja3!$B$7,[32]Hoja3!$A$7,IF(K1457=[32]Hoja3!$B$8,[32]Hoja3!$A$8,IF(K1457=[32]Hoja3!$B$9,[32]Hoja3!$A$9,IF(K1457=[32]Hoja3!$B$10,[32]Hoja3!$A$10,IF(K1457=[32]Hoja3!$B$11,[32]Hoja3!$A$11,IF(K1457=[32]Hoja3!$B$12,[32]Hoja3!$A$12,IF(K1457=[32]Hoja3!$B$13,[32]Hoja3!$A$13,IF(K1457=[32]Hoja3!$B$14,[32]Hoja3!$A$14,"")))))))))))))</f>
        <v>CCE-05</v>
      </c>
      <c r="M1457" s="2" t="s">
        <v>30</v>
      </c>
      <c r="N1457" s="2">
        <v>0</v>
      </c>
      <c r="O1457" s="1">
        <v>10024290</v>
      </c>
      <c r="P1457" s="1">
        <v>10024290</v>
      </c>
      <c r="Q1457" s="1">
        <v>0</v>
      </c>
      <c r="R1457" s="2">
        <v>0</v>
      </c>
      <c r="S1457" s="2" t="s">
        <v>2072</v>
      </c>
      <c r="T1457" s="2" t="s">
        <v>2073</v>
      </c>
      <c r="U1457" s="2" t="s">
        <v>2074</v>
      </c>
      <c r="V1457" s="2" t="s">
        <v>2075</v>
      </c>
      <c r="W1457" s="2" t="s">
        <v>2076</v>
      </c>
      <c r="X1457" s="2">
        <v>3241000</v>
      </c>
      <c r="Y1457" s="3" t="s">
        <v>2077</v>
      </c>
    </row>
    <row r="1458" spans="1:25" ht="135" x14ac:dyDescent="0.25">
      <c r="A1458" s="2" t="s">
        <v>2289</v>
      </c>
      <c r="B1458" s="2" t="str">
        <f>IFERROR(VLOOKUP(VALUE(MID(A1458,1,IF(VALUE(MID(A1458,1,3))=898,3,4))),[32]Hoja1!$A$3:$K$222,2,0),"")</f>
        <v>1053 Oportunidades de aprendizaje desde el enfoque diferencial</v>
      </c>
      <c r="C1458" s="2" t="s">
        <v>2069</v>
      </c>
      <c r="D1458" s="2" t="s">
        <v>2070</v>
      </c>
      <c r="E1458" s="2">
        <v>91111902</v>
      </c>
      <c r="F1458" s="2" t="s">
        <v>2235</v>
      </c>
      <c r="G1458" s="4">
        <v>1</v>
      </c>
      <c r="H1458" s="4">
        <v>1</v>
      </c>
      <c r="I1458" s="2">
        <v>6</v>
      </c>
      <c r="J1458" s="2">
        <v>1</v>
      </c>
      <c r="K1458" s="2" t="s">
        <v>29</v>
      </c>
      <c r="L1458" s="2" t="str">
        <f>IF(K1458=[32]Hoja3!$B$2,[32]Hoja3!$A$2,IF(K1458=[32]Hoja3!$B$3,[32]Hoja3!$A$3,IF(K1458=[32]Hoja3!$B$4,[32]Hoja3!$A$4,IF(K1458=[32]Hoja3!$B$5,[32]Hoja3!$A$5,IF(K1458=[32]Hoja3!$B$6,[32]Hoja3!$A$6,IF(K1458=[32]Hoja3!$B$7,[32]Hoja3!$A$7,IF(K1458=[32]Hoja3!$B$8,[32]Hoja3!$A$8,IF(K1458=[32]Hoja3!$B$9,[32]Hoja3!$A$9,IF(K1458=[32]Hoja3!$B$10,[32]Hoja3!$A$10,IF(K1458=[32]Hoja3!$B$11,[32]Hoja3!$A$11,IF(K1458=[32]Hoja3!$B$12,[32]Hoja3!$A$12,IF(K1458=[32]Hoja3!$B$13,[32]Hoja3!$A$13,IF(K1458=[32]Hoja3!$B$14,[32]Hoja3!$A$14,"")))))))))))))</f>
        <v>CCE-05</v>
      </c>
      <c r="M1458" s="2" t="s">
        <v>30</v>
      </c>
      <c r="N1458" s="2">
        <v>0</v>
      </c>
      <c r="O1458" s="1">
        <v>10024290</v>
      </c>
      <c r="P1458" s="1">
        <v>10024290</v>
      </c>
      <c r="Q1458" s="1">
        <v>0</v>
      </c>
      <c r="R1458" s="2">
        <v>0</v>
      </c>
      <c r="S1458" s="2" t="s">
        <v>2072</v>
      </c>
      <c r="T1458" s="2" t="s">
        <v>2073</v>
      </c>
      <c r="U1458" s="2" t="s">
        <v>2074</v>
      </c>
      <c r="V1458" s="2" t="s">
        <v>2075</v>
      </c>
      <c r="W1458" s="2" t="s">
        <v>2076</v>
      </c>
      <c r="X1458" s="2">
        <v>3241000</v>
      </c>
      <c r="Y1458" s="3" t="s">
        <v>2077</v>
      </c>
    </row>
    <row r="1459" spans="1:25" ht="135" x14ac:dyDescent="0.25">
      <c r="A1459" s="2" t="s">
        <v>2290</v>
      </c>
      <c r="B1459" s="2" t="str">
        <f>IFERROR(VLOOKUP(VALUE(MID(A1459,1,IF(VALUE(MID(A1459,1,3))=898,3,4))),[32]Hoja1!$A$3:$K$222,2,0),"")</f>
        <v>1053 Oportunidades de aprendizaje desde el enfoque diferencial</v>
      </c>
      <c r="C1459" s="2" t="s">
        <v>2069</v>
      </c>
      <c r="D1459" s="2" t="s">
        <v>2070</v>
      </c>
      <c r="E1459" s="2">
        <v>91111902</v>
      </c>
      <c r="F1459" s="2" t="s">
        <v>2235</v>
      </c>
      <c r="G1459" s="4">
        <v>1</v>
      </c>
      <c r="H1459" s="4">
        <v>1</v>
      </c>
      <c r="I1459" s="2">
        <v>6</v>
      </c>
      <c r="J1459" s="2">
        <v>1</v>
      </c>
      <c r="K1459" s="2" t="s">
        <v>29</v>
      </c>
      <c r="L1459" s="2" t="str">
        <f>IF(K1459=[32]Hoja3!$B$2,[32]Hoja3!$A$2,IF(K1459=[32]Hoja3!$B$3,[32]Hoja3!$A$3,IF(K1459=[32]Hoja3!$B$4,[32]Hoja3!$A$4,IF(K1459=[32]Hoja3!$B$5,[32]Hoja3!$A$5,IF(K1459=[32]Hoja3!$B$6,[32]Hoja3!$A$6,IF(K1459=[32]Hoja3!$B$7,[32]Hoja3!$A$7,IF(K1459=[32]Hoja3!$B$8,[32]Hoja3!$A$8,IF(K1459=[32]Hoja3!$B$9,[32]Hoja3!$A$9,IF(K1459=[32]Hoja3!$B$10,[32]Hoja3!$A$10,IF(K1459=[32]Hoja3!$B$11,[32]Hoja3!$A$11,IF(K1459=[32]Hoja3!$B$12,[32]Hoja3!$A$12,IF(K1459=[32]Hoja3!$B$13,[32]Hoja3!$A$13,IF(K1459=[32]Hoja3!$B$14,[32]Hoja3!$A$14,"")))))))))))))</f>
        <v>CCE-05</v>
      </c>
      <c r="M1459" s="2" t="s">
        <v>30</v>
      </c>
      <c r="N1459" s="2">
        <v>0</v>
      </c>
      <c r="O1459" s="1">
        <v>10024290</v>
      </c>
      <c r="P1459" s="1">
        <v>10024290</v>
      </c>
      <c r="Q1459" s="1">
        <v>0</v>
      </c>
      <c r="R1459" s="2">
        <v>0</v>
      </c>
      <c r="S1459" s="2" t="s">
        <v>2072</v>
      </c>
      <c r="T1459" s="2" t="s">
        <v>2073</v>
      </c>
      <c r="U1459" s="2" t="s">
        <v>2074</v>
      </c>
      <c r="V1459" s="2" t="s">
        <v>2075</v>
      </c>
      <c r="W1459" s="2" t="s">
        <v>2076</v>
      </c>
      <c r="X1459" s="2">
        <v>3241000</v>
      </c>
      <c r="Y1459" s="3" t="s">
        <v>2077</v>
      </c>
    </row>
    <row r="1460" spans="1:25" ht="135" x14ac:dyDescent="0.25">
      <c r="A1460" s="2" t="s">
        <v>2291</v>
      </c>
      <c r="B1460" s="2" t="str">
        <f>IFERROR(VLOOKUP(VALUE(MID(A1460,1,IF(VALUE(MID(A1460,1,3))=898,3,4))),[32]Hoja1!$A$3:$K$222,2,0),"")</f>
        <v>1053 Oportunidades de aprendizaje desde el enfoque diferencial</v>
      </c>
      <c r="C1460" s="2" t="s">
        <v>2069</v>
      </c>
      <c r="D1460" s="2" t="s">
        <v>2070</v>
      </c>
      <c r="E1460" s="2">
        <v>91111902</v>
      </c>
      <c r="F1460" s="2" t="s">
        <v>2235</v>
      </c>
      <c r="G1460" s="4">
        <v>1</v>
      </c>
      <c r="H1460" s="4">
        <v>1</v>
      </c>
      <c r="I1460" s="2">
        <v>6</v>
      </c>
      <c r="J1460" s="2">
        <v>1</v>
      </c>
      <c r="K1460" s="2" t="s">
        <v>29</v>
      </c>
      <c r="L1460" s="2" t="str">
        <f>IF(K1460=[32]Hoja3!$B$2,[32]Hoja3!$A$2,IF(K1460=[32]Hoja3!$B$3,[32]Hoja3!$A$3,IF(K1460=[32]Hoja3!$B$4,[32]Hoja3!$A$4,IF(K1460=[32]Hoja3!$B$5,[32]Hoja3!$A$5,IF(K1460=[32]Hoja3!$B$6,[32]Hoja3!$A$6,IF(K1460=[32]Hoja3!$B$7,[32]Hoja3!$A$7,IF(K1460=[32]Hoja3!$B$8,[32]Hoja3!$A$8,IF(K1460=[32]Hoja3!$B$9,[32]Hoja3!$A$9,IF(K1460=[32]Hoja3!$B$10,[32]Hoja3!$A$10,IF(K1460=[32]Hoja3!$B$11,[32]Hoja3!$A$11,IF(K1460=[32]Hoja3!$B$12,[32]Hoja3!$A$12,IF(K1460=[32]Hoja3!$B$13,[32]Hoja3!$A$13,IF(K1460=[32]Hoja3!$B$14,[32]Hoja3!$A$14,"")))))))))))))</f>
        <v>CCE-05</v>
      </c>
      <c r="M1460" s="2" t="s">
        <v>30</v>
      </c>
      <c r="N1460" s="2">
        <v>0</v>
      </c>
      <c r="O1460" s="1">
        <v>10024290</v>
      </c>
      <c r="P1460" s="1">
        <v>10024290</v>
      </c>
      <c r="Q1460" s="1">
        <v>0</v>
      </c>
      <c r="R1460" s="2">
        <v>0</v>
      </c>
      <c r="S1460" s="2" t="s">
        <v>2072</v>
      </c>
      <c r="T1460" s="2" t="s">
        <v>2073</v>
      </c>
      <c r="U1460" s="2" t="s">
        <v>2074</v>
      </c>
      <c r="V1460" s="2" t="s">
        <v>2075</v>
      </c>
      <c r="W1460" s="2" t="s">
        <v>2076</v>
      </c>
      <c r="X1460" s="2">
        <v>3241000</v>
      </c>
      <c r="Y1460" s="3" t="s">
        <v>2077</v>
      </c>
    </row>
    <row r="1461" spans="1:25" ht="135" x14ac:dyDescent="0.25">
      <c r="A1461" s="2" t="s">
        <v>2292</v>
      </c>
      <c r="B1461" s="2" t="str">
        <f>IFERROR(VLOOKUP(VALUE(MID(A1461,1,IF(VALUE(MID(A1461,1,3))=898,3,4))),[32]Hoja1!$A$3:$K$222,2,0),"")</f>
        <v>1053 Oportunidades de aprendizaje desde el enfoque diferencial</v>
      </c>
      <c r="C1461" s="2" t="s">
        <v>2069</v>
      </c>
      <c r="D1461" s="2" t="s">
        <v>2070</v>
      </c>
      <c r="E1461" s="2">
        <v>91111902</v>
      </c>
      <c r="F1461" s="2" t="s">
        <v>2235</v>
      </c>
      <c r="G1461" s="4">
        <v>1</v>
      </c>
      <c r="H1461" s="4">
        <v>1</v>
      </c>
      <c r="I1461" s="2">
        <v>6</v>
      </c>
      <c r="J1461" s="2">
        <v>1</v>
      </c>
      <c r="K1461" s="2" t="s">
        <v>29</v>
      </c>
      <c r="L1461" s="2" t="str">
        <f>IF(K1461=[32]Hoja3!$B$2,[32]Hoja3!$A$2,IF(K1461=[32]Hoja3!$B$3,[32]Hoja3!$A$3,IF(K1461=[32]Hoja3!$B$4,[32]Hoja3!$A$4,IF(K1461=[32]Hoja3!$B$5,[32]Hoja3!$A$5,IF(K1461=[32]Hoja3!$B$6,[32]Hoja3!$A$6,IF(K1461=[32]Hoja3!$B$7,[32]Hoja3!$A$7,IF(K1461=[32]Hoja3!$B$8,[32]Hoja3!$A$8,IF(K1461=[32]Hoja3!$B$9,[32]Hoja3!$A$9,IF(K1461=[32]Hoja3!$B$10,[32]Hoja3!$A$10,IF(K1461=[32]Hoja3!$B$11,[32]Hoja3!$A$11,IF(K1461=[32]Hoja3!$B$12,[32]Hoja3!$A$12,IF(K1461=[32]Hoja3!$B$13,[32]Hoja3!$A$13,IF(K1461=[32]Hoja3!$B$14,[32]Hoja3!$A$14,"")))))))))))))</f>
        <v>CCE-05</v>
      </c>
      <c r="M1461" s="2" t="s">
        <v>30</v>
      </c>
      <c r="N1461" s="2">
        <v>0</v>
      </c>
      <c r="O1461" s="1">
        <v>10024290</v>
      </c>
      <c r="P1461" s="1">
        <v>10024290</v>
      </c>
      <c r="Q1461" s="1">
        <v>0</v>
      </c>
      <c r="R1461" s="2">
        <v>0</v>
      </c>
      <c r="S1461" s="2" t="s">
        <v>2072</v>
      </c>
      <c r="T1461" s="2" t="s">
        <v>2073</v>
      </c>
      <c r="U1461" s="2" t="s">
        <v>2074</v>
      </c>
      <c r="V1461" s="2" t="s">
        <v>2075</v>
      </c>
      <c r="W1461" s="2" t="s">
        <v>2076</v>
      </c>
      <c r="X1461" s="2">
        <v>3241000</v>
      </c>
      <c r="Y1461" s="3" t="s">
        <v>2077</v>
      </c>
    </row>
    <row r="1462" spans="1:25" ht="135" x14ac:dyDescent="0.25">
      <c r="A1462" s="2" t="s">
        <v>2293</v>
      </c>
      <c r="B1462" s="2" t="str">
        <f>IFERROR(VLOOKUP(VALUE(MID(A1462,1,IF(VALUE(MID(A1462,1,3))=898,3,4))),[32]Hoja1!$A$3:$K$222,2,0),"")</f>
        <v>1053 Oportunidades de aprendizaje desde el enfoque diferencial</v>
      </c>
      <c r="C1462" s="2" t="s">
        <v>2069</v>
      </c>
      <c r="D1462" s="2" t="s">
        <v>2070</v>
      </c>
      <c r="E1462" s="2">
        <v>91111902</v>
      </c>
      <c r="F1462" s="2" t="s">
        <v>2235</v>
      </c>
      <c r="G1462" s="4">
        <v>1</v>
      </c>
      <c r="H1462" s="4">
        <v>1</v>
      </c>
      <c r="I1462" s="2">
        <v>6</v>
      </c>
      <c r="J1462" s="2">
        <v>1</v>
      </c>
      <c r="K1462" s="2" t="s">
        <v>29</v>
      </c>
      <c r="L1462" s="2" t="str">
        <f>IF(K1462=[32]Hoja3!$B$2,[32]Hoja3!$A$2,IF(K1462=[32]Hoja3!$B$3,[32]Hoja3!$A$3,IF(K1462=[32]Hoja3!$B$4,[32]Hoja3!$A$4,IF(K1462=[32]Hoja3!$B$5,[32]Hoja3!$A$5,IF(K1462=[32]Hoja3!$B$6,[32]Hoja3!$A$6,IF(K1462=[32]Hoja3!$B$7,[32]Hoja3!$A$7,IF(K1462=[32]Hoja3!$B$8,[32]Hoja3!$A$8,IF(K1462=[32]Hoja3!$B$9,[32]Hoja3!$A$9,IF(K1462=[32]Hoja3!$B$10,[32]Hoja3!$A$10,IF(K1462=[32]Hoja3!$B$11,[32]Hoja3!$A$11,IF(K1462=[32]Hoja3!$B$12,[32]Hoja3!$A$12,IF(K1462=[32]Hoja3!$B$13,[32]Hoja3!$A$13,IF(K1462=[32]Hoja3!$B$14,[32]Hoja3!$A$14,"")))))))))))))</f>
        <v>CCE-05</v>
      </c>
      <c r="M1462" s="2" t="s">
        <v>30</v>
      </c>
      <c r="N1462" s="2">
        <v>0</v>
      </c>
      <c r="O1462" s="1">
        <v>10024290</v>
      </c>
      <c r="P1462" s="1">
        <v>10024290</v>
      </c>
      <c r="Q1462" s="1">
        <v>0</v>
      </c>
      <c r="R1462" s="2">
        <v>0</v>
      </c>
      <c r="S1462" s="2" t="s">
        <v>2072</v>
      </c>
      <c r="T1462" s="2" t="s">
        <v>2073</v>
      </c>
      <c r="U1462" s="2" t="s">
        <v>2074</v>
      </c>
      <c r="V1462" s="2" t="s">
        <v>2075</v>
      </c>
      <c r="W1462" s="2" t="s">
        <v>2076</v>
      </c>
      <c r="X1462" s="2">
        <v>3241000</v>
      </c>
      <c r="Y1462" s="3" t="s">
        <v>2077</v>
      </c>
    </row>
    <row r="1463" spans="1:25" ht="135" x14ac:dyDescent="0.25">
      <c r="A1463" s="2" t="s">
        <v>2294</v>
      </c>
      <c r="B1463" s="2" t="str">
        <f>IFERROR(VLOOKUP(VALUE(MID(A1463,1,IF(VALUE(MID(A1463,1,3))=898,3,4))),[32]Hoja1!$A$3:$K$222,2,0),"")</f>
        <v>1053 Oportunidades de aprendizaje desde el enfoque diferencial</v>
      </c>
      <c r="C1463" s="2" t="s">
        <v>2069</v>
      </c>
      <c r="D1463" s="2" t="s">
        <v>2070</v>
      </c>
      <c r="E1463" s="2">
        <v>91111902</v>
      </c>
      <c r="F1463" s="2" t="s">
        <v>2235</v>
      </c>
      <c r="G1463" s="4">
        <v>1</v>
      </c>
      <c r="H1463" s="4">
        <v>1</v>
      </c>
      <c r="I1463" s="2">
        <v>6</v>
      </c>
      <c r="J1463" s="2">
        <v>1</v>
      </c>
      <c r="K1463" s="2" t="s">
        <v>29</v>
      </c>
      <c r="L1463" s="2" t="str">
        <f>IF(K1463=[32]Hoja3!$B$2,[32]Hoja3!$A$2,IF(K1463=[32]Hoja3!$B$3,[32]Hoja3!$A$3,IF(K1463=[32]Hoja3!$B$4,[32]Hoja3!$A$4,IF(K1463=[32]Hoja3!$B$5,[32]Hoja3!$A$5,IF(K1463=[32]Hoja3!$B$6,[32]Hoja3!$A$6,IF(K1463=[32]Hoja3!$B$7,[32]Hoja3!$A$7,IF(K1463=[32]Hoja3!$B$8,[32]Hoja3!$A$8,IF(K1463=[32]Hoja3!$B$9,[32]Hoja3!$A$9,IF(K1463=[32]Hoja3!$B$10,[32]Hoja3!$A$10,IF(K1463=[32]Hoja3!$B$11,[32]Hoja3!$A$11,IF(K1463=[32]Hoja3!$B$12,[32]Hoja3!$A$12,IF(K1463=[32]Hoja3!$B$13,[32]Hoja3!$A$13,IF(K1463=[32]Hoja3!$B$14,[32]Hoja3!$A$14,"")))))))))))))</f>
        <v>CCE-05</v>
      </c>
      <c r="M1463" s="2" t="s">
        <v>30</v>
      </c>
      <c r="N1463" s="2">
        <v>0</v>
      </c>
      <c r="O1463" s="1">
        <v>10024290</v>
      </c>
      <c r="P1463" s="1">
        <v>10024290</v>
      </c>
      <c r="Q1463" s="1">
        <v>0</v>
      </c>
      <c r="R1463" s="2">
        <v>0</v>
      </c>
      <c r="S1463" s="2" t="s">
        <v>2072</v>
      </c>
      <c r="T1463" s="2" t="s">
        <v>2073</v>
      </c>
      <c r="U1463" s="2" t="s">
        <v>2074</v>
      </c>
      <c r="V1463" s="2" t="s">
        <v>2075</v>
      </c>
      <c r="W1463" s="2" t="s">
        <v>2076</v>
      </c>
      <c r="X1463" s="2">
        <v>3241000</v>
      </c>
      <c r="Y1463" s="3" t="s">
        <v>2077</v>
      </c>
    </row>
    <row r="1464" spans="1:25" ht="135" x14ac:dyDescent="0.25">
      <c r="A1464" s="2" t="s">
        <v>2295</v>
      </c>
      <c r="B1464" s="2" t="str">
        <f>IFERROR(VLOOKUP(VALUE(MID(A1464,1,IF(VALUE(MID(A1464,1,3))=898,3,4))),[32]Hoja1!$A$3:$K$222,2,0),"")</f>
        <v>1053 Oportunidades de aprendizaje desde el enfoque diferencial</v>
      </c>
      <c r="C1464" s="2" t="s">
        <v>2069</v>
      </c>
      <c r="D1464" s="2" t="s">
        <v>2070</v>
      </c>
      <c r="E1464" s="2">
        <v>91111902</v>
      </c>
      <c r="F1464" s="2" t="s">
        <v>2235</v>
      </c>
      <c r="G1464" s="4">
        <v>1</v>
      </c>
      <c r="H1464" s="4">
        <v>1</v>
      </c>
      <c r="I1464" s="2">
        <v>6</v>
      </c>
      <c r="J1464" s="2">
        <v>1</v>
      </c>
      <c r="K1464" s="2" t="s">
        <v>29</v>
      </c>
      <c r="L1464" s="2" t="str">
        <f>IF(K1464=[32]Hoja3!$B$2,[32]Hoja3!$A$2,IF(K1464=[32]Hoja3!$B$3,[32]Hoja3!$A$3,IF(K1464=[32]Hoja3!$B$4,[32]Hoja3!$A$4,IF(K1464=[32]Hoja3!$B$5,[32]Hoja3!$A$5,IF(K1464=[32]Hoja3!$B$6,[32]Hoja3!$A$6,IF(K1464=[32]Hoja3!$B$7,[32]Hoja3!$A$7,IF(K1464=[32]Hoja3!$B$8,[32]Hoja3!$A$8,IF(K1464=[32]Hoja3!$B$9,[32]Hoja3!$A$9,IF(K1464=[32]Hoja3!$B$10,[32]Hoja3!$A$10,IF(K1464=[32]Hoja3!$B$11,[32]Hoja3!$A$11,IF(K1464=[32]Hoja3!$B$12,[32]Hoja3!$A$12,IF(K1464=[32]Hoja3!$B$13,[32]Hoja3!$A$13,IF(K1464=[32]Hoja3!$B$14,[32]Hoja3!$A$14,"")))))))))))))</f>
        <v>CCE-05</v>
      </c>
      <c r="M1464" s="2" t="s">
        <v>30</v>
      </c>
      <c r="N1464" s="2">
        <v>0</v>
      </c>
      <c r="O1464" s="1">
        <v>10024290</v>
      </c>
      <c r="P1464" s="1">
        <v>10024290</v>
      </c>
      <c r="Q1464" s="1">
        <v>0</v>
      </c>
      <c r="R1464" s="2">
        <v>0</v>
      </c>
      <c r="S1464" s="2" t="s">
        <v>2072</v>
      </c>
      <c r="T1464" s="2" t="s">
        <v>2073</v>
      </c>
      <c r="U1464" s="2" t="s">
        <v>2074</v>
      </c>
      <c r="V1464" s="2" t="s">
        <v>2075</v>
      </c>
      <c r="W1464" s="2" t="s">
        <v>2076</v>
      </c>
      <c r="X1464" s="2">
        <v>3241000</v>
      </c>
      <c r="Y1464" s="3" t="s">
        <v>2077</v>
      </c>
    </row>
    <row r="1465" spans="1:25" ht="135" x14ac:dyDescent="0.25">
      <c r="A1465" s="2" t="s">
        <v>2296</v>
      </c>
      <c r="B1465" s="2" t="str">
        <f>IFERROR(VLOOKUP(VALUE(MID(A1465,1,IF(VALUE(MID(A1465,1,3))=898,3,4))),[32]Hoja1!$A$3:$K$222,2,0),"")</f>
        <v>1053 Oportunidades de aprendizaje desde el enfoque diferencial</v>
      </c>
      <c r="C1465" s="2" t="s">
        <v>2069</v>
      </c>
      <c r="D1465" s="2" t="s">
        <v>2070</v>
      </c>
      <c r="E1465" s="2">
        <v>91111902</v>
      </c>
      <c r="F1465" s="2" t="s">
        <v>2235</v>
      </c>
      <c r="G1465" s="4">
        <v>1</v>
      </c>
      <c r="H1465" s="4">
        <v>1</v>
      </c>
      <c r="I1465" s="2">
        <v>6</v>
      </c>
      <c r="J1465" s="2">
        <v>1</v>
      </c>
      <c r="K1465" s="2" t="s">
        <v>29</v>
      </c>
      <c r="L1465" s="2" t="str">
        <f>IF(K1465=[32]Hoja3!$B$2,[32]Hoja3!$A$2,IF(K1465=[32]Hoja3!$B$3,[32]Hoja3!$A$3,IF(K1465=[32]Hoja3!$B$4,[32]Hoja3!$A$4,IF(K1465=[32]Hoja3!$B$5,[32]Hoja3!$A$5,IF(K1465=[32]Hoja3!$B$6,[32]Hoja3!$A$6,IF(K1465=[32]Hoja3!$B$7,[32]Hoja3!$A$7,IF(K1465=[32]Hoja3!$B$8,[32]Hoja3!$A$8,IF(K1465=[32]Hoja3!$B$9,[32]Hoja3!$A$9,IF(K1465=[32]Hoja3!$B$10,[32]Hoja3!$A$10,IF(K1465=[32]Hoja3!$B$11,[32]Hoja3!$A$11,IF(K1465=[32]Hoja3!$B$12,[32]Hoja3!$A$12,IF(K1465=[32]Hoja3!$B$13,[32]Hoja3!$A$13,IF(K1465=[32]Hoja3!$B$14,[32]Hoja3!$A$14,"")))))))))))))</f>
        <v>CCE-05</v>
      </c>
      <c r="M1465" s="2" t="s">
        <v>30</v>
      </c>
      <c r="N1465" s="2">
        <v>0</v>
      </c>
      <c r="O1465" s="1">
        <v>10024290</v>
      </c>
      <c r="P1465" s="1">
        <v>10024290</v>
      </c>
      <c r="Q1465" s="1">
        <v>0</v>
      </c>
      <c r="R1465" s="2">
        <v>0</v>
      </c>
      <c r="S1465" s="2" t="s">
        <v>2072</v>
      </c>
      <c r="T1465" s="2" t="s">
        <v>2073</v>
      </c>
      <c r="U1465" s="2" t="s">
        <v>2074</v>
      </c>
      <c r="V1465" s="2" t="s">
        <v>2075</v>
      </c>
      <c r="W1465" s="2" t="s">
        <v>2076</v>
      </c>
      <c r="X1465" s="2">
        <v>3241000</v>
      </c>
      <c r="Y1465" s="3" t="s">
        <v>2077</v>
      </c>
    </row>
    <row r="1466" spans="1:25" ht="135" x14ac:dyDescent="0.25">
      <c r="A1466" s="2" t="s">
        <v>2297</v>
      </c>
      <c r="B1466" s="2" t="str">
        <f>IFERROR(VLOOKUP(VALUE(MID(A1466,1,IF(VALUE(MID(A1466,1,3))=898,3,4))),[32]Hoja1!$A$3:$K$222,2,0),"")</f>
        <v>1053 Oportunidades de aprendizaje desde el enfoque diferencial</v>
      </c>
      <c r="C1466" s="2" t="s">
        <v>2069</v>
      </c>
      <c r="D1466" s="2" t="s">
        <v>2070</v>
      </c>
      <c r="E1466" s="2">
        <v>91111902</v>
      </c>
      <c r="F1466" s="2" t="s">
        <v>2235</v>
      </c>
      <c r="G1466" s="4">
        <v>1</v>
      </c>
      <c r="H1466" s="4">
        <v>1</v>
      </c>
      <c r="I1466" s="2">
        <v>6</v>
      </c>
      <c r="J1466" s="2">
        <v>1</v>
      </c>
      <c r="K1466" s="2" t="s">
        <v>29</v>
      </c>
      <c r="L1466" s="2" t="str">
        <f>IF(K1466=[32]Hoja3!$B$2,[32]Hoja3!$A$2,IF(K1466=[32]Hoja3!$B$3,[32]Hoja3!$A$3,IF(K1466=[32]Hoja3!$B$4,[32]Hoja3!$A$4,IF(K1466=[32]Hoja3!$B$5,[32]Hoja3!$A$5,IF(K1466=[32]Hoja3!$B$6,[32]Hoja3!$A$6,IF(K1466=[32]Hoja3!$B$7,[32]Hoja3!$A$7,IF(K1466=[32]Hoja3!$B$8,[32]Hoja3!$A$8,IF(K1466=[32]Hoja3!$B$9,[32]Hoja3!$A$9,IF(K1466=[32]Hoja3!$B$10,[32]Hoja3!$A$10,IF(K1466=[32]Hoja3!$B$11,[32]Hoja3!$A$11,IF(K1466=[32]Hoja3!$B$12,[32]Hoja3!$A$12,IF(K1466=[32]Hoja3!$B$13,[32]Hoja3!$A$13,IF(K1466=[32]Hoja3!$B$14,[32]Hoja3!$A$14,"")))))))))))))</f>
        <v>CCE-05</v>
      </c>
      <c r="M1466" s="2" t="s">
        <v>30</v>
      </c>
      <c r="N1466" s="2">
        <v>0</v>
      </c>
      <c r="O1466" s="1">
        <v>10024290</v>
      </c>
      <c r="P1466" s="1">
        <v>10024290</v>
      </c>
      <c r="Q1466" s="1">
        <v>0</v>
      </c>
      <c r="R1466" s="2">
        <v>0</v>
      </c>
      <c r="S1466" s="2" t="s">
        <v>2072</v>
      </c>
      <c r="T1466" s="2" t="s">
        <v>2073</v>
      </c>
      <c r="U1466" s="2" t="s">
        <v>2074</v>
      </c>
      <c r="V1466" s="2" t="s">
        <v>2075</v>
      </c>
      <c r="W1466" s="2" t="s">
        <v>2076</v>
      </c>
      <c r="X1466" s="2">
        <v>3241000</v>
      </c>
      <c r="Y1466" s="3" t="s">
        <v>2077</v>
      </c>
    </row>
    <row r="1467" spans="1:25" ht="135" x14ac:dyDescent="0.25">
      <c r="A1467" s="2" t="s">
        <v>2298</v>
      </c>
      <c r="B1467" s="2" t="str">
        <f>IFERROR(VLOOKUP(VALUE(MID(A1467,1,IF(VALUE(MID(A1467,1,3))=898,3,4))),[32]Hoja1!$A$3:$K$222,2,0),"")</f>
        <v>1053 Oportunidades de aprendizaje desde el enfoque diferencial</v>
      </c>
      <c r="C1467" s="2" t="s">
        <v>2069</v>
      </c>
      <c r="D1467" s="2" t="s">
        <v>2070</v>
      </c>
      <c r="E1467" s="2">
        <v>91111902</v>
      </c>
      <c r="F1467" s="2" t="s">
        <v>2235</v>
      </c>
      <c r="G1467" s="4">
        <v>1</v>
      </c>
      <c r="H1467" s="4">
        <v>1</v>
      </c>
      <c r="I1467" s="2">
        <v>6</v>
      </c>
      <c r="J1467" s="2">
        <v>1</v>
      </c>
      <c r="K1467" s="2" t="s">
        <v>29</v>
      </c>
      <c r="L1467" s="2" t="str">
        <f>IF(K1467=[32]Hoja3!$B$2,[32]Hoja3!$A$2,IF(K1467=[32]Hoja3!$B$3,[32]Hoja3!$A$3,IF(K1467=[32]Hoja3!$B$4,[32]Hoja3!$A$4,IF(K1467=[32]Hoja3!$B$5,[32]Hoja3!$A$5,IF(K1467=[32]Hoja3!$B$6,[32]Hoja3!$A$6,IF(K1467=[32]Hoja3!$B$7,[32]Hoja3!$A$7,IF(K1467=[32]Hoja3!$B$8,[32]Hoja3!$A$8,IF(K1467=[32]Hoja3!$B$9,[32]Hoja3!$A$9,IF(K1467=[32]Hoja3!$B$10,[32]Hoja3!$A$10,IF(K1467=[32]Hoja3!$B$11,[32]Hoja3!$A$11,IF(K1467=[32]Hoja3!$B$12,[32]Hoja3!$A$12,IF(K1467=[32]Hoja3!$B$13,[32]Hoja3!$A$13,IF(K1467=[32]Hoja3!$B$14,[32]Hoja3!$A$14,"")))))))))))))</f>
        <v>CCE-05</v>
      </c>
      <c r="M1467" s="2" t="s">
        <v>30</v>
      </c>
      <c r="N1467" s="2">
        <v>0</v>
      </c>
      <c r="O1467" s="1">
        <v>10024290</v>
      </c>
      <c r="P1467" s="1">
        <v>10024290</v>
      </c>
      <c r="Q1467" s="1">
        <v>0</v>
      </c>
      <c r="R1467" s="2">
        <v>0</v>
      </c>
      <c r="S1467" s="2" t="s">
        <v>2072</v>
      </c>
      <c r="T1467" s="2" t="s">
        <v>2073</v>
      </c>
      <c r="U1467" s="2" t="s">
        <v>2074</v>
      </c>
      <c r="V1467" s="2" t="s">
        <v>2075</v>
      </c>
      <c r="W1467" s="2" t="s">
        <v>2076</v>
      </c>
      <c r="X1467" s="2">
        <v>3241000</v>
      </c>
      <c r="Y1467" s="3" t="s">
        <v>2077</v>
      </c>
    </row>
    <row r="1468" spans="1:25" ht="135" x14ac:dyDescent="0.25">
      <c r="A1468" s="2" t="s">
        <v>2299</v>
      </c>
      <c r="B1468" s="2" t="str">
        <f>IFERROR(VLOOKUP(VALUE(MID(A1468,1,IF(VALUE(MID(A1468,1,3))=898,3,4))),[32]Hoja1!$A$3:$K$222,2,0),"")</f>
        <v>1053 Oportunidades de aprendizaje desde el enfoque diferencial</v>
      </c>
      <c r="C1468" s="2" t="s">
        <v>2069</v>
      </c>
      <c r="D1468" s="2" t="s">
        <v>2070</v>
      </c>
      <c r="E1468" s="2">
        <v>91111902</v>
      </c>
      <c r="F1468" s="2" t="s">
        <v>2235</v>
      </c>
      <c r="G1468" s="4">
        <v>1</v>
      </c>
      <c r="H1468" s="4">
        <v>1</v>
      </c>
      <c r="I1468" s="2">
        <v>6</v>
      </c>
      <c r="J1468" s="2">
        <v>1</v>
      </c>
      <c r="K1468" s="2" t="s">
        <v>29</v>
      </c>
      <c r="L1468" s="2" t="str">
        <f>IF(K1468=[32]Hoja3!$B$2,[32]Hoja3!$A$2,IF(K1468=[32]Hoja3!$B$3,[32]Hoja3!$A$3,IF(K1468=[32]Hoja3!$B$4,[32]Hoja3!$A$4,IF(K1468=[32]Hoja3!$B$5,[32]Hoja3!$A$5,IF(K1468=[32]Hoja3!$B$6,[32]Hoja3!$A$6,IF(K1468=[32]Hoja3!$B$7,[32]Hoja3!$A$7,IF(K1468=[32]Hoja3!$B$8,[32]Hoja3!$A$8,IF(K1468=[32]Hoja3!$B$9,[32]Hoja3!$A$9,IF(K1468=[32]Hoja3!$B$10,[32]Hoja3!$A$10,IF(K1468=[32]Hoja3!$B$11,[32]Hoja3!$A$11,IF(K1468=[32]Hoja3!$B$12,[32]Hoja3!$A$12,IF(K1468=[32]Hoja3!$B$13,[32]Hoja3!$A$13,IF(K1468=[32]Hoja3!$B$14,[32]Hoja3!$A$14,"")))))))))))))</f>
        <v>CCE-05</v>
      </c>
      <c r="M1468" s="2" t="s">
        <v>30</v>
      </c>
      <c r="N1468" s="2">
        <v>0</v>
      </c>
      <c r="O1468" s="1">
        <v>10024290</v>
      </c>
      <c r="P1468" s="1">
        <v>10024290</v>
      </c>
      <c r="Q1468" s="1">
        <v>0</v>
      </c>
      <c r="R1468" s="2">
        <v>0</v>
      </c>
      <c r="S1468" s="2" t="s">
        <v>2072</v>
      </c>
      <c r="T1468" s="2" t="s">
        <v>2073</v>
      </c>
      <c r="U1468" s="2" t="s">
        <v>2074</v>
      </c>
      <c r="V1468" s="2" t="s">
        <v>2075</v>
      </c>
      <c r="W1468" s="2" t="s">
        <v>2076</v>
      </c>
      <c r="X1468" s="2">
        <v>3241000</v>
      </c>
      <c r="Y1468" s="3" t="s">
        <v>2077</v>
      </c>
    </row>
    <row r="1469" spans="1:25" ht="135" x14ac:dyDescent="0.25">
      <c r="A1469" s="2" t="s">
        <v>2300</v>
      </c>
      <c r="B1469" s="2" t="str">
        <f>IFERROR(VLOOKUP(VALUE(MID(A1469,1,IF(VALUE(MID(A1469,1,3))=898,3,4))),[32]Hoja1!$A$3:$K$222,2,0),"")</f>
        <v>1053 Oportunidades de aprendizaje desde el enfoque diferencial</v>
      </c>
      <c r="C1469" s="2" t="s">
        <v>2069</v>
      </c>
      <c r="D1469" s="2" t="s">
        <v>2070</v>
      </c>
      <c r="E1469" s="2">
        <v>91111902</v>
      </c>
      <c r="F1469" s="2" t="s">
        <v>2235</v>
      </c>
      <c r="G1469" s="4">
        <v>1</v>
      </c>
      <c r="H1469" s="4">
        <v>1</v>
      </c>
      <c r="I1469" s="2">
        <v>6</v>
      </c>
      <c r="J1469" s="2">
        <v>1</v>
      </c>
      <c r="K1469" s="2" t="s">
        <v>29</v>
      </c>
      <c r="L1469" s="2" t="str">
        <f>IF(K1469=[32]Hoja3!$B$2,[32]Hoja3!$A$2,IF(K1469=[32]Hoja3!$B$3,[32]Hoja3!$A$3,IF(K1469=[32]Hoja3!$B$4,[32]Hoja3!$A$4,IF(K1469=[32]Hoja3!$B$5,[32]Hoja3!$A$5,IF(K1469=[32]Hoja3!$B$6,[32]Hoja3!$A$6,IF(K1469=[32]Hoja3!$B$7,[32]Hoja3!$A$7,IF(K1469=[32]Hoja3!$B$8,[32]Hoja3!$A$8,IF(K1469=[32]Hoja3!$B$9,[32]Hoja3!$A$9,IF(K1469=[32]Hoja3!$B$10,[32]Hoja3!$A$10,IF(K1469=[32]Hoja3!$B$11,[32]Hoja3!$A$11,IF(K1469=[32]Hoja3!$B$12,[32]Hoja3!$A$12,IF(K1469=[32]Hoja3!$B$13,[32]Hoja3!$A$13,IF(K1469=[32]Hoja3!$B$14,[32]Hoja3!$A$14,"")))))))))))))</f>
        <v>CCE-05</v>
      </c>
      <c r="M1469" s="2" t="s">
        <v>30</v>
      </c>
      <c r="N1469" s="2">
        <v>0</v>
      </c>
      <c r="O1469" s="1">
        <v>10024290</v>
      </c>
      <c r="P1469" s="1">
        <v>10024290</v>
      </c>
      <c r="Q1469" s="1">
        <v>0</v>
      </c>
      <c r="R1469" s="2">
        <v>0</v>
      </c>
      <c r="S1469" s="2" t="s">
        <v>2072</v>
      </c>
      <c r="T1469" s="2" t="s">
        <v>2073</v>
      </c>
      <c r="U1469" s="2" t="s">
        <v>2074</v>
      </c>
      <c r="V1469" s="2" t="s">
        <v>2075</v>
      </c>
      <c r="W1469" s="2" t="s">
        <v>2076</v>
      </c>
      <c r="X1469" s="2">
        <v>3241000</v>
      </c>
      <c r="Y1469" s="3" t="s">
        <v>2077</v>
      </c>
    </row>
    <row r="1470" spans="1:25" ht="135" x14ac:dyDescent="0.25">
      <c r="A1470" s="2" t="s">
        <v>2301</v>
      </c>
      <c r="B1470" s="2" t="str">
        <f>IFERROR(VLOOKUP(VALUE(MID(A1470,1,IF(VALUE(MID(A1470,1,3))=898,3,4))),[32]Hoja1!$A$3:$K$222,2,0),"")</f>
        <v>1053 Oportunidades de aprendizaje desde el enfoque diferencial</v>
      </c>
      <c r="C1470" s="2" t="s">
        <v>2069</v>
      </c>
      <c r="D1470" s="2" t="s">
        <v>2070</v>
      </c>
      <c r="E1470" s="2">
        <v>91111902</v>
      </c>
      <c r="F1470" s="2" t="s">
        <v>2235</v>
      </c>
      <c r="G1470" s="4">
        <v>1</v>
      </c>
      <c r="H1470" s="4">
        <v>1</v>
      </c>
      <c r="I1470" s="2">
        <v>6</v>
      </c>
      <c r="J1470" s="2">
        <v>1</v>
      </c>
      <c r="K1470" s="2" t="s">
        <v>29</v>
      </c>
      <c r="L1470" s="2" t="str">
        <f>IF(K1470=[32]Hoja3!$B$2,[32]Hoja3!$A$2,IF(K1470=[32]Hoja3!$B$3,[32]Hoja3!$A$3,IF(K1470=[32]Hoja3!$B$4,[32]Hoja3!$A$4,IF(K1470=[32]Hoja3!$B$5,[32]Hoja3!$A$5,IF(K1470=[32]Hoja3!$B$6,[32]Hoja3!$A$6,IF(K1470=[32]Hoja3!$B$7,[32]Hoja3!$A$7,IF(K1470=[32]Hoja3!$B$8,[32]Hoja3!$A$8,IF(K1470=[32]Hoja3!$B$9,[32]Hoja3!$A$9,IF(K1470=[32]Hoja3!$B$10,[32]Hoja3!$A$10,IF(K1470=[32]Hoja3!$B$11,[32]Hoja3!$A$11,IF(K1470=[32]Hoja3!$B$12,[32]Hoja3!$A$12,IF(K1470=[32]Hoja3!$B$13,[32]Hoja3!$A$13,IF(K1470=[32]Hoja3!$B$14,[32]Hoja3!$A$14,"")))))))))))))</f>
        <v>CCE-05</v>
      </c>
      <c r="M1470" s="2" t="s">
        <v>30</v>
      </c>
      <c r="N1470" s="2">
        <v>0</v>
      </c>
      <c r="O1470" s="1">
        <v>10024290</v>
      </c>
      <c r="P1470" s="1">
        <v>10024290</v>
      </c>
      <c r="Q1470" s="1">
        <v>0</v>
      </c>
      <c r="R1470" s="2">
        <v>0</v>
      </c>
      <c r="S1470" s="2" t="s">
        <v>2072</v>
      </c>
      <c r="T1470" s="2" t="s">
        <v>2073</v>
      </c>
      <c r="U1470" s="2" t="s">
        <v>2074</v>
      </c>
      <c r="V1470" s="2" t="s">
        <v>2075</v>
      </c>
      <c r="W1470" s="2" t="s">
        <v>2076</v>
      </c>
      <c r="X1470" s="2">
        <v>3241000</v>
      </c>
      <c r="Y1470" s="3" t="s">
        <v>2077</v>
      </c>
    </row>
    <row r="1471" spans="1:25" ht="135" x14ac:dyDescent="0.25">
      <c r="A1471" s="2" t="s">
        <v>2302</v>
      </c>
      <c r="B1471" s="2" t="str">
        <f>IFERROR(VLOOKUP(VALUE(MID(A1471,1,IF(VALUE(MID(A1471,1,3))=898,3,4))),[32]Hoja1!$A$3:$K$222,2,0),"")</f>
        <v>1053 Oportunidades de aprendizaje desde el enfoque diferencial</v>
      </c>
      <c r="C1471" s="2" t="s">
        <v>2069</v>
      </c>
      <c r="D1471" s="2" t="s">
        <v>2070</v>
      </c>
      <c r="E1471" s="2">
        <v>91111902</v>
      </c>
      <c r="F1471" s="2" t="s">
        <v>2235</v>
      </c>
      <c r="G1471" s="4">
        <v>1</v>
      </c>
      <c r="H1471" s="4">
        <v>1</v>
      </c>
      <c r="I1471" s="2">
        <v>6</v>
      </c>
      <c r="J1471" s="2">
        <v>1</v>
      </c>
      <c r="K1471" s="2" t="s">
        <v>29</v>
      </c>
      <c r="L1471" s="2" t="str">
        <f>IF(K1471=[32]Hoja3!$B$2,[32]Hoja3!$A$2,IF(K1471=[32]Hoja3!$B$3,[32]Hoja3!$A$3,IF(K1471=[32]Hoja3!$B$4,[32]Hoja3!$A$4,IF(K1471=[32]Hoja3!$B$5,[32]Hoja3!$A$5,IF(K1471=[32]Hoja3!$B$6,[32]Hoja3!$A$6,IF(K1471=[32]Hoja3!$B$7,[32]Hoja3!$A$7,IF(K1471=[32]Hoja3!$B$8,[32]Hoja3!$A$8,IF(K1471=[32]Hoja3!$B$9,[32]Hoja3!$A$9,IF(K1471=[32]Hoja3!$B$10,[32]Hoja3!$A$10,IF(K1471=[32]Hoja3!$B$11,[32]Hoja3!$A$11,IF(K1471=[32]Hoja3!$B$12,[32]Hoja3!$A$12,IF(K1471=[32]Hoja3!$B$13,[32]Hoja3!$A$13,IF(K1471=[32]Hoja3!$B$14,[32]Hoja3!$A$14,"")))))))))))))</f>
        <v>CCE-05</v>
      </c>
      <c r="M1471" s="2" t="s">
        <v>30</v>
      </c>
      <c r="N1471" s="2">
        <v>0</v>
      </c>
      <c r="O1471" s="1">
        <v>10024290</v>
      </c>
      <c r="P1471" s="1">
        <v>10024290</v>
      </c>
      <c r="Q1471" s="1">
        <v>0</v>
      </c>
      <c r="R1471" s="2">
        <v>0</v>
      </c>
      <c r="S1471" s="2" t="s">
        <v>2072</v>
      </c>
      <c r="T1471" s="2" t="s">
        <v>2073</v>
      </c>
      <c r="U1471" s="2" t="s">
        <v>2074</v>
      </c>
      <c r="V1471" s="2" t="s">
        <v>2075</v>
      </c>
      <c r="W1471" s="2" t="s">
        <v>2076</v>
      </c>
      <c r="X1471" s="2">
        <v>3241000</v>
      </c>
      <c r="Y1471" s="3" t="s">
        <v>2077</v>
      </c>
    </row>
    <row r="1472" spans="1:25" ht="135" x14ac:dyDescent="0.25">
      <c r="A1472" s="2" t="s">
        <v>2303</v>
      </c>
      <c r="B1472" s="2" t="str">
        <f>IFERROR(VLOOKUP(VALUE(MID(A1472,1,IF(VALUE(MID(A1472,1,3))=898,3,4))),[32]Hoja1!$A$3:$K$222,2,0),"")</f>
        <v>1053 Oportunidades de aprendizaje desde el enfoque diferencial</v>
      </c>
      <c r="C1472" s="2" t="s">
        <v>2069</v>
      </c>
      <c r="D1472" s="2" t="s">
        <v>2070</v>
      </c>
      <c r="E1472" s="2">
        <v>91111902</v>
      </c>
      <c r="F1472" s="2" t="s">
        <v>2235</v>
      </c>
      <c r="G1472" s="4">
        <v>1</v>
      </c>
      <c r="H1472" s="4">
        <v>1</v>
      </c>
      <c r="I1472" s="2">
        <v>6</v>
      </c>
      <c r="J1472" s="2">
        <v>1</v>
      </c>
      <c r="K1472" s="2" t="s">
        <v>29</v>
      </c>
      <c r="L1472" s="2" t="str">
        <f>IF(K1472=[32]Hoja3!$B$2,[32]Hoja3!$A$2,IF(K1472=[32]Hoja3!$B$3,[32]Hoja3!$A$3,IF(K1472=[32]Hoja3!$B$4,[32]Hoja3!$A$4,IF(K1472=[32]Hoja3!$B$5,[32]Hoja3!$A$5,IF(K1472=[32]Hoja3!$B$6,[32]Hoja3!$A$6,IF(K1472=[32]Hoja3!$B$7,[32]Hoja3!$A$7,IF(K1472=[32]Hoja3!$B$8,[32]Hoja3!$A$8,IF(K1472=[32]Hoja3!$B$9,[32]Hoja3!$A$9,IF(K1472=[32]Hoja3!$B$10,[32]Hoja3!$A$10,IF(K1472=[32]Hoja3!$B$11,[32]Hoja3!$A$11,IF(K1472=[32]Hoja3!$B$12,[32]Hoja3!$A$12,IF(K1472=[32]Hoja3!$B$13,[32]Hoja3!$A$13,IF(K1472=[32]Hoja3!$B$14,[32]Hoja3!$A$14,"")))))))))))))</f>
        <v>CCE-05</v>
      </c>
      <c r="M1472" s="2" t="s">
        <v>30</v>
      </c>
      <c r="N1472" s="2">
        <v>0</v>
      </c>
      <c r="O1472" s="1">
        <v>10024290</v>
      </c>
      <c r="P1472" s="1">
        <v>10024290</v>
      </c>
      <c r="Q1472" s="1">
        <v>0</v>
      </c>
      <c r="R1472" s="2">
        <v>0</v>
      </c>
      <c r="S1472" s="2" t="s">
        <v>2072</v>
      </c>
      <c r="T1472" s="2" t="s">
        <v>2073</v>
      </c>
      <c r="U1472" s="2" t="s">
        <v>2074</v>
      </c>
      <c r="V1472" s="2" t="s">
        <v>2075</v>
      </c>
      <c r="W1472" s="2" t="s">
        <v>2076</v>
      </c>
      <c r="X1472" s="2">
        <v>3241000</v>
      </c>
      <c r="Y1472" s="3" t="s">
        <v>2077</v>
      </c>
    </row>
    <row r="1473" spans="1:25" ht="135" x14ac:dyDescent="0.25">
      <c r="A1473" s="2" t="s">
        <v>2304</v>
      </c>
      <c r="B1473" s="2" t="str">
        <f>IFERROR(VLOOKUP(VALUE(MID(A1473,1,IF(VALUE(MID(A1473,1,3))=898,3,4))),[32]Hoja1!$A$3:$K$222,2,0),"")</f>
        <v>1053 Oportunidades de aprendizaje desde el enfoque diferencial</v>
      </c>
      <c r="C1473" s="2" t="s">
        <v>2069</v>
      </c>
      <c r="D1473" s="2" t="s">
        <v>2070</v>
      </c>
      <c r="E1473" s="2">
        <v>91111902</v>
      </c>
      <c r="F1473" s="2" t="s">
        <v>2235</v>
      </c>
      <c r="G1473" s="4">
        <v>1</v>
      </c>
      <c r="H1473" s="4">
        <v>1</v>
      </c>
      <c r="I1473" s="2">
        <v>6</v>
      </c>
      <c r="J1473" s="2">
        <v>1</v>
      </c>
      <c r="K1473" s="2" t="s">
        <v>29</v>
      </c>
      <c r="L1473" s="2" t="str">
        <f>IF(K1473=[32]Hoja3!$B$2,[32]Hoja3!$A$2,IF(K1473=[32]Hoja3!$B$3,[32]Hoja3!$A$3,IF(K1473=[32]Hoja3!$B$4,[32]Hoja3!$A$4,IF(K1473=[32]Hoja3!$B$5,[32]Hoja3!$A$5,IF(K1473=[32]Hoja3!$B$6,[32]Hoja3!$A$6,IF(K1473=[32]Hoja3!$B$7,[32]Hoja3!$A$7,IF(K1473=[32]Hoja3!$B$8,[32]Hoja3!$A$8,IF(K1473=[32]Hoja3!$B$9,[32]Hoja3!$A$9,IF(K1473=[32]Hoja3!$B$10,[32]Hoja3!$A$10,IF(K1473=[32]Hoja3!$B$11,[32]Hoja3!$A$11,IF(K1473=[32]Hoja3!$B$12,[32]Hoja3!$A$12,IF(K1473=[32]Hoja3!$B$13,[32]Hoja3!$A$13,IF(K1473=[32]Hoja3!$B$14,[32]Hoja3!$A$14,"")))))))))))))</f>
        <v>CCE-05</v>
      </c>
      <c r="M1473" s="2" t="s">
        <v>30</v>
      </c>
      <c r="N1473" s="2">
        <v>0</v>
      </c>
      <c r="O1473" s="1">
        <v>10024290</v>
      </c>
      <c r="P1473" s="1">
        <v>10024290</v>
      </c>
      <c r="Q1473" s="1">
        <v>0</v>
      </c>
      <c r="R1473" s="2">
        <v>0</v>
      </c>
      <c r="S1473" s="2" t="s">
        <v>2072</v>
      </c>
      <c r="T1473" s="2" t="s">
        <v>2073</v>
      </c>
      <c r="U1473" s="2" t="s">
        <v>2074</v>
      </c>
      <c r="V1473" s="2" t="s">
        <v>2075</v>
      </c>
      <c r="W1473" s="2" t="s">
        <v>2076</v>
      </c>
      <c r="X1473" s="2">
        <v>3241000</v>
      </c>
      <c r="Y1473" s="3" t="s">
        <v>2077</v>
      </c>
    </row>
    <row r="1474" spans="1:25" ht="135" x14ac:dyDescent="0.25">
      <c r="A1474" s="2" t="s">
        <v>2305</v>
      </c>
      <c r="B1474" s="2" t="str">
        <f>IFERROR(VLOOKUP(VALUE(MID(A1474,1,IF(VALUE(MID(A1474,1,3))=898,3,4))),[32]Hoja1!$A$3:$K$222,2,0),"")</f>
        <v>1053 Oportunidades de aprendizaje desde el enfoque diferencial</v>
      </c>
      <c r="C1474" s="2" t="s">
        <v>2069</v>
      </c>
      <c r="D1474" s="2" t="s">
        <v>2070</v>
      </c>
      <c r="E1474" s="2">
        <v>91111902</v>
      </c>
      <c r="F1474" s="2" t="s">
        <v>2235</v>
      </c>
      <c r="G1474" s="4">
        <v>1</v>
      </c>
      <c r="H1474" s="4">
        <v>1</v>
      </c>
      <c r="I1474" s="2">
        <v>6</v>
      </c>
      <c r="J1474" s="2">
        <v>1</v>
      </c>
      <c r="K1474" s="2" t="s">
        <v>29</v>
      </c>
      <c r="L1474" s="2" t="str">
        <f>IF(K1474=[32]Hoja3!$B$2,[32]Hoja3!$A$2,IF(K1474=[32]Hoja3!$B$3,[32]Hoja3!$A$3,IF(K1474=[32]Hoja3!$B$4,[32]Hoja3!$A$4,IF(K1474=[32]Hoja3!$B$5,[32]Hoja3!$A$5,IF(K1474=[32]Hoja3!$B$6,[32]Hoja3!$A$6,IF(K1474=[32]Hoja3!$B$7,[32]Hoja3!$A$7,IF(K1474=[32]Hoja3!$B$8,[32]Hoja3!$A$8,IF(K1474=[32]Hoja3!$B$9,[32]Hoja3!$A$9,IF(K1474=[32]Hoja3!$B$10,[32]Hoja3!$A$10,IF(K1474=[32]Hoja3!$B$11,[32]Hoja3!$A$11,IF(K1474=[32]Hoja3!$B$12,[32]Hoja3!$A$12,IF(K1474=[32]Hoja3!$B$13,[32]Hoja3!$A$13,IF(K1474=[32]Hoja3!$B$14,[32]Hoja3!$A$14,"")))))))))))))</f>
        <v>CCE-05</v>
      </c>
      <c r="M1474" s="2" t="s">
        <v>30</v>
      </c>
      <c r="N1474" s="2">
        <v>0</v>
      </c>
      <c r="O1474" s="1">
        <v>10024290</v>
      </c>
      <c r="P1474" s="1">
        <v>10024290</v>
      </c>
      <c r="Q1474" s="1">
        <v>0</v>
      </c>
      <c r="R1474" s="2">
        <v>0</v>
      </c>
      <c r="S1474" s="2" t="s">
        <v>2072</v>
      </c>
      <c r="T1474" s="2" t="s">
        <v>2073</v>
      </c>
      <c r="U1474" s="2" t="s">
        <v>2074</v>
      </c>
      <c r="V1474" s="2" t="s">
        <v>2075</v>
      </c>
      <c r="W1474" s="2" t="s">
        <v>2076</v>
      </c>
      <c r="X1474" s="2">
        <v>3241000</v>
      </c>
      <c r="Y1474" s="3" t="s">
        <v>2077</v>
      </c>
    </row>
    <row r="1475" spans="1:25" ht="135" x14ac:dyDescent="0.25">
      <c r="A1475" s="2" t="s">
        <v>2306</v>
      </c>
      <c r="B1475" s="2" t="str">
        <f>IFERROR(VLOOKUP(VALUE(MID(A1475,1,IF(VALUE(MID(A1475,1,3))=898,3,4))),[32]Hoja1!$A$3:$K$222,2,0),"")</f>
        <v>1053 Oportunidades de aprendizaje desde el enfoque diferencial</v>
      </c>
      <c r="C1475" s="2" t="s">
        <v>2069</v>
      </c>
      <c r="D1475" s="2" t="s">
        <v>2070</v>
      </c>
      <c r="E1475" s="2">
        <v>91111902</v>
      </c>
      <c r="F1475" s="2" t="s">
        <v>2235</v>
      </c>
      <c r="G1475" s="4">
        <v>1</v>
      </c>
      <c r="H1475" s="4">
        <v>1</v>
      </c>
      <c r="I1475" s="2">
        <v>6</v>
      </c>
      <c r="J1475" s="2">
        <v>1</v>
      </c>
      <c r="K1475" s="2" t="s">
        <v>29</v>
      </c>
      <c r="L1475" s="2" t="str">
        <f>IF(K1475=[32]Hoja3!$B$2,[32]Hoja3!$A$2,IF(K1475=[32]Hoja3!$B$3,[32]Hoja3!$A$3,IF(K1475=[32]Hoja3!$B$4,[32]Hoja3!$A$4,IF(K1475=[32]Hoja3!$B$5,[32]Hoja3!$A$5,IF(K1475=[32]Hoja3!$B$6,[32]Hoja3!$A$6,IF(K1475=[32]Hoja3!$B$7,[32]Hoja3!$A$7,IF(K1475=[32]Hoja3!$B$8,[32]Hoja3!$A$8,IF(K1475=[32]Hoja3!$B$9,[32]Hoja3!$A$9,IF(K1475=[32]Hoja3!$B$10,[32]Hoja3!$A$10,IF(K1475=[32]Hoja3!$B$11,[32]Hoja3!$A$11,IF(K1475=[32]Hoja3!$B$12,[32]Hoja3!$A$12,IF(K1475=[32]Hoja3!$B$13,[32]Hoja3!$A$13,IF(K1475=[32]Hoja3!$B$14,[32]Hoja3!$A$14,"")))))))))))))</f>
        <v>CCE-05</v>
      </c>
      <c r="M1475" s="2" t="s">
        <v>30</v>
      </c>
      <c r="N1475" s="2">
        <v>0</v>
      </c>
      <c r="O1475" s="1">
        <v>10024290</v>
      </c>
      <c r="P1475" s="1">
        <v>10024290</v>
      </c>
      <c r="Q1475" s="1">
        <v>0</v>
      </c>
      <c r="R1475" s="2">
        <v>0</v>
      </c>
      <c r="S1475" s="2" t="s">
        <v>2072</v>
      </c>
      <c r="T1475" s="2" t="s">
        <v>2073</v>
      </c>
      <c r="U1475" s="2" t="s">
        <v>2074</v>
      </c>
      <c r="V1475" s="2" t="s">
        <v>2075</v>
      </c>
      <c r="W1475" s="2" t="s">
        <v>2076</v>
      </c>
      <c r="X1475" s="2">
        <v>3241000</v>
      </c>
      <c r="Y1475" s="3" t="s">
        <v>2077</v>
      </c>
    </row>
    <row r="1476" spans="1:25" ht="135" x14ac:dyDescent="0.25">
      <c r="A1476" s="2" t="s">
        <v>2307</v>
      </c>
      <c r="B1476" s="2" t="str">
        <f>IFERROR(VLOOKUP(VALUE(MID(A1476,1,IF(VALUE(MID(A1476,1,3))=898,3,4))),[32]Hoja1!$A$3:$K$222,2,0),"")</f>
        <v>1053 Oportunidades de aprendizaje desde el enfoque diferencial</v>
      </c>
      <c r="C1476" s="2" t="s">
        <v>2069</v>
      </c>
      <c r="D1476" s="2" t="s">
        <v>2070</v>
      </c>
      <c r="E1476" s="2">
        <v>91111902</v>
      </c>
      <c r="F1476" s="2" t="s">
        <v>2235</v>
      </c>
      <c r="G1476" s="4">
        <v>1</v>
      </c>
      <c r="H1476" s="4">
        <v>1</v>
      </c>
      <c r="I1476" s="2">
        <v>6</v>
      </c>
      <c r="J1476" s="2">
        <v>1</v>
      </c>
      <c r="K1476" s="2" t="s">
        <v>29</v>
      </c>
      <c r="L1476" s="2" t="str">
        <f>IF(K1476=[32]Hoja3!$B$2,[32]Hoja3!$A$2,IF(K1476=[32]Hoja3!$B$3,[32]Hoja3!$A$3,IF(K1476=[32]Hoja3!$B$4,[32]Hoja3!$A$4,IF(K1476=[32]Hoja3!$B$5,[32]Hoja3!$A$5,IF(K1476=[32]Hoja3!$B$6,[32]Hoja3!$A$6,IF(K1476=[32]Hoja3!$B$7,[32]Hoja3!$A$7,IF(K1476=[32]Hoja3!$B$8,[32]Hoja3!$A$8,IF(K1476=[32]Hoja3!$B$9,[32]Hoja3!$A$9,IF(K1476=[32]Hoja3!$B$10,[32]Hoja3!$A$10,IF(K1476=[32]Hoja3!$B$11,[32]Hoja3!$A$11,IF(K1476=[32]Hoja3!$B$12,[32]Hoja3!$A$12,IF(K1476=[32]Hoja3!$B$13,[32]Hoja3!$A$13,IF(K1476=[32]Hoja3!$B$14,[32]Hoja3!$A$14,"")))))))))))))</f>
        <v>CCE-05</v>
      </c>
      <c r="M1476" s="2" t="s">
        <v>30</v>
      </c>
      <c r="N1476" s="2">
        <v>0</v>
      </c>
      <c r="O1476" s="1">
        <v>10024290</v>
      </c>
      <c r="P1476" s="1">
        <v>10024290</v>
      </c>
      <c r="Q1476" s="1">
        <v>0</v>
      </c>
      <c r="R1476" s="2">
        <v>0</v>
      </c>
      <c r="S1476" s="2" t="s">
        <v>2072</v>
      </c>
      <c r="T1476" s="2" t="s">
        <v>2073</v>
      </c>
      <c r="U1476" s="2" t="s">
        <v>2074</v>
      </c>
      <c r="V1476" s="2" t="s">
        <v>2075</v>
      </c>
      <c r="W1476" s="2" t="s">
        <v>2076</v>
      </c>
      <c r="X1476" s="2">
        <v>3241000</v>
      </c>
      <c r="Y1476" s="3" t="s">
        <v>2077</v>
      </c>
    </row>
    <row r="1477" spans="1:25" ht="135" x14ac:dyDescent="0.25">
      <c r="A1477" s="2" t="s">
        <v>2308</v>
      </c>
      <c r="B1477" s="2" t="str">
        <f>IFERROR(VLOOKUP(VALUE(MID(A1477,1,IF(VALUE(MID(A1477,1,3))=898,3,4))),[32]Hoja1!$A$3:$K$222,2,0),"")</f>
        <v>1053 Oportunidades de aprendizaje desde el enfoque diferencial</v>
      </c>
      <c r="C1477" s="2" t="s">
        <v>2069</v>
      </c>
      <c r="D1477" s="2" t="s">
        <v>2070</v>
      </c>
      <c r="E1477" s="2">
        <v>91111902</v>
      </c>
      <c r="F1477" s="2" t="s">
        <v>2235</v>
      </c>
      <c r="G1477" s="4">
        <v>1</v>
      </c>
      <c r="H1477" s="4">
        <v>1</v>
      </c>
      <c r="I1477" s="2">
        <v>6</v>
      </c>
      <c r="J1477" s="2">
        <v>1</v>
      </c>
      <c r="K1477" s="2" t="s">
        <v>29</v>
      </c>
      <c r="L1477" s="2" t="str">
        <f>IF(K1477=[32]Hoja3!$B$2,[32]Hoja3!$A$2,IF(K1477=[32]Hoja3!$B$3,[32]Hoja3!$A$3,IF(K1477=[32]Hoja3!$B$4,[32]Hoja3!$A$4,IF(K1477=[32]Hoja3!$B$5,[32]Hoja3!$A$5,IF(K1477=[32]Hoja3!$B$6,[32]Hoja3!$A$6,IF(K1477=[32]Hoja3!$B$7,[32]Hoja3!$A$7,IF(K1477=[32]Hoja3!$B$8,[32]Hoja3!$A$8,IF(K1477=[32]Hoja3!$B$9,[32]Hoja3!$A$9,IF(K1477=[32]Hoja3!$B$10,[32]Hoja3!$A$10,IF(K1477=[32]Hoja3!$B$11,[32]Hoja3!$A$11,IF(K1477=[32]Hoja3!$B$12,[32]Hoja3!$A$12,IF(K1477=[32]Hoja3!$B$13,[32]Hoja3!$A$13,IF(K1477=[32]Hoja3!$B$14,[32]Hoja3!$A$14,"")))))))))))))</f>
        <v>CCE-05</v>
      </c>
      <c r="M1477" s="2" t="s">
        <v>30</v>
      </c>
      <c r="N1477" s="2">
        <v>0</v>
      </c>
      <c r="O1477" s="1">
        <v>10024290</v>
      </c>
      <c r="P1477" s="1">
        <v>10024290</v>
      </c>
      <c r="Q1477" s="1">
        <v>0</v>
      </c>
      <c r="R1477" s="2">
        <v>0</v>
      </c>
      <c r="S1477" s="2" t="s">
        <v>2072</v>
      </c>
      <c r="T1477" s="2" t="s">
        <v>2073</v>
      </c>
      <c r="U1477" s="2" t="s">
        <v>2074</v>
      </c>
      <c r="V1477" s="2" t="s">
        <v>2075</v>
      </c>
      <c r="W1477" s="2" t="s">
        <v>2076</v>
      </c>
      <c r="X1477" s="2">
        <v>3241000</v>
      </c>
      <c r="Y1477" s="3" t="s">
        <v>2077</v>
      </c>
    </row>
    <row r="1478" spans="1:25" ht="135" x14ac:dyDescent="0.25">
      <c r="A1478" s="2" t="s">
        <v>2309</v>
      </c>
      <c r="B1478" s="2" t="str">
        <f>IFERROR(VLOOKUP(VALUE(MID(A1478,1,IF(VALUE(MID(A1478,1,3))=898,3,4))),[32]Hoja1!$A$3:$K$222,2,0),"")</f>
        <v>1053 Oportunidades de aprendizaje desde el enfoque diferencial</v>
      </c>
      <c r="C1478" s="2" t="s">
        <v>2069</v>
      </c>
      <c r="D1478" s="2" t="s">
        <v>2070</v>
      </c>
      <c r="E1478" s="2">
        <v>91111902</v>
      </c>
      <c r="F1478" s="2" t="s">
        <v>2235</v>
      </c>
      <c r="G1478" s="4">
        <v>1</v>
      </c>
      <c r="H1478" s="4">
        <v>1</v>
      </c>
      <c r="I1478" s="2">
        <v>6</v>
      </c>
      <c r="J1478" s="2">
        <v>1</v>
      </c>
      <c r="K1478" s="2" t="s">
        <v>29</v>
      </c>
      <c r="L1478" s="2" t="str">
        <f>IF(K1478=[32]Hoja3!$B$2,[32]Hoja3!$A$2,IF(K1478=[32]Hoja3!$B$3,[32]Hoja3!$A$3,IF(K1478=[32]Hoja3!$B$4,[32]Hoja3!$A$4,IF(K1478=[32]Hoja3!$B$5,[32]Hoja3!$A$5,IF(K1478=[32]Hoja3!$B$6,[32]Hoja3!$A$6,IF(K1478=[32]Hoja3!$B$7,[32]Hoja3!$A$7,IF(K1478=[32]Hoja3!$B$8,[32]Hoja3!$A$8,IF(K1478=[32]Hoja3!$B$9,[32]Hoja3!$A$9,IF(K1478=[32]Hoja3!$B$10,[32]Hoja3!$A$10,IF(K1478=[32]Hoja3!$B$11,[32]Hoja3!$A$11,IF(K1478=[32]Hoja3!$B$12,[32]Hoja3!$A$12,IF(K1478=[32]Hoja3!$B$13,[32]Hoja3!$A$13,IF(K1478=[32]Hoja3!$B$14,[32]Hoja3!$A$14,"")))))))))))))</f>
        <v>CCE-05</v>
      </c>
      <c r="M1478" s="2" t="s">
        <v>30</v>
      </c>
      <c r="N1478" s="2">
        <v>0</v>
      </c>
      <c r="O1478" s="1">
        <v>10024290</v>
      </c>
      <c r="P1478" s="1">
        <v>10024290</v>
      </c>
      <c r="Q1478" s="1">
        <v>0</v>
      </c>
      <c r="R1478" s="2">
        <v>0</v>
      </c>
      <c r="S1478" s="2" t="s">
        <v>2072</v>
      </c>
      <c r="T1478" s="2" t="s">
        <v>2073</v>
      </c>
      <c r="U1478" s="2" t="s">
        <v>2074</v>
      </c>
      <c r="V1478" s="2" t="s">
        <v>2075</v>
      </c>
      <c r="W1478" s="2" t="s">
        <v>2076</v>
      </c>
      <c r="X1478" s="2">
        <v>3241000</v>
      </c>
      <c r="Y1478" s="3" t="s">
        <v>2077</v>
      </c>
    </row>
    <row r="1479" spans="1:25" ht="135" x14ac:dyDescent="0.25">
      <c r="A1479" s="2" t="s">
        <v>2310</v>
      </c>
      <c r="B1479" s="2" t="str">
        <f>IFERROR(VLOOKUP(VALUE(MID(A1479,1,IF(VALUE(MID(A1479,1,3))=898,3,4))),[32]Hoja1!$A$3:$K$222,2,0),"")</f>
        <v>1053 Oportunidades de aprendizaje desde el enfoque diferencial</v>
      </c>
      <c r="C1479" s="2" t="s">
        <v>2069</v>
      </c>
      <c r="D1479" s="2" t="s">
        <v>2070</v>
      </c>
      <c r="E1479" s="2">
        <v>91111902</v>
      </c>
      <c r="F1479" s="2" t="s">
        <v>2235</v>
      </c>
      <c r="G1479" s="4">
        <v>1</v>
      </c>
      <c r="H1479" s="4">
        <v>1</v>
      </c>
      <c r="I1479" s="2">
        <v>6</v>
      </c>
      <c r="J1479" s="2">
        <v>1</v>
      </c>
      <c r="K1479" s="2" t="s">
        <v>29</v>
      </c>
      <c r="L1479" s="2" t="str">
        <f>IF(K1479=[32]Hoja3!$B$2,[32]Hoja3!$A$2,IF(K1479=[32]Hoja3!$B$3,[32]Hoja3!$A$3,IF(K1479=[32]Hoja3!$B$4,[32]Hoja3!$A$4,IF(K1479=[32]Hoja3!$B$5,[32]Hoja3!$A$5,IF(K1479=[32]Hoja3!$B$6,[32]Hoja3!$A$6,IF(K1479=[32]Hoja3!$B$7,[32]Hoja3!$A$7,IF(K1479=[32]Hoja3!$B$8,[32]Hoja3!$A$8,IF(K1479=[32]Hoja3!$B$9,[32]Hoja3!$A$9,IF(K1479=[32]Hoja3!$B$10,[32]Hoja3!$A$10,IF(K1479=[32]Hoja3!$B$11,[32]Hoja3!$A$11,IF(K1479=[32]Hoja3!$B$12,[32]Hoja3!$A$12,IF(K1479=[32]Hoja3!$B$13,[32]Hoja3!$A$13,IF(K1479=[32]Hoja3!$B$14,[32]Hoja3!$A$14,"")))))))))))))</f>
        <v>CCE-05</v>
      </c>
      <c r="M1479" s="2" t="s">
        <v>30</v>
      </c>
      <c r="N1479" s="2">
        <v>0</v>
      </c>
      <c r="O1479" s="1">
        <v>10024290</v>
      </c>
      <c r="P1479" s="1">
        <v>10024290</v>
      </c>
      <c r="Q1479" s="1">
        <v>0</v>
      </c>
      <c r="R1479" s="2">
        <v>0</v>
      </c>
      <c r="S1479" s="2" t="s">
        <v>2072</v>
      </c>
      <c r="T1479" s="2" t="s">
        <v>2073</v>
      </c>
      <c r="U1479" s="2" t="s">
        <v>2074</v>
      </c>
      <c r="V1479" s="2" t="s">
        <v>2075</v>
      </c>
      <c r="W1479" s="2" t="s">
        <v>2076</v>
      </c>
      <c r="X1479" s="2">
        <v>3241000</v>
      </c>
      <c r="Y1479" s="3" t="s">
        <v>2077</v>
      </c>
    </row>
    <row r="1480" spans="1:25" ht="135" x14ac:dyDescent="0.25">
      <c r="A1480" s="2" t="s">
        <v>2311</v>
      </c>
      <c r="B1480" s="2" t="str">
        <f>IFERROR(VLOOKUP(VALUE(MID(A1480,1,IF(VALUE(MID(A1480,1,3))=898,3,4))),[32]Hoja1!$A$3:$K$222,2,0),"")</f>
        <v>1053 Oportunidades de aprendizaje desde el enfoque diferencial</v>
      </c>
      <c r="C1480" s="2" t="s">
        <v>2069</v>
      </c>
      <c r="D1480" s="2" t="s">
        <v>2070</v>
      </c>
      <c r="E1480" s="2">
        <v>91111902</v>
      </c>
      <c r="F1480" s="2" t="s">
        <v>2235</v>
      </c>
      <c r="G1480" s="4">
        <v>1</v>
      </c>
      <c r="H1480" s="4">
        <v>1</v>
      </c>
      <c r="I1480" s="2">
        <v>6</v>
      </c>
      <c r="J1480" s="2">
        <v>1</v>
      </c>
      <c r="K1480" s="2" t="s">
        <v>29</v>
      </c>
      <c r="L1480" s="2" t="str">
        <f>IF(K1480=[32]Hoja3!$B$2,[32]Hoja3!$A$2,IF(K1480=[32]Hoja3!$B$3,[32]Hoja3!$A$3,IF(K1480=[32]Hoja3!$B$4,[32]Hoja3!$A$4,IF(K1480=[32]Hoja3!$B$5,[32]Hoja3!$A$5,IF(K1480=[32]Hoja3!$B$6,[32]Hoja3!$A$6,IF(K1480=[32]Hoja3!$B$7,[32]Hoja3!$A$7,IF(K1480=[32]Hoja3!$B$8,[32]Hoja3!$A$8,IF(K1480=[32]Hoja3!$B$9,[32]Hoja3!$A$9,IF(K1480=[32]Hoja3!$B$10,[32]Hoja3!$A$10,IF(K1480=[32]Hoja3!$B$11,[32]Hoja3!$A$11,IF(K1480=[32]Hoja3!$B$12,[32]Hoja3!$A$12,IF(K1480=[32]Hoja3!$B$13,[32]Hoja3!$A$13,IF(K1480=[32]Hoja3!$B$14,[32]Hoja3!$A$14,"")))))))))))))</f>
        <v>CCE-05</v>
      </c>
      <c r="M1480" s="2" t="s">
        <v>30</v>
      </c>
      <c r="N1480" s="2">
        <v>0</v>
      </c>
      <c r="O1480" s="1">
        <v>10024290</v>
      </c>
      <c r="P1480" s="1">
        <v>10024290</v>
      </c>
      <c r="Q1480" s="1">
        <v>0</v>
      </c>
      <c r="R1480" s="2">
        <v>0</v>
      </c>
      <c r="S1480" s="2" t="s">
        <v>2072</v>
      </c>
      <c r="T1480" s="2" t="s">
        <v>2073</v>
      </c>
      <c r="U1480" s="2" t="s">
        <v>2074</v>
      </c>
      <c r="V1480" s="2" t="s">
        <v>2075</v>
      </c>
      <c r="W1480" s="2" t="s">
        <v>2076</v>
      </c>
      <c r="X1480" s="2">
        <v>3241000</v>
      </c>
      <c r="Y1480" s="3" t="s">
        <v>2077</v>
      </c>
    </row>
    <row r="1481" spans="1:25" ht="135" x14ac:dyDescent="0.25">
      <c r="A1481" s="2" t="s">
        <v>2312</v>
      </c>
      <c r="B1481" s="2" t="str">
        <f>IFERROR(VLOOKUP(VALUE(MID(A1481,1,IF(VALUE(MID(A1481,1,3))=898,3,4))),[32]Hoja1!$A$3:$K$222,2,0),"")</f>
        <v>1053 Oportunidades de aprendizaje desde el enfoque diferencial</v>
      </c>
      <c r="C1481" s="2" t="s">
        <v>2069</v>
      </c>
      <c r="D1481" s="2" t="s">
        <v>2070</v>
      </c>
      <c r="E1481" s="2">
        <v>91111902</v>
      </c>
      <c r="F1481" s="2" t="s">
        <v>2235</v>
      </c>
      <c r="G1481" s="4">
        <v>1</v>
      </c>
      <c r="H1481" s="4">
        <v>1</v>
      </c>
      <c r="I1481" s="2">
        <v>6</v>
      </c>
      <c r="J1481" s="2">
        <v>1</v>
      </c>
      <c r="K1481" s="2" t="s">
        <v>29</v>
      </c>
      <c r="L1481" s="2" t="str">
        <f>IF(K1481=[32]Hoja3!$B$2,[32]Hoja3!$A$2,IF(K1481=[32]Hoja3!$B$3,[32]Hoja3!$A$3,IF(K1481=[32]Hoja3!$B$4,[32]Hoja3!$A$4,IF(K1481=[32]Hoja3!$B$5,[32]Hoja3!$A$5,IF(K1481=[32]Hoja3!$B$6,[32]Hoja3!$A$6,IF(K1481=[32]Hoja3!$B$7,[32]Hoja3!$A$7,IF(K1481=[32]Hoja3!$B$8,[32]Hoja3!$A$8,IF(K1481=[32]Hoja3!$B$9,[32]Hoja3!$A$9,IF(K1481=[32]Hoja3!$B$10,[32]Hoja3!$A$10,IF(K1481=[32]Hoja3!$B$11,[32]Hoja3!$A$11,IF(K1481=[32]Hoja3!$B$12,[32]Hoja3!$A$12,IF(K1481=[32]Hoja3!$B$13,[32]Hoja3!$A$13,IF(K1481=[32]Hoja3!$B$14,[32]Hoja3!$A$14,"")))))))))))))</f>
        <v>CCE-05</v>
      </c>
      <c r="M1481" s="2" t="s">
        <v>30</v>
      </c>
      <c r="N1481" s="2">
        <v>0</v>
      </c>
      <c r="O1481" s="1">
        <v>10024290</v>
      </c>
      <c r="P1481" s="1">
        <v>10024290</v>
      </c>
      <c r="Q1481" s="1">
        <v>0</v>
      </c>
      <c r="R1481" s="2">
        <v>0</v>
      </c>
      <c r="S1481" s="2" t="s">
        <v>2072</v>
      </c>
      <c r="T1481" s="2" t="s">
        <v>2073</v>
      </c>
      <c r="U1481" s="2" t="s">
        <v>2074</v>
      </c>
      <c r="V1481" s="2" t="s">
        <v>2075</v>
      </c>
      <c r="W1481" s="2" t="s">
        <v>2076</v>
      </c>
      <c r="X1481" s="2">
        <v>3241000</v>
      </c>
      <c r="Y1481" s="3" t="s">
        <v>2077</v>
      </c>
    </row>
    <row r="1482" spans="1:25" ht="135" x14ac:dyDescent="0.25">
      <c r="A1482" s="2" t="s">
        <v>2313</v>
      </c>
      <c r="B1482" s="2" t="str">
        <f>IFERROR(VLOOKUP(VALUE(MID(A1482,1,IF(VALUE(MID(A1482,1,3))=898,3,4))),[32]Hoja1!$A$3:$K$222,2,0),"")</f>
        <v>1053 Oportunidades de aprendizaje desde el enfoque diferencial</v>
      </c>
      <c r="C1482" s="2" t="s">
        <v>2069</v>
      </c>
      <c r="D1482" s="2" t="s">
        <v>2070</v>
      </c>
      <c r="E1482" s="2">
        <v>91111902</v>
      </c>
      <c r="F1482" s="2" t="s">
        <v>2235</v>
      </c>
      <c r="G1482" s="4">
        <v>1</v>
      </c>
      <c r="H1482" s="4">
        <v>1</v>
      </c>
      <c r="I1482" s="2">
        <v>6</v>
      </c>
      <c r="J1482" s="2">
        <v>1</v>
      </c>
      <c r="K1482" s="2" t="s">
        <v>29</v>
      </c>
      <c r="L1482" s="2" t="str">
        <f>IF(K1482=[32]Hoja3!$B$2,[32]Hoja3!$A$2,IF(K1482=[32]Hoja3!$B$3,[32]Hoja3!$A$3,IF(K1482=[32]Hoja3!$B$4,[32]Hoja3!$A$4,IF(K1482=[32]Hoja3!$B$5,[32]Hoja3!$A$5,IF(K1482=[32]Hoja3!$B$6,[32]Hoja3!$A$6,IF(K1482=[32]Hoja3!$B$7,[32]Hoja3!$A$7,IF(K1482=[32]Hoja3!$B$8,[32]Hoja3!$A$8,IF(K1482=[32]Hoja3!$B$9,[32]Hoja3!$A$9,IF(K1482=[32]Hoja3!$B$10,[32]Hoja3!$A$10,IF(K1482=[32]Hoja3!$B$11,[32]Hoja3!$A$11,IF(K1482=[32]Hoja3!$B$12,[32]Hoja3!$A$12,IF(K1482=[32]Hoja3!$B$13,[32]Hoja3!$A$13,IF(K1482=[32]Hoja3!$B$14,[32]Hoja3!$A$14,"")))))))))))))</f>
        <v>CCE-05</v>
      </c>
      <c r="M1482" s="2" t="s">
        <v>30</v>
      </c>
      <c r="N1482" s="2">
        <v>0</v>
      </c>
      <c r="O1482" s="1">
        <v>10024290</v>
      </c>
      <c r="P1482" s="1">
        <v>10024290</v>
      </c>
      <c r="Q1482" s="1">
        <v>0</v>
      </c>
      <c r="R1482" s="2">
        <v>0</v>
      </c>
      <c r="S1482" s="2" t="s">
        <v>2072</v>
      </c>
      <c r="T1482" s="2" t="s">
        <v>2073</v>
      </c>
      <c r="U1482" s="2" t="s">
        <v>2074</v>
      </c>
      <c r="V1482" s="2" t="s">
        <v>2075</v>
      </c>
      <c r="W1482" s="2" t="s">
        <v>2076</v>
      </c>
      <c r="X1482" s="2">
        <v>3241000</v>
      </c>
      <c r="Y1482" s="3" t="s">
        <v>2077</v>
      </c>
    </row>
    <row r="1483" spans="1:25" ht="135" x14ac:dyDescent="0.25">
      <c r="A1483" s="2" t="s">
        <v>2314</v>
      </c>
      <c r="B1483" s="2" t="str">
        <f>IFERROR(VLOOKUP(VALUE(MID(A1483,1,IF(VALUE(MID(A1483,1,3))=898,3,4))),[32]Hoja1!$A$3:$K$222,2,0),"")</f>
        <v>1053 Oportunidades de aprendizaje desde el enfoque diferencial</v>
      </c>
      <c r="C1483" s="2" t="s">
        <v>2069</v>
      </c>
      <c r="D1483" s="2" t="s">
        <v>2070</v>
      </c>
      <c r="E1483" s="2">
        <v>91111902</v>
      </c>
      <c r="F1483" s="2" t="s">
        <v>2235</v>
      </c>
      <c r="G1483" s="4">
        <v>1</v>
      </c>
      <c r="H1483" s="4">
        <v>1</v>
      </c>
      <c r="I1483" s="2">
        <v>6</v>
      </c>
      <c r="J1483" s="2">
        <v>1</v>
      </c>
      <c r="K1483" s="2" t="s">
        <v>29</v>
      </c>
      <c r="L1483" s="2" t="str">
        <f>IF(K1483=[32]Hoja3!$B$2,[32]Hoja3!$A$2,IF(K1483=[32]Hoja3!$B$3,[32]Hoja3!$A$3,IF(K1483=[32]Hoja3!$B$4,[32]Hoja3!$A$4,IF(K1483=[32]Hoja3!$B$5,[32]Hoja3!$A$5,IF(K1483=[32]Hoja3!$B$6,[32]Hoja3!$A$6,IF(K1483=[32]Hoja3!$B$7,[32]Hoja3!$A$7,IF(K1483=[32]Hoja3!$B$8,[32]Hoja3!$A$8,IF(K1483=[32]Hoja3!$B$9,[32]Hoja3!$A$9,IF(K1483=[32]Hoja3!$B$10,[32]Hoja3!$A$10,IF(K1483=[32]Hoja3!$B$11,[32]Hoja3!$A$11,IF(K1483=[32]Hoja3!$B$12,[32]Hoja3!$A$12,IF(K1483=[32]Hoja3!$B$13,[32]Hoja3!$A$13,IF(K1483=[32]Hoja3!$B$14,[32]Hoja3!$A$14,"")))))))))))))</f>
        <v>CCE-05</v>
      </c>
      <c r="M1483" s="2" t="s">
        <v>30</v>
      </c>
      <c r="N1483" s="2">
        <v>0</v>
      </c>
      <c r="O1483" s="1">
        <v>10024290</v>
      </c>
      <c r="P1483" s="1">
        <v>10024290</v>
      </c>
      <c r="Q1483" s="1">
        <v>0</v>
      </c>
      <c r="R1483" s="2">
        <v>0</v>
      </c>
      <c r="S1483" s="2" t="s">
        <v>2072</v>
      </c>
      <c r="T1483" s="2" t="s">
        <v>2073</v>
      </c>
      <c r="U1483" s="2" t="s">
        <v>2074</v>
      </c>
      <c r="V1483" s="2" t="s">
        <v>2075</v>
      </c>
      <c r="W1483" s="2" t="s">
        <v>2076</v>
      </c>
      <c r="X1483" s="2">
        <v>3241000</v>
      </c>
      <c r="Y1483" s="3" t="s">
        <v>2077</v>
      </c>
    </row>
    <row r="1484" spans="1:25" ht="135" x14ac:dyDescent="0.25">
      <c r="A1484" s="2" t="s">
        <v>2315</v>
      </c>
      <c r="B1484" s="2" t="str">
        <f>IFERROR(VLOOKUP(VALUE(MID(A1484,1,IF(VALUE(MID(A1484,1,3))=898,3,4))),[32]Hoja1!$A$3:$K$222,2,0),"")</f>
        <v>1053 Oportunidades de aprendizaje desde el enfoque diferencial</v>
      </c>
      <c r="C1484" s="2" t="s">
        <v>2069</v>
      </c>
      <c r="D1484" s="2" t="s">
        <v>2070</v>
      </c>
      <c r="E1484" s="2">
        <v>91111902</v>
      </c>
      <c r="F1484" s="2" t="s">
        <v>2235</v>
      </c>
      <c r="G1484" s="4">
        <v>1</v>
      </c>
      <c r="H1484" s="4">
        <v>1</v>
      </c>
      <c r="I1484" s="2">
        <v>6</v>
      </c>
      <c r="J1484" s="2">
        <v>1</v>
      </c>
      <c r="K1484" s="2" t="s">
        <v>29</v>
      </c>
      <c r="L1484" s="2" t="str">
        <f>IF(K1484=[32]Hoja3!$B$2,[32]Hoja3!$A$2,IF(K1484=[32]Hoja3!$B$3,[32]Hoja3!$A$3,IF(K1484=[32]Hoja3!$B$4,[32]Hoja3!$A$4,IF(K1484=[32]Hoja3!$B$5,[32]Hoja3!$A$5,IF(K1484=[32]Hoja3!$B$6,[32]Hoja3!$A$6,IF(K1484=[32]Hoja3!$B$7,[32]Hoja3!$A$7,IF(K1484=[32]Hoja3!$B$8,[32]Hoja3!$A$8,IF(K1484=[32]Hoja3!$B$9,[32]Hoja3!$A$9,IF(K1484=[32]Hoja3!$B$10,[32]Hoja3!$A$10,IF(K1484=[32]Hoja3!$B$11,[32]Hoja3!$A$11,IF(K1484=[32]Hoja3!$B$12,[32]Hoja3!$A$12,IF(K1484=[32]Hoja3!$B$13,[32]Hoja3!$A$13,IF(K1484=[32]Hoja3!$B$14,[32]Hoja3!$A$14,"")))))))))))))</f>
        <v>CCE-05</v>
      </c>
      <c r="M1484" s="2" t="s">
        <v>30</v>
      </c>
      <c r="N1484" s="2">
        <v>0</v>
      </c>
      <c r="O1484" s="1">
        <v>10024290</v>
      </c>
      <c r="P1484" s="1">
        <v>10024290</v>
      </c>
      <c r="Q1484" s="1">
        <v>0</v>
      </c>
      <c r="R1484" s="2">
        <v>0</v>
      </c>
      <c r="S1484" s="2" t="s">
        <v>2072</v>
      </c>
      <c r="T1484" s="2" t="s">
        <v>2073</v>
      </c>
      <c r="U1484" s="2" t="s">
        <v>2074</v>
      </c>
      <c r="V1484" s="2" t="s">
        <v>2075</v>
      </c>
      <c r="W1484" s="2" t="s">
        <v>2076</v>
      </c>
      <c r="X1484" s="2">
        <v>3241000</v>
      </c>
      <c r="Y1484" s="3" t="s">
        <v>2077</v>
      </c>
    </row>
    <row r="1485" spans="1:25" ht="135" x14ac:dyDescent="0.25">
      <c r="A1485" s="2" t="s">
        <v>2316</v>
      </c>
      <c r="B1485" s="2" t="str">
        <f>IFERROR(VLOOKUP(VALUE(MID(A1485,1,IF(VALUE(MID(A1485,1,3))=898,3,4))),[32]Hoja1!$A$3:$K$222,2,0),"")</f>
        <v>1053 Oportunidades de aprendizaje desde el enfoque diferencial</v>
      </c>
      <c r="C1485" s="2" t="s">
        <v>2069</v>
      </c>
      <c r="D1485" s="2" t="s">
        <v>2070</v>
      </c>
      <c r="E1485" s="2">
        <v>91111902</v>
      </c>
      <c r="F1485" s="2" t="s">
        <v>2235</v>
      </c>
      <c r="G1485" s="4">
        <v>1</v>
      </c>
      <c r="H1485" s="4">
        <v>1</v>
      </c>
      <c r="I1485" s="2">
        <v>6</v>
      </c>
      <c r="J1485" s="2">
        <v>1</v>
      </c>
      <c r="K1485" s="2" t="s">
        <v>29</v>
      </c>
      <c r="L1485" s="2" t="str">
        <f>IF(K1485=[32]Hoja3!$B$2,[32]Hoja3!$A$2,IF(K1485=[32]Hoja3!$B$3,[32]Hoja3!$A$3,IF(K1485=[32]Hoja3!$B$4,[32]Hoja3!$A$4,IF(K1485=[32]Hoja3!$B$5,[32]Hoja3!$A$5,IF(K1485=[32]Hoja3!$B$6,[32]Hoja3!$A$6,IF(K1485=[32]Hoja3!$B$7,[32]Hoja3!$A$7,IF(K1485=[32]Hoja3!$B$8,[32]Hoja3!$A$8,IF(K1485=[32]Hoja3!$B$9,[32]Hoja3!$A$9,IF(K1485=[32]Hoja3!$B$10,[32]Hoja3!$A$10,IF(K1485=[32]Hoja3!$B$11,[32]Hoja3!$A$11,IF(K1485=[32]Hoja3!$B$12,[32]Hoja3!$A$12,IF(K1485=[32]Hoja3!$B$13,[32]Hoja3!$A$13,IF(K1485=[32]Hoja3!$B$14,[32]Hoja3!$A$14,"")))))))))))))</f>
        <v>CCE-05</v>
      </c>
      <c r="M1485" s="2" t="s">
        <v>30</v>
      </c>
      <c r="N1485" s="2">
        <v>0</v>
      </c>
      <c r="O1485" s="1">
        <v>10024290</v>
      </c>
      <c r="P1485" s="1">
        <v>10024290</v>
      </c>
      <c r="Q1485" s="1">
        <v>0</v>
      </c>
      <c r="R1485" s="2">
        <v>0</v>
      </c>
      <c r="S1485" s="2" t="s">
        <v>2072</v>
      </c>
      <c r="T1485" s="2" t="s">
        <v>2073</v>
      </c>
      <c r="U1485" s="2" t="s">
        <v>2074</v>
      </c>
      <c r="V1485" s="2" t="s">
        <v>2075</v>
      </c>
      <c r="W1485" s="2" t="s">
        <v>2076</v>
      </c>
      <c r="X1485" s="2">
        <v>3241000</v>
      </c>
      <c r="Y1485" s="3" t="s">
        <v>2077</v>
      </c>
    </row>
    <row r="1486" spans="1:25" ht="135" x14ac:dyDescent="0.25">
      <c r="A1486" s="2" t="s">
        <v>2317</v>
      </c>
      <c r="B1486" s="2" t="str">
        <f>IFERROR(VLOOKUP(VALUE(MID(A1486,1,IF(VALUE(MID(A1486,1,3))=898,3,4))),[32]Hoja1!$A$3:$K$222,2,0),"")</f>
        <v>1053 Oportunidades de aprendizaje desde el enfoque diferencial</v>
      </c>
      <c r="C1486" s="2" t="s">
        <v>2069</v>
      </c>
      <c r="D1486" s="2" t="s">
        <v>2070</v>
      </c>
      <c r="E1486" s="2">
        <v>91111902</v>
      </c>
      <c r="F1486" s="2" t="s">
        <v>2235</v>
      </c>
      <c r="G1486" s="4">
        <v>1</v>
      </c>
      <c r="H1486" s="4">
        <v>1</v>
      </c>
      <c r="I1486" s="2">
        <v>6</v>
      </c>
      <c r="J1486" s="2">
        <v>1</v>
      </c>
      <c r="K1486" s="2" t="s">
        <v>29</v>
      </c>
      <c r="L1486" s="2" t="str">
        <f>IF(K1486=[32]Hoja3!$B$2,[32]Hoja3!$A$2,IF(K1486=[32]Hoja3!$B$3,[32]Hoja3!$A$3,IF(K1486=[32]Hoja3!$B$4,[32]Hoja3!$A$4,IF(K1486=[32]Hoja3!$B$5,[32]Hoja3!$A$5,IF(K1486=[32]Hoja3!$B$6,[32]Hoja3!$A$6,IF(K1486=[32]Hoja3!$B$7,[32]Hoja3!$A$7,IF(K1486=[32]Hoja3!$B$8,[32]Hoja3!$A$8,IF(K1486=[32]Hoja3!$B$9,[32]Hoja3!$A$9,IF(K1486=[32]Hoja3!$B$10,[32]Hoja3!$A$10,IF(K1486=[32]Hoja3!$B$11,[32]Hoja3!$A$11,IF(K1486=[32]Hoja3!$B$12,[32]Hoja3!$A$12,IF(K1486=[32]Hoja3!$B$13,[32]Hoja3!$A$13,IF(K1486=[32]Hoja3!$B$14,[32]Hoja3!$A$14,"")))))))))))))</f>
        <v>CCE-05</v>
      </c>
      <c r="M1486" s="2" t="s">
        <v>30</v>
      </c>
      <c r="N1486" s="2">
        <v>0</v>
      </c>
      <c r="O1486" s="1">
        <v>10024290</v>
      </c>
      <c r="P1486" s="1">
        <v>10024290</v>
      </c>
      <c r="Q1486" s="1">
        <v>0</v>
      </c>
      <c r="R1486" s="2">
        <v>0</v>
      </c>
      <c r="S1486" s="2" t="s">
        <v>2072</v>
      </c>
      <c r="T1486" s="2" t="s">
        <v>2073</v>
      </c>
      <c r="U1486" s="2" t="s">
        <v>2074</v>
      </c>
      <c r="V1486" s="2" t="s">
        <v>2075</v>
      </c>
      <c r="W1486" s="2" t="s">
        <v>2076</v>
      </c>
      <c r="X1486" s="2">
        <v>3241000</v>
      </c>
      <c r="Y1486" s="3" t="s">
        <v>2077</v>
      </c>
    </row>
    <row r="1487" spans="1:25" ht="135" x14ac:dyDescent="0.25">
      <c r="A1487" s="2" t="s">
        <v>2318</v>
      </c>
      <c r="B1487" s="2" t="str">
        <f>IFERROR(VLOOKUP(VALUE(MID(A1487,1,IF(VALUE(MID(A1487,1,3))=898,3,4))),[32]Hoja1!$A$3:$K$222,2,0),"")</f>
        <v>1053 Oportunidades de aprendizaje desde el enfoque diferencial</v>
      </c>
      <c r="C1487" s="2" t="s">
        <v>2069</v>
      </c>
      <c r="D1487" s="2" t="s">
        <v>2070</v>
      </c>
      <c r="E1487" s="2">
        <v>91111902</v>
      </c>
      <c r="F1487" s="2" t="s">
        <v>2235</v>
      </c>
      <c r="G1487" s="4">
        <v>1</v>
      </c>
      <c r="H1487" s="4">
        <v>1</v>
      </c>
      <c r="I1487" s="2">
        <v>6</v>
      </c>
      <c r="J1487" s="2">
        <v>1</v>
      </c>
      <c r="K1487" s="2" t="s">
        <v>29</v>
      </c>
      <c r="L1487" s="2" t="str">
        <f>IF(K1487=[32]Hoja3!$B$2,[32]Hoja3!$A$2,IF(K1487=[32]Hoja3!$B$3,[32]Hoja3!$A$3,IF(K1487=[32]Hoja3!$B$4,[32]Hoja3!$A$4,IF(K1487=[32]Hoja3!$B$5,[32]Hoja3!$A$5,IF(K1487=[32]Hoja3!$B$6,[32]Hoja3!$A$6,IF(K1487=[32]Hoja3!$B$7,[32]Hoja3!$A$7,IF(K1487=[32]Hoja3!$B$8,[32]Hoja3!$A$8,IF(K1487=[32]Hoja3!$B$9,[32]Hoja3!$A$9,IF(K1487=[32]Hoja3!$B$10,[32]Hoja3!$A$10,IF(K1487=[32]Hoja3!$B$11,[32]Hoja3!$A$11,IF(K1487=[32]Hoja3!$B$12,[32]Hoja3!$A$12,IF(K1487=[32]Hoja3!$B$13,[32]Hoja3!$A$13,IF(K1487=[32]Hoja3!$B$14,[32]Hoja3!$A$14,"")))))))))))))</f>
        <v>CCE-05</v>
      </c>
      <c r="M1487" s="2" t="s">
        <v>30</v>
      </c>
      <c r="N1487" s="2">
        <v>0</v>
      </c>
      <c r="O1487" s="1">
        <v>10024290</v>
      </c>
      <c r="P1487" s="1">
        <v>10024290</v>
      </c>
      <c r="Q1487" s="1">
        <v>0</v>
      </c>
      <c r="R1487" s="2">
        <v>0</v>
      </c>
      <c r="S1487" s="2" t="s">
        <v>2072</v>
      </c>
      <c r="T1487" s="2" t="s">
        <v>2073</v>
      </c>
      <c r="U1487" s="2" t="s">
        <v>2074</v>
      </c>
      <c r="V1487" s="2" t="s">
        <v>2075</v>
      </c>
      <c r="W1487" s="2" t="s">
        <v>2076</v>
      </c>
      <c r="X1487" s="2">
        <v>3241000</v>
      </c>
      <c r="Y1487" s="3" t="s">
        <v>2077</v>
      </c>
    </row>
    <row r="1488" spans="1:25" ht="135" x14ac:dyDescent="0.25">
      <c r="A1488" s="2" t="s">
        <v>2319</v>
      </c>
      <c r="B1488" s="2" t="str">
        <f>IFERROR(VLOOKUP(VALUE(MID(A1488,1,IF(VALUE(MID(A1488,1,3))=898,3,4))),[32]Hoja1!$A$3:$K$222,2,0),"")</f>
        <v>1053 Oportunidades de aprendizaje desde el enfoque diferencial</v>
      </c>
      <c r="C1488" s="2" t="s">
        <v>2069</v>
      </c>
      <c r="D1488" s="2" t="s">
        <v>2070</v>
      </c>
      <c r="E1488" s="2">
        <v>91111902</v>
      </c>
      <c r="F1488" s="2" t="s">
        <v>2235</v>
      </c>
      <c r="G1488" s="4">
        <v>1</v>
      </c>
      <c r="H1488" s="4">
        <v>1</v>
      </c>
      <c r="I1488" s="2">
        <v>6</v>
      </c>
      <c r="J1488" s="2">
        <v>1</v>
      </c>
      <c r="K1488" s="2" t="s">
        <v>29</v>
      </c>
      <c r="L1488" s="2" t="str">
        <f>IF(K1488=[32]Hoja3!$B$2,[32]Hoja3!$A$2,IF(K1488=[32]Hoja3!$B$3,[32]Hoja3!$A$3,IF(K1488=[32]Hoja3!$B$4,[32]Hoja3!$A$4,IF(K1488=[32]Hoja3!$B$5,[32]Hoja3!$A$5,IF(K1488=[32]Hoja3!$B$6,[32]Hoja3!$A$6,IF(K1488=[32]Hoja3!$B$7,[32]Hoja3!$A$7,IF(K1488=[32]Hoja3!$B$8,[32]Hoja3!$A$8,IF(K1488=[32]Hoja3!$B$9,[32]Hoja3!$A$9,IF(K1488=[32]Hoja3!$B$10,[32]Hoja3!$A$10,IF(K1488=[32]Hoja3!$B$11,[32]Hoja3!$A$11,IF(K1488=[32]Hoja3!$B$12,[32]Hoja3!$A$12,IF(K1488=[32]Hoja3!$B$13,[32]Hoja3!$A$13,IF(K1488=[32]Hoja3!$B$14,[32]Hoja3!$A$14,"")))))))))))))</f>
        <v>CCE-05</v>
      </c>
      <c r="M1488" s="2" t="s">
        <v>30</v>
      </c>
      <c r="N1488" s="2">
        <v>0</v>
      </c>
      <c r="O1488" s="1">
        <v>10024290</v>
      </c>
      <c r="P1488" s="1">
        <v>10024290</v>
      </c>
      <c r="Q1488" s="1">
        <v>0</v>
      </c>
      <c r="R1488" s="2">
        <v>0</v>
      </c>
      <c r="S1488" s="2" t="s">
        <v>2072</v>
      </c>
      <c r="T1488" s="2" t="s">
        <v>2073</v>
      </c>
      <c r="U1488" s="2" t="s">
        <v>2074</v>
      </c>
      <c r="V1488" s="2" t="s">
        <v>2075</v>
      </c>
      <c r="W1488" s="2" t="s">
        <v>2076</v>
      </c>
      <c r="X1488" s="2">
        <v>3241000</v>
      </c>
      <c r="Y1488" s="3" t="s">
        <v>2077</v>
      </c>
    </row>
    <row r="1489" spans="1:25" ht="135" x14ac:dyDescent="0.25">
      <c r="A1489" s="2" t="s">
        <v>2320</v>
      </c>
      <c r="B1489" s="2" t="str">
        <f>IFERROR(VLOOKUP(VALUE(MID(A1489,1,IF(VALUE(MID(A1489,1,3))=898,3,4))),[32]Hoja1!$A$3:$K$222,2,0),"")</f>
        <v>1053 Oportunidades de aprendizaje desde el enfoque diferencial</v>
      </c>
      <c r="C1489" s="2" t="s">
        <v>2069</v>
      </c>
      <c r="D1489" s="2" t="s">
        <v>2070</v>
      </c>
      <c r="E1489" s="2">
        <v>91111902</v>
      </c>
      <c r="F1489" s="2" t="s">
        <v>2235</v>
      </c>
      <c r="G1489" s="4">
        <v>1</v>
      </c>
      <c r="H1489" s="4">
        <v>1</v>
      </c>
      <c r="I1489" s="2">
        <v>6</v>
      </c>
      <c r="J1489" s="2">
        <v>1</v>
      </c>
      <c r="K1489" s="2" t="s">
        <v>29</v>
      </c>
      <c r="L1489" s="2" t="str">
        <f>IF(K1489=[32]Hoja3!$B$2,[32]Hoja3!$A$2,IF(K1489=[32]Hoja3!$B$3,[32]Hoja3!$A$3,IF(K1489=[32]Hoja3!$B$4,[32]Hoja3!$A$4,IF(K1489=[32]Hoja3!$B$5,[32]Hoja3!$A$5,IF(K1489=[32]Hoja3!$B$6,[32]Hoja3!$A$6,IF(K1489=[32]Hoja3!$B$7,[32]Hoja3!$A$7,IF(K1489=[32]Hoja3!$B$8,[32]Hoja3!$A$8,IF(K1489=[32]Hoja3!$B$9,[32]Hoja3!$A$9,IF(K1489=[32]Hoja3!$B$10,[32]Hoja3!$A$10,IF(K1489=[32]Hoja3!$B$11,[32]Hoja3!$A$11,IF(K1489=[32]Hoja3!$B$12,[32]Hoja3!$A$12,IF(K1489=[32]Hoja3!$B$13,[32]Hoja3!$A$13,IF(K1489=[32]Hoja3!$B$14,[32]Hoja3!$A$14,"")))))))))))))</f>
        <v>CCE-05</v>
      </c>
      <c r="M1489" s="2" t="s">
        <v>30</v>
      </c>
      <c r="N1489" s="2">
        <v>0</v>
      </c>
      <c r="O1489" s="1">
        <v>10024290</v>
      </c>
      <c r="P1489" s="1">
        <v>10024290</v>
      </c>
      <c r="Q1489" s="1">
        <v>0</v>
      </c>
      <c r="R1489" s="2">
        <v>0</v>
      </c>
      <c r="S1489" s="2" t="s">
        <v>2072</v>
      </c>
      <c r="T1489" s="2" t="s">
        <v>2073</v>
      </c>
      <c r="U1489" s="2" t="s">
        <v>2074</v>
      </c>
      <c r="V1489" s="2" t="s">
        <v>2075</v>
      </c>
      <c r="W1489" s="2" t="s">
        <v>2076</v>
      </c>
      <c r="X1489" s="2">
        <v>3241000</v>
      </c>
      <c r="Y1489" s="3" t="s">
        <v>2077</v>
      </c>
    </row>
    <row r="1490" spans="1:25" ht="135" x14ac:dyDescent="0.25">
      <c r="A1490" s="2" t="s">
        <v>2321</v>
      </c>
      <c r="B1490" s="2" t="str">
        <f>IFERROR(VLOOKUP(VALUE(MID(A1490,1,IF(VALUE(MID(A1490,1,3))=898,3,4))),[32]Hoja1!$A$3:$K$222,2,0),"")</f>
        <v>1053 Oportunidades de aprendizaje desde el enfoque diferencial</v>
      </c>
      <c r="C1490" s="2" t="s">
        <v>2069</v>
      </c>
      <c r="D1490" s="2" t="s">
        <v>2070</v>
      </c>
      <c r="E1490" s="2">
        <v>91111902</v>
      </c>
      <c r="F1490" s="2" t="s">
        <v>2235</v>
      </c>
      <c r="G1490" s="4">
        <v>1</v>
      </c>
      <c r="H1490" s="4">
        <v>1</v>
      </c>
      <c r="I1490" s="2">
        <v>6</v>
      </c>
      <c r="J1490" s="2">
        <v>1</v>
      </c>
      <c r="K1490" s="2" t="s">
        <v>29</v>
      </c>
      <c r="L1490" s="2" t="str">
        <f>IF(K1490=[32]Hoja3!$B$2,[32]Hoja3!$A$2,IF(K1490=[32]Hoja3!$B$3,[32]Hoja3!$A$3,IF(K1490=[32]Hoja3!$B$4,[32]Hoja3!$A$4,IF(K1490=[32]Hoja3!$B$5,[32]Hoja3!$A$5,IF(K1490=[32]Hoja3!$B$6,[32]Hoja3!$A$6,IF(K1490=[32]Hoja3!$B$7,[32]Hoja3!$A$7,IF(K1490=[32]Hoja3!$B$8,[32]Hoja3!$A$8,IF(K1490=[32]Hoja3!$B$9,[32]Hoja3!$A$9,IF(K1490=[32]Hoja3!$B$10,[32]Hoja3!$A$10,IF(K1490=[32]Hoja3!$B$11,[32]Hoja3!$A$11,IF(K1490=[32]Hoja3!$B$12,[32]Hoja3!$A$12,IF(K1490=[32]Hoja3!$B$13,[32]Hoja3!$A$13,IF(K1490=[32]Hoja3!$B$14,[32]Hoja3!$A$14,"")))))))))))))</f>
        <v>CCE-05</v>
      </c>
      <c r="M1490" s="2" t="s">
        <v>30</v>
      </c>
      <c r="N1490" s="2">
        <v>0</v>
      </c>
      <c r="O1490" s="1">
        <v>10024290</v>
      </c>
      <c r="P1490" s="1">
        <v>10024290</v>
      </c>
      <c r="Q1490" s="1">
        <v>0</v>
      </c>
      <c r="R1490" s="2">
        <v>0</v>
      </c>
      <c r="S1490" s="2" t="s">
        <v>2072</v>
      </c>
      <c r="T1490" s="2" t="s">
        <v>2073</v>
      </c>
      <c r="U1490" s="2" t="s">
        <v>2074</v>
      </c>
      <c r="V1490" s="2" t="s">
        <v>2075</v>
      </c>
      <c r="W1490" s="2" t="s">
        <v>2076</v>
      </c>
      <c r="X1490" s="2">
        <v>3241000</v>
      </c>
      <c r="Y1490" s="3" t="s">
        <v>2077</v>
      </c>
    </row>
    <row r="1491" spans="1:25" ht="135" x14ac:dyDescent="0.25">
      <c r="A1491" s="2" t="s">
        <v>2322</v>
      </c>
      <c r="B1491" s="2" t="str">
        <f>IFERROR(VLOOKUP(VALUE(MID(A1491,1,IF(VALUE(MID(A1491,1,3))=898,3,4))),[32]Hoja1!$A$3:$K$222,2,0),"")</f>
        <v>1053 Oportunidades de aprendizaje desde el enfoque diferencial</v>
      </c>
      <c r="C1491" s="2" t="s">
        <v>2069</v>
      </c>
      <c r="D1491" s="2" t="s">
        <v>2070</v>
      </c>
      <c r="E1491" s="2">
        <v>91111902</v>
      </c>
      <c r="F1491" s="2" t="s">
        <v>2235</v>
      </c>
      <c r="G1491" s="4">
        <v>1</v>
      </c>
      <c r="H1491" s="4">
        <v>1</v>
      </c>
      <c r="I1491" s="2">
        <v>6</v>
      </c>
      <c r="J1491" s="2">
        <v>1</v>
      </c>
      <c r="K1491" s="2" t="s">
        <v>29</v>
      </c>
      <c r="L1491" s="2" t="str">
        <f>IF(K1491=[32]Hoja3!$B$2,[32]Hoja3!$A$2,IF(K1491=[32]Hoja3!$B$3,[32]Hoja3!$A$3,IF(K1491=[32]Hoja3!$B$4,[32]Hoja3!$A$4,IF(K1491=[32]Hoja3!$B$5,[32]Hoja3!$A$5,IF(K1491=[32]Hoja3!$B$6,[32]Hoja3!$A$6,IF(K1491=[32]Hoja3!$B$7,[32]Hoja3!$A$7,IF(K1491=[32]Hoja3!$B$8,[32]Hoja3!$A$8,IF(K1491=[32]Hoja3!$B$9,[32]Hoja3!$A$9,IF(K1491=[32]Hoja3!$B$10,[32]Hoja3!$A$10,IF(K1491=[32]Hoja3!$B$11,[32]Hoja3!$A$11,IF(K1491=[32]Hoja3!$B$12,[32]Hoja3!$A$12,IF(K1491=[32]Hoja3!$B$13,[32]Hoja3!$A$13,IF(K1491=[32]Hoja3!$B$14,[32]Hoja3!$A$14,"")))))))))))))</f>
        <v>CCE-05</v>
      </c>
      <c r="M1491" s="2" t="s">
        <v>30</v>
      </c>
      <c r="N1491" s="2">
        <v>0</v>
      </c>
      <c r="O1491" s="1">
        <v>10024290</v>
      </c>
      <c r="P1491" s="1">
        <v>10024290</v>
      </c>
      <c r="Q1491" s="1">
        <v>0</v>
      </c>
      <c r="R1491" s="2">
        <v>0</v>
      </c>
      <c r="S1491" s="2" t="s">
        <v>2072</v>
      </c>
      <c r="T1491" s="2" t="s">
        <v>2073</v>
      </c>
      <c r="U1491" s="2" t="s">
        <v>2074</v>
      </c>
      <c r="V1491" s="2" t="s">
        <v>2075</v>
      </c>
      <c r="W1491" s="2" t="s">
        <v>2076</v>
      </c>
      <c r="X1491" s="2">
        <v>3241000</v>
      </c>
      <c r="Y1491" s="3" t="s">
        <v>2077</v>
      </c>
    </row>
    <row r="1492" spans="1:25" ht="135" x14ac:dyDescent="0.25">
      <c r="A1492" s="2" t="s">
        <v>2323</v>
      </c>
      <c r="B1492" s="2" t="str">
        <f>IFERROR(VLOOKUP(VALUE(MID(A1492,1,IF(VALUE(MID(A1492,1,3))=898,3,4))),[32]Hoja1!$A$3:$K$222,2,0),"")</f>
        <v>1053 Oportunidades de aprendizaje desde el enfoque diferencial</v>
      </c>
      <c r="C1492" s="2" t="s">
        <v>2069</v>
      </c>
      <c r="D1492" s="2" t="s">
        <v>2070</v>
      </c>
      <c r="E1492" s="2">
        <v>91111902</v>
      </c>
      <c r="F1492" s="2" t="s">
        <v>2235</v>
      </c>
      <c r="G1492" s="4">
        <v>1</v>
      </c>
      <c r="H1492" s="4">
        <v>1</v>
      </c>
      <c r="I1492" s="2">
        <v>6</v>
      </c>
      <c r="J1492" s="2">
        <v>1</v>
      </c>
      <c r="K1492" s="2" t="s">
        <v>29</v>
      </c>
      <c r="L1492" s="2" t="str">
        <f>IF(K1492=[32]Hoja3!$B$2,[32]Hoja3!$A$2,IF(K1492=[32]Hoja3!$B$3,[32]Hoja3!$A$3,IF(K1492=[32]Hoja3!$B$4,[32]Hoja3!$A$4,IF(K1492=[32]Hoja3!$B$5,[32]Hoja3!$A$5,IF(K1492=[32]Hoja3!$B$6,[32]Hoja3!$A$6,IF(K1492=[32]Hoja3!$B$7,[32]Hoja3!$A$7,IF(K1492=[32]Hoja3!$B$8,[32]Hoja3!$A$8,IF(K1492=[32]Hoja3!$B$9,[32]Hoja3!$A$9,IF(K1492=[32]Hoja3!$B$10,[32]Hoja3!$A$10,IF(K1492=[32]Hoja3!$B$11,[32]Hoja3!$A$11,IF(K1492=[32]Hoja3!$B$12,[32]Hoja3!$A$12,IF(K1492=[32]Hoja3!$B$13,[32]Hoja3!$A$13,IF(K1492=[32]Hoja3!$B$14,[32]Hoja3!$A$14,"")))))))))))))</f>
        <v>CCE-05</v>
      </c>
      <c r="M1492" s="2" t="s">
        <v>30</v>
      </c>
      <c r="N1492" s="2">
        <v>0</v>
      </c>
      <c r="O1492" s="1">
        <v>10024290</v>
      </c>
      <c r="P1492" s="1">
        <v>10024290</v>
      </c>
      <c r="Q1492" s="1">
        <v>0</v>
      </c>
      <c r="R1492" s="2">
        <v>0</v>
      </c>
      <c r="S1492" s="2" t="s">
        <v>2072</v>
      </c>
      <c r="T1492" s="2" t="s">
        <v>2073</v>
      </c>
      <c r="U1492" s="2" t="s">
        <v>2074</v>
      </c>
      <c r="V1492" s="2" t="s">
        <v>2075</v>
      </c>
      <c r="W1492" s="2" t="s">
        <v>2076</v>
      </c>
      <c r="X1492" s="2">
        <v>3241000</v>
      </c>
      <c r="Y1492" s="3" t="s">
        <v>2077</v>
      </c>
    </row>
    <row r="1493" spans="1:25" ht="135" x14ac:dyDescent="0.25">
      <c r="A1493" s="2" t="s">
        <v>2324</v>
      </c>
      <c r="B1493" s="2" t="str">
        <f>IFERROR(VLOOKUP(VALUE(MID(A1493,1,IF(VALUE(MID(A1493,1,3))=898,3,4))),[32]Hoja1!$A$3:$K$222,2,0),"")</f>
        <v>1053 Oportunidades de aprendizaje desde el enfoque diferencial</v>
      </c>
      <c r="C1493" s="2" t="s">
        <v>2069</v>
      </c>
      <c r="D1493" s="2" t="s">
        <v>2070</v>
      </c>
      <c r="E1493" s="2">
        <v>91111902</v>
      </c>
      <c r="F1493" s="2" t="s">
        <v>2235</v>
      </c>
      <c r="G1493" s="4">
        <v>1</v>
      </c>
      <c r="H1493" s="4">
        <v>1</v>
      </c>
      <c r="I1493" s="2">
        <v>6</v>
      </c>
      <c r="J1493" s="2">
        <v>1</v>
      </c>
      <c r="K1493" s="2" t="s">
        <v>29</v>
      </c>
      <c r="L1493" s="2" t="str">
        <f>IF(K1493=[32]Hoja3!$B$2,[32]Hoja3!$A$2,IF(K1493=[32]Hoja3!$B$3,[32]Hoja3!$A$3,IF(K1493=[32]Hoja3!$B$4,[32]Hoja3!$A$4,IF(K1493=[32]Hoja3!$B$5,[32]Hoja3!$A$5,IF(K1493=[32]Hoja3!$B$6,[32]Hoja3!$A$6,IF(K1493=[32]Hoja3!$B$7,[32]Hoja3!$A$7,IF(K1493=[32]Hoja3!$B$8,[32]Hoja3!$A$8,IF(K1493=[32]Hoja3!$B$9,[32]Hoja3!$A$9,IF(K1493=[32]Hoja3!$B$10,[32]Hoja3!$A$10,IF(K1493=[32]Hoja3!$B$11,[32]Hoja3!$A$11,IF(K1493=[32]Hoja3!$B$12,[32]Hoja3!$A$12,IF(K1493=[32]Hoja3!$B$13,[32]Hoja3!$A$13,IF(K1493=[32]Hoja3!$B$14,[32]Hoja3!$A$14,"")))))))))))))</f>
        <v>CCE-05</v>
      </c>
      <c r="M1493" s="2" t="s">
        <v>30</v>
      </c>
      <c r="N1493" s="2">
        <v>0</v>
      </c>
      <c r="O1493" s="1">
        <v>10024290</v>
      </c>
      <c r="P1493" s="1">
        <v>10024290</v>
      </c>
      <c r="Q1493" s="1">
        <v>0</v>
      </c>
      <c r="R1493" s="2">
        <v>0</v>
      </c>
      <c r="S1493" s="2" t="s">
        <v>2072</v>
      </c>
      <c r="T1493" s="2" t="s">
        <v>2073</v>
      </c>
      <c r="U1493" s="2" t="s">
        <v>2074</v>
      </c>
      <c r="V1493" s="2" t="s">
        <v>2075</v>
      </c>
      <c r="W1493" s="2" t="s">
        <v>2076</v>
      </c>
      <c r="X1493" s="2">
        <v>3241000</v>
      </c>
      <c r="Y1493" s="3" t="s">
        <v>2077</v>
      </c>
    </row>
    <row r="1494" spans="1:25" ht="120" x14ac:dyDescent="0.25">
      <c r="A1494" s="2" t="s">
        <v>2325</v>
      </c>
      <c r="B1494" s="2" t="str">
        <f>IFERROR(VLOOKUP(VALUE(MID(A1494,1,IF(VALUE(MID(A1494,1,3))=898,3,4))),[32]Hoja1!$A$3:$K$222,2,0),"")</f>
        <v>1053 Oportunidades de aprendizaje desde el enfoque diferencial</v>
      </c>
      <c r="C1494" s="2" t="s">
        <v>2069</v>
      </c>
      <c r="D1494" s="2" t="s">
        <v>2070</v>
      </c>
      <c r="E1494" s="2">
        <v>91111902</v>
      </c>
      <c r="F1494" s="2" t="s">
        <v>2326</v>
      </c>
      <c r="G1494" s="4">
        <v>1</v>
      </c>
      <c r="H1494" s="4">
        <v>1</v>
      </c>
      <c r="I1494" s="2">
        <v>6</v>
      </c>
      <c r="J1494" s="2">
        <v>1</v>
      </c>
      <c r="K1494" s="2" t="s">
        <v>29</v>
      </c>
      <c r="L1494" s="2" t="str">
        <f>IF(K1494=[32]Hoja3!$B$2,[32]Hoja3!$A$2,IF(K1494=[32]Hoja3!$B$3,[32]Hoja3!$A$3,IF(K1494=[32]Hoja3!$B$4,[32]Hoja3!$A$4,IF(K1494=[32]Hoja3!$B$5,[32]Hoja3!$A$5,IF(K1494=[32]Hoja3!$B$6,[32]Hoja3!$A$6,IF(K1494=[32]Hoja3!$B$7,[32]Hoja3!$A$7,IF(K1494=[32]Hoja3!$B$8,[32]Hoja3!$A$8,IF(K1494=[32]Hoja3!$B$9,[32]Hoja3!$A$9,IF(K1494=[32]Hoja3!$B$10,[32]Hoja3!$A$10,IF(K1494=[32]Hoja3!$B$11,[32]Hoja3!$A$11,IF(K1494=[32]Hoja3!$B$12,[32]Hoja3!$A$12,IF(K1494=[32]Hoja3!$B$13,[32]Hoja3!$A$13,IF(K1494=[32]Hoja3!$B$14,[32]Hoja3!$A$14,"")))))))))))))</f>
        <v>CCE-05</v>
      </c>
      <c r="M1494" s="2" t="s">
        <v>30</v>
      </c>
      <c r="N1494" s="2">
        <v>0</v>
      </c>
      <c r="O1494" s="1">
        <v>13743084</v>
      </c>
      <c r="P1494" s="1">
        <v>13743084</v>
      </c>
      <c r="Q1494" s="1">
        <v>0</v>
      </c>
      <c r="R1494" s="2">
        <v>0</v>
      </c>
      <c r="S1494" s="2" t="s">
        <v>2072</v>
      </c>
      <c r="T1494" s="2" t="s">
        <v>2073</v>
      </c>
      <c r="U1494" s="2" t="s">
        <v>2074</v>
      </c>
      <c r="V1494" s="2" t="s">
        <v>2075</v>
      </c>
      <c r="W1494" s="2" t="s">
        <v>2076</v>
      </c>
      <c r="X1494" s="2">
        <v>3241000</v>
      </c>
      <c r="Y1494" s="3" t="s">
        <v>2077</v>
      </c>
    </row>
    <row r="1495" spans="1:25" ht="120" x14ac:dyDescent="0.25">
      <c r="A1495" s="2" t="s">
        <v>2327</v>
      </c>
      <c r="B1495" s="2" t="str">
        <f>IFERROR(VLOOKUP(VALUE(MID(A1495,1,IF(VALUE(MID(A1495,1,3))=898,3,4))),[32]Hoja1!$A$3:$K$222,2,0),"")</f>
        <v>1053 Oportunidades de aprendizaje desde el enfoque diferencial</v>
      </c>
      <c r="C1495" s="2" t="s">
        <v>2069</v>
      </c>
      <c r="D1495" s="2" t="s">
        <v>2070</v>
      </c>
      <c r="E1495" s="2">
        <v>91111902</v>
      </c>
      <c r="F1495" s="2" t="s">
        <v>2326</v>
      </c>
      <c r="G1495" s="4">
        <v>1</v>
      </c>
      <c r="H1495" s="4">
        <v>1</v>
      </c>
      <c r="I1495" s="2">
        <v>6</v>
      </c>
      <c r="J1495" s="2">
        <v>1</v>
      </c>
      <c r="K1495" s="2" t="s">
        <v>29</v>
      </c>
      <c r="L1495" s="2" t="str">
        <f>IF(K1495=[32]Hoja3!$B$2,[32]Hoja3!$A$2,IF(K1495=[32]Hoja3!$B$3,[32]Hoja3!$A$3,IF(K1495=[32]Hoja3!$B$4,[32]Hoja3!$A$4,IF(K1495=[32]Hoja3!$B$5,[32]Hoja3!$A$5,IF(K1495=[32]Hoja3!$B$6,[32]Hoja3!$A$6,IF(K1495=[32]Hoja3!$B$7,[32]Hoja3!$A$7,IF(K1495=[32]Hoja3!$B$8,[32]Hoja3!$A$8,IF(K1495=[32]Hoja3!$B$9,[32]Hoja3!$A$9,IF(K1495=[32]Hoja3!$B$10,[32]Hoja3!$A$10,IF(K1495=[32]Hoja3!$B$11,[32]Hoja3!$A$11,IF(K1495=[32]Hoja3!$B$12,[32]Hoja3!$A$12,IF(K1495=[32]Hoja3!$B$13,[32]Hoja3!$A$13,IF(K1495=[32]Hoja3!$B$14,[32]Hoja3!$A$14,"")))))))))))))</f>
        <v>CCE-05</v>
      </c>
      <c r="M1495" s="2" t="s">
        <v>30</v>
      </c>
      <c r="N1495" s="2">
        <v>0</v>
      </c>
      <c r="O1495" s="1">
        <v>13743084</v>
      </c>
      <c r="P1495" s="1">
        <v>13743084</v>
      </c>
      <c r="Q1495" s="1">
        <v>0</v>
      </c>
      <c r="R1495" s="2">
        <v>0</v>
      </c>
      <c r="S1495" s="2" t="s">
        <v>2072</v>
      </c>
      <c r="T1495" s="2" t="s">
        <v>2073</v>
      </c>
      <c r="U1495" s="2" t="s">
        <v>2074</v>
      </c>
      <c r="V1495" s="2" t="s">
        <v>2075</v>
      </c>
      <c r="W1495" s="2" t="s">
        <v>2076</v>
      </c>
      <c r="X1495" s="2">
        <v>3241000</v>
      </c>
      <c r="Y1495" s="3" t="s">
        <v>2077</v>
      </c>
    </row>
    <row r="1496" spans="1:25" ht="120" x14ac:dyDescent="0.25">
      <c r="A1496" s="2" t="s">
        <v>2328</v>
      </c>
      <c r="B1496" s="2" t="str">
        <f>IFERROR(VLOOKUP(VALUE(MID(A1496,1,IF(VALUE(MID(A1496,1,3))=898,3,4))),[32]Hoja1!$A$3:$K$222,2,0),"")</f>
        <v>1053 Oportunidades de aprendizaje desde el enfoque diferencial</v>
      </c>
      <c r="C1496" s="2" t="s">
        <v>2069</v>
      </c>
      <c r="D1496" s="2" t="s">
        <v>2070</v>
      </c>
      <c r="E1496" s="2">
        <v>91111902</v>
      </c>
      <c r="F1496" s="2" t="s">
        <v>2326</v>
      </c>
      <c r="G1496" s="4">
        <v>1</v>
      </c>
      <c r="H1496" s="4">
        <v>1</v>
      </c>
      <c r="I1496" s="2">
        <v>6</v>
      </c>
      <c r="J1496" s="2">
        <v>1</v>
      </c>
      <c r="K1496" s="2" t="s">
        <v>29</v>
      </c>
      <c r="L1496" s="2" t="str">
        <f>IF(K1496=[32]Hoja3!$B$2,[32]Hoja3!$A$2,IF(K1496=[32]Hoja3!$B$3,[32]Hoja3!$A$3,IF(K1496=[32]Hoja3!$B$4,[32]Hoja3!$A$4,IF(K1496=[32]Hoja3!$B$5,[32]Hoja3!$A$5,IF(K1496=[32]Hoja3!$B$6,[32]Hoja3!$A$6,IF(K1496=[32]Hoja3!$B$7,[32]Hoja3!$A$7,IF(K1496=[32]Hoja3!$B$8,[32]Hoja3!$A$8,IF(K1496=[32]Hoja3!$B$9,[32]Hoja3!$A$9,IF(K1496=[32]Hoja3!$B$10,[32]Hoja3!$A$10,IF(K1496=[32]Hoja3!$B$11,[32]Hoja3!$A$11,IF(K1496=[32]Hoja3!$B$12,[32]Hoja3!$A$12,IF(K1496=[32]Hoja3!$B$13,[32]Hoja3!$A$13,IF(K1496=[32]Hoja3!$B$14,[32]Hoja3!$A$14,"")))))))))))))</f>
        <v>CCE-05</v>
      </c>
      <c r="M1496" s="2" t="s">
        <v>30</v>
      </c>
      <c r="N1496" s="2">
        <v>0</v>
      </c>
      <c r="O1496" s="1">
        <v>13743084</v>
      </c>
      <c r="P1496" s="1">
        <v>13743084</v>
      </c>
      <c r="Q1496" s="1">
        <v>0</v>
      </c>
      <c r="R1496" s="2">
        <v>0</v>
      </c>
      <c r="S1496" s="2" t="s">
        <v>2072</v>
      </c>
      <c r="T1496" s="2" t="s">
        <v>2073</v>
      </c>
      <c r="U1496" s="2" t="s">
        <v>2074</v>
      </c>
      <c r="V1496" s="2" t="s">
        <v>2075</v>
      </c>
      <c r="W1496" s="2" t="s">
        <v>2076</v>
      </c>
      <c r="X1496" s="2">
        <v>3241000</v>
      </c>
      <c r="Y1496" s="3" t="s">
        <v>2077</v>
      </c>
    </row>
    <row r="1497" spans="1:25" ht="120" x14ac:dyDescent="0.25">
      <c r="A1497" s="2" t="s">
        <v>2329</v>
      </c>
      <c r="B1497" s="2" t="str">
        <f>IFERROR(VLOOKUP(VALUE(MID(A1497,1,IF(VALUE(MID(A1497,1,3))=898,3,4))),[32]Hoja1!$A$3:$K$222,2,0),"")</f>
        <v>1053 Oportunidades de aprendizaje desde el enfoque diferencial</v>
      </c>
      <c r="C1497" s="2" t="s">
        <v>2069</v>
      </c>
      <c r="D1497" s="2" t="s">
        <v>2070</v>
      </c>
      <c r="E1497" s="2">
        <v>91111902</v>
      </c>
      <c r="F1497" s="2" t="s">
        <v>2326</v>
      </c>
      <c r="G1497" s="4">
        <v>1</v>
      </c>
      <c r="H1497" s="4">
        <v>1</v>
      </c>
      <c r="I1497" s="2">
        <v>6</v>
      </c>
      <c r="J1497" s="2">
        <v>1</v>
      </c>
      <c r="K1497" s="2" t="s">
        <v>29</v>
      </c>
      <c r="L1497" s="2" t="str">
        <f>IF(K1497=[32]Hoja3!$B$2,[32]Hoja3!$A$2,IF(K1497=[32]Hoja3!$B$3,[32]Hoja3!$A$3,IF(K1497=[32]Hoja3!$B$4,[32]Hoja3!$A$4,IF(K1497=[32]Hoja3!$B$5,[32]Hoja3!$A$5,IF(K1497=[32]Hoja3!$B$6,[32]Hoja3!$A$6,IF(K1497=[32]Hoja3!$B$7,[32]Hoja3!$A$7,IF(K1497=[32]Hoja3!$B$8,[32]Hoja3!$A$8,IF(K1497=[32]Hoja3!$B$9,[32]Hoja3!$A$9,IF(K1497=[32]Hoja3!$B$10,[32]Hoja3!$A$10,IF(K1497=[32]Hoja3!$B$11,[32]Hoja3!$A$11,IF(K1497=[32]Hoja3!$B$12,[32]Hoja3!$A$12,IF(K1497=[32]Hoja3!$B$13,[32]Hoja3!$A$13,IF(K1497=[32]Hoja3!$B$14,[32]Hoja3!$A$14,"")))))))))))))</f>
        <v>CCE-05</v>
      </c>
      <c r="M1497" s="2" t="s">
        <v>30</v>
      </c>
      <c r="N1497" s="2">
        <v>0</v>
      </c>
      <c r="O1497" s="1">
        <v>13743084</v>
      </c>
      <c r="P1497" s="1">
        <v>13743084</v>
      </c>
      <c r="Q1497" s="1">
        <v>0</v>
      </c>
      <c r="R1497" s="2">
        <v>0</v>
      </c>
      <c r="S1497" s="2" t="s">
        <v>2072</v>
      </c>
      <c r="T1497" s="2" t="s">
        <v>2073</v>
      </c>
      <c r="U1497" s="2" t="s">
        <v>2074</v>
      </c>
      <c r="V1497" s="2" t="s">
        <v>2075</v>
      </c>
      <c r="W1497" s="2" t="s">
        <v>2076</v>
      </c>
      <c r="X1497" s="2">
        <v>3241000</v>
      </c>
      <c r="Y1497" s="3" t="s">
        <v>2077</v>
      </c>
    </row>
    <row r="1498" spans="1:25" ht="120" x14ac:dyDescent="0.25">
      <c r="A1498" s="2" t="s">
        <v>2330</v>
      </c>
      <c r="B1498" s="2" t="str">
        <f>IFERROR(VLOOKUP(VALUE(MID(A1498,1,IF(VALUE(MID(A1498,1,3))=898,3,4))),[32]Hoja1!$A$3:$K$222,2,0),"")</f>
        <v>1053 Oportunidades de aprendizaje desde el enfoque diferencial</v>
      </c>
      <c r="C1498" s="2" t="s">
        <v>2069</v>
      </c>
      <c r="D1498" s="2" t="s">
        <v>2070</v>
      </c>
      <c r="E1498" s="2">
        <v>91111902</v>
      </c>
      <c r="F1498" s="2" t="s">
        <v>2326</v>
      </c>
      <c r="G1498" s="4">
        <v>1</v>
      </c>
      <c r="H1498" s="4">
        <v>1</v>
      </c>
      <c r="I1498" s="2">
        <v>6</v>
      </c>
      <c r="J1498" s="2">
        <v>1</v>
      </c>
      <c r="K1498" s="2" t="s">
        <v>29</v>
      </c>
      <c r="L1498" s="2" t="str">
        <f>IF(K1498=[32]Hoja3!$B$2,[32]Hoja3!$A$2,IF(K1498=[32]Hoja3!$B$3,[32]Hoja3!$A$3,IF(K1498=[32]Hoja3!$B$4,[32]Hoja3!$A$4,IF(K1498=[32]Hoja3!$B$5,[32]Hoja3!$A$5,IF(K1498=[32]Hoja3!$B$6,[32]Hoja3!$A$6,IF(K1498=[32]Hoja3!$B$7,[32]Hoja3!$A$7,IF(K1498=[32]Hoja3!$B$8,[32]Hoja3!$A$8,IF(K1498=[32]Hoja3!$B$9,[32]Hoja3!$A$9,IF(K1498=[32]Hoja3!$B$10,[32]Hoja3!$A$10,IF(K1498=[32]Hoja3!$B$11,[32]Hoja3!$A$11,IF(K1498=[32]Hoja3!$B$12,[32]Hoja3!$A$12,IF(K1498=[32]Hoja3!$B$13,[32]Hoja3!$A$13,IF(K1498=[32]Hoja3!$B$14,[32]Hoja3!$A$14,"")))))))))))))</f>
        <v>CCE-05</v>
      </c>
      <c r="M1498" s="2" t="s">
        <v>30</v>
      </c>
      <c r="N1498" s="2">
        <v>0</v>
      </c>
      <c r="O1498" s="1">
        <v>13743084</v>
      </c>
      <c r="P1498" s="1">
        <v>13743084</v>
      </c>
      <c r="Q1498" s="1">
        <v>0</v>
      </c>
      <c r="R1498" s="2">
        <v>0</v>
      </c>
      <c r="S1498" s="2" t="s">
        <v>2072</v>
      </c>
      <c r="T1498" s="2" t="s">
        <v>2073</v>
      </c>
      <c r="U1498" s="2" t="s">
        <v>2074</v>
      </c>
      <c r="V1498" s="2" t="s">
        <v>2075</v>
      </c>
      <c r="W1498" s="2" t="s">
        <v>2076</v>
      </c>
      <c r="X1498" s="2">
        <v>3241000</v>
      </c>
      <c r="Y1498" s="3" t="s">
        <v>2077</v>
      </c>
    </row>
    <row r="1499" spans="1:25" ht="120" x14ac:dyDescent="0.25">
      <c r="A1499" s="2" t="s">
        <v>2331</v>
      </c>
      <c r="B1499" s="2" t="str">
        <f>IFERROR(VLOOKUP(VALUE(MID(A1499,1,IF(VALUE(MID(A1499,1,3))=898,3,4))),[32]Hoja1!$A$3:$K$222,2,0),"")</f>
        <v>1053 Oportunidades de aprendizaje desde el enfoque diferencial</v>
      </c>
      <c r="C1499" s="2" t="s">
        <v>2069</v>
      </c>
      <c r="D1499" s="2" t="s">
        <v>2070</v>
      </c>
      <c r="E1499" s="2">
        <v>91111902</v>
      </c>
      <c r="F1499" s="2" t="s">
        <v>2326</v>
      </c>
      <c r="G1499" s="4">
        <v>1</v>
      </c>
      <c r="H1499" s="4">
        <v>1</v>
      </c>
      <c r="I1499" s="2">
        <v>6</v>
      </c>
      <c r="J1499" s="2">
        <v>1</v>
      </c>
      <c r="K1499" s="2" t="s">
        <v>29</v>
      </c>
      <c r="L1499" s="2" t="str">
        <f>IF(K1499=[32]Hoja3!$B$2,[32]Hoja3!$A$2,IF(K1499=[32]Hoja3!$B$3,[32]Hoja3!$A$3,IF(K1499=[32]Hoja3!$B$4,[32]Hoja3!$A$4,IF(K1499=[32]Hoja3!$B$5,[32]Hoja3!$A$5,IF(K1499=[32]Hoja3!$B$6,[32]Hoja3!$A$6,IF(K1499=[32]Hoja3!$B$7,[32]Hoja3!$A$7,IF(K1499=[32]Hoja3!$B$8,[32]Hoja3!$A$8,IF(K1499=[32]Hoja3!$B$9,[32]Hoja3!$A$9,IF(K1499=[32]Hoja3!$B$10,[32]Hoja3!$A$10,IF(K1499=[32]Hoja3!$B$11,[32]Hoja3!$A$11,IF(K1499=[32]Hoja3!$B$12,[32]Hoja3!$A$12,IF(K1499=[32]Hoja3!$B$13,[32]Hoja3!$A$13,IF(K1499=[32]Hoja3!$B$14,[32]Hoja3!$A$14,"")))))))))))))</f>
        <v>CCE-05</v>
      </c>
      <c r="M1499" s="2" t="s">
        <v>30</v>
      </c>
      <c r="N1499" s="2">
        <v>0</v>
      </c>
      <c r="O1499" s="1">
        <v>13743084</v>
      </c>
      <c r="P1499" s="1">
        <v>13743084</v>
      </c>
      <c r="Q1499" s="1">
        <v>0</v>
      </c>
      <c r="R1499" s="2">
        <v>0</v>
      </c>
      <c r="S1499" s="2" t="s">
        <v>2072</v>
      </c>
      <c r="T1499" s="2" t="s">
        <v>2073</v>
      </c>
      <c r="U1499" s="2" t="s">
        <v>2074</v>
      </c>
      <c r="V1499" s="2" t="s">
        <v>2075</v>
      </c>
      <c r="W1499" s="2" t="s">
        <v>2076</v>
      </c>
      <c r="X1499" s="2">
        <v>3241000</v>
      </c>
      <c r="Y1499" s="3" t="s">
        <v>2077</v>
      </c>
    </row>
    <row r="1500" spans="1:25" ht="120" x14ac:dyDescent="0.25">
      <c r="A1500" s="2" t="s">
        <v>2332</v>
      </c>
      <c r="B1500" s="2" t="str">
        <f>IFERROR(VLOOKUP(VALUE(MID(A1500,1,IF(VALUE(MID(A1500,1,3))=898,3,4))),[32]Hoja1!$A$3:$K$222,2,0),"")</f>
        <v>1053 Oportunidades de aprendizaje desde el enfoque diferencial</v>
      </c>
      <c r="C1500" s="2" t="s">
        <v>2069</v>
      </c>
      <c r="D1500" s="2" t="s">
        <v>2070</v>
      </c>
      <c r="E1500" s="2">
        <v>91111902</v>
      </c>
      <c r="F1500" s="2" t="s">
        <v>2326</v>
      </c>
      <c r="G1500" s="4">
        <v>1</v>
      </c>
      <c r="H1500" s="4">
        <v>1</v>
      </c>
      <c r="I1500" s="2">
        <v>6</v>
      </c>
      <c r="J1500" s="2">
        <v>1</v>
      </c>
      <c r="K1500" s="2" t="s">
        <v>29</v>
      </c>
      <c r="L1500" s="2" t="str">
        <f>IF(K1500=[32]Hoja3!$B$2,[32]Hoja3!$A$2,IF(K1500=[32]Hoja3!$B$3,[32]Hoja3!$A$3,IF(K1500=[32]Hoja3!$B$4,[32]Hoja3!$A$4,IF(K1500=[32]Hoja3!$B$5,[32]Hoja3!$A$5,IF(K1500=[32]Hoja3!$B$6,[32]Hoja3!$A$6,IF(K1500=[32]Hoja3!$B$7,[32]Hoja3!$A$7,IF(K1500=[32]Hoja3!$B$8,[32]Hoja3!$A$8,IF(K1500=[32]Hoja3!$B$9,[32]Hoja3!$A$9,IF(K1500=[32]Hoja3!$B$10,[32]Hoja3!$A$10,IF(K1500=[32]Hoja3!$B$11,[32]Hoja3!$A$11,IF(K1500=[32]Hoja3!$B$12,[32]Hoja3!$A$12,IF(K1500=[32]Hoja3!$B$13,[32]Hoja3!$A$13,IF(K1500=[32]Hoja3!$B$14,[32]Hoja3!$A$14,"")))))))))))))</f>
        <v>CCE-05</v>
      </c>
      <c r="M1500" s="2" t="s">
        <v>30</v>
      </c>
      <c r="N1500" s="2">
        <v>0</v>
      </c>
      <c r="O1500" s="1">
        <v>13743084</v>
      </c>
      <c r="P1500" s="1">
        <v>13743084</v>
      </c>
      <c r="Q1500" s="1">
        <v>0</v>
      </c>
      <c r="R1500" s="2">
        <v>0</v>
      </c>
      <c r="S1500" s="2" t="s">
        <v>2072</v>
      </c>
      <c r="T1500" s="2" t="s">
        <v>2073</v>
      </c>
      <c r="U1500" s="2" t="s">
        <v>2074</v>
      </c>
      <c r="V1500" s="2" t="s">
        <v>2075</v>
      </c>
      <c r="W1500" s="2" t="s">
        <v>2076</v>
      </c>
      <c r="X1500" s="2">
        <v>3241000</v>
      </c>
      <c r="Y1500" s="3" t="s">
        <v>2077</v>
      </c>
    </row>
    <row r="1501" spans="1:25" ht="120" x14ac:dyDescent="0.25">
      <c r="A1501" s="2" t="s">
        <v>2333</v>
      </c>
      <c r="B1501" s="2" t="str">
        <f>IFERROR(VLOOKUP(VALUE(MID(A1501,1,IF(VALUE(MID(A1501,1,3))=898,3,4))),[32]Hoja1!$A$3:$K$222,2,0),"")</f>
        <v>1053 Oportunidades de aprendizaje desde el enfoque diferencial</v>
      </c>
      <c r="C1501" s="2" t="s">
        <v>2069</v>
      </c>
      <c r="D1501" s="2" t="s">
        <v>2070</v>
      </c>
      <c r="E1501" s="2">
        <v>91111902</v>
      </c>
      <c r="F1501" s="2" t="s">
        <v>2326</v>
      </c>
      <c r="G1501" s="4">
        <v>1</v>
      </c>
      <c r="H1501" s="4">
        <v>1</v>
      </c>
      <c r="I1501" s="2">
        <v>6</v>
      </c>
      <c r="J1501" s="2">
        <v>1</v>
      </c>
      <c r="K1501" s="2" t="s">
        <v>29</v>
      </c>
      <c r="L1501" s="2" t="str">
        <f>IF(K1501=[32]Hoja3!$B$2,[32]Hoja3!$A$2,IF(K1501=[32]Hoja3!$B$3,[32]Hoja3!$A$3,IF(K1501=[32]Hoja3!$B$4,[32]Hoja3!$A$4,IF(K1501=[32]Hoja3!$B$5,[32]Hoja3!$A$5,IF(K1501=[32]Hoja3!$B$6,[32]Hoja3!$A$6,IF(K1501=[32]Hoja3!$B$7,[32]Hoja3!$A$7,IF(K1501=[32]Hoja3!$B$8,[32]Hoja3!$A$8,IF(K1501=[32]Hoja3!$B$9,[32]Hoja3!$A$9,IF(K1501=[32]Hoja3!$B$10,[32]Hoja3!$A$10,IF(K1501=[32]Hoja3!$B$11,[32]Hoja3!$A$11,IF(K1501=[32]Hoja3!$B$12,[32]Hoja3!$A$12,IF(K1501=[32]Hoja3!$B$13,[32]Hoja3!$A$13,IF(K1501=[32]Hoja3!$B$14,[32]Hoja3!$A$14,"")))))))))))))</f>
        <v>CCE-05</v>
      </c>
      <c r="M1501" s="2" t="s">
        <v>30</v>
      </c>
      <c r="N1501" s="2">
        <v>0</v>
      </c>
      <c r="O1501" s="1">
        <v>13743084</v>
      </c>
      <c r="P1501" s="1">
        <v>13743084</v>
      </c>
      <c r="Q1501" s="1">
        <v>0</v>
      </c>
      <c r="R1501" s="2">
        <v>0</v>
      </c>
      <c r="S1501" s="2" t="s">
        <v>2072</v>
      </c>
      <c r="T1501" s="2" t="s">
        <v>2073</v>
      </c>
      <c r="U1501" s="2" t="s">
        <v>2074</v>
      </c>
      <c r="V1501" s="2" t="s">
        <v>2075</v>
      </c>
      <c r="W1501" s="2" t="s">
        <v>2076</v>
      </c>
      <c r="X1501" s="2">
        <v>3241000</v>
      </c>
      <c r="Y1501" s="3" t="s">
        <v>2077</v>
      </c>
    </row>
    <row r="1502" spans="1:25" ht="120" x14ac:dyDescent="0.25">
      <c r="A1502" s="2" t="s">
        <v>2334</v>
      </c>
      <c r="B1502" s="2" t="str">
        <f>IFERROR(VLOOKUP(VALUE(MID(A1502,1,IF(VALUE(MID(A1502,1,3))=898,3,4))),[32]Hoja1!$A$3:$K$222,2,0),"")</f>
        <v>1053 Oportunidades de aprendizaje desde el enfoque diferencial</v>
      </c>
      <c r="C1502" s="2" t="s">
        <v>2069</v>
      </c>
      <c r="D1502" s="2" t="s">
        <v>2070</v>
      </c>
      <c r="E1502" s="2">
        <v>91111902</v>
      </c>
      <c r="F1502" s="2" t="s">
        <v>2326</v>
      </c>
      <c r="G1502" s="4">
        <v>1</v>
      </c>
      <c r="H1502" s="4">
        <v>1</v>
      </c>
      <c r="I1502" s="2">
        <v>6</v>
      </c>
      <c r="J1502" s="2">
        <v>1</v>
      </c>
      <c r="K1502" s="2" t="s">
        <v>29</v>
      </c>
      <c r="L1502" s="2" t="str">
        <f>IF(K1502=[32]Hoja3!$B$2,[32]Hoja3!$A$2,IF(K1502=[32]Hoja3!$B$3,[32]Hoja3!$A$3,IF(K1502=[32]Hoja3!$B$4,[32]Hoja3!$A$4,IF(K1502=[32]Hoja3!$B$5,[32]Hoja3!$A$5,IF(K1502=[32]Hoja3!$B$6,[32]Hoja3!$A$6,IF(K1502=[32]Hoja3!$B$7,[32]Hoja3!$A$7,IF(K1502=[32]Hoja3!$B$8,[32]Hoja3!$A$8,IF(K1502=[32]Hoja3!$B$9,[32]Hoja3!$A$9,IF(K1502=[32]Hoja3!$B$10,[32]Hoja3!$A$10,IF(K1502=[32]Hoja3!$B$11,[32]Hoja3!$A$11,IF(K1502=[32]Hoja3!$B$12,[32]Hoja3!$A$12,IF(K1502=[32]Hoja3!$B$13,[32]Hoja3!$A$13,IF(K1502=[32]Hoja3!$B$14,[32]Hoja3!$A$14,"")))))))))))))</f>
        <v>CCE-05</v>
      </c>
      <c r="M1502" s="2" t="s">
        <v>30</v>
      </c>
      <c r="N1502" s="2">
        <v>0</v>
      </c>
      <c r="O1502" s="1">
        <v>13743084</v>
      </c>
      <c r="P1502" s="1">
        <v>13743084</v>
      </c>
      <c r="Q1502" s="1">
        <v>0</v>
      </c>
      <c r="R1502" s="2">
        <v>0</v>
      </c>
      <c r="S1502" s="2" t="s">
        <v>2072</v>
      </c>
      <c r="T1502" s="2" t="s">
        <v>2073</v>
      </c>
      <c r="U1502" s="2" t="s">
        <v>2074</v>
      </c>
      <c r="V1502" s="2" t="s">
        <v>2075</v>
      </c>
      <c r="W1502" s="2" t="s">
        <v>2076</v>
      </c>
      <c r="X1502" s="2">
        <v>3241000</v>
      </c>
      <c r="Y1502" s="3" t="s">
        <v>2077</v>
      </c>
    </row>
    <row r="1503" spans="1:25" ht="120" x14ac:dyDescent="0.25">
      <c r="A1503" s="2" t="s">
        <v>2335</v>
      </c>
      <c r="B1503" s="2" t="str">
        <f>IFERROR(VLOOKUP(VALUE(MID(A1503,1,IF(VALUE(MID(A1503,1,3))=898,3,4))),[32]Hoja1!$A$3:$K$222,2,0),"")</f>
        <v>1053 Oportunidades de aprendizaje desde el enfoque diferencial</v>
      </c>
      <c r="C1503" s="2" t="s">
        <v>2069</v>
      </c>
      <c r="D1503" s="2" t="s">
        <v>2070</v>
      </c>
      <c r="E1503" s="2">
        <v>91111902</v>
      </c>
      <c r="F1503" s="2" t="s">
        <v>2326</v>
      </c>
      <c r="G1503" s="4">
        <v>1</v>
      </c>
      <c r="H1503" s="4">
        <v>1</v>
      </c>
      <c r="I1503" s="2">
        <v>6</v>
      </c>
      <c r="J1503" s="2">
        <v>1</v>
      </c>
      <c r="K1503" s="2" t="s">
        <v>29</v>
      </c>
      <c r="L1503" s="2" t="str">
        <f>IF(K1503=[32]Hoja3!$B$2,[32]Hoja3!$A$2,IF(K1503=[32]Hoja3!$B$3,[32]Hoja3!$A$3,IF(K1503=[32]Hoja3!$B$4,[32]Hoja3!$A$4,IF(K1503=[32]Hoja3!$B$5,[32]Hoja3!$A$5,IF(K1503=[32]Hoja3!$B$6,[32]Hoja3!$A$6,IF(K1503=[32]Hoja3!$B$7,[32]Hoja3!$A$7,IF(K1503=[32]Hoja3!$B$8,[32]Hoja3!$A$8,IF(K1503=[32]Hoja3!$B$9,[32]Hoja3!$A$9,IF(K1503=[32]Hoja3!$B$10,[32]Hoja3!$A$10,IF(K1503=[32]Hoja3!$B$11,[32]Hoja3!$A$11,IF(K1503=[32]Hoja3!$B$12,[32]Hoja3!$A$12,IF(K1503=[32]Hoja3!$B$13,[32]Hoja3!$A$13,IF(K1503=[32]Hoja3!$B$14,[32]Hoja3!$A$14,"")))))))))))))</f>
        <v>CCE-05</v>
      </c>
      <c r="M1503" s="2" t="s">
        <v>30</v>
      </c>
      <c r="N1503" s="2">
        <v>0</v>
      </c>
      <c r="O1503" s="1">
        <v>13743084</v>
      </c>
      <c r="P1503" s="1">
        <v>13743084</v>
      </c>
      <c r="Q1503" s="1">
        <v>0</v>
      </c>
      <c r="R1503" s="2">
        <v>0</v>
      </c>
      <c r="S1503" s="2" t="s">
        <v>2072</v>
      </c>
      <c r="T1503" s="2" t="s">
        <v>2073</v>
      </c>
      <c r="U1503" s="2" t="s">
        <v>2074</v>
      </c>
      <c r="V1503" s="2" t="s">
        <v>2075</v>
      </c>
      <c r="W1503" s="2" t="s">
        <v>2076</v>
      </c>
      <c r="X1503" s="2">
        <v>3241000</v>
      </c>
      <c r="Y1503" s="3" t="s">
        <v>2077</v>
      </c>
    </row>
    <row r="1504" spans="1:25" ht="120" x14ac:dyDescent="0.25">
      <c r="A1504" s="2" t="s">
        <v>2336</v>
      </c>
      <c r="B1504" s="2" t="str">
        <f>IFERROR(VLOOKUP(VALUE(MID(A1504,1,IF(VALUE(MID(A1504,1,3))=898,3,4))),[32]Hoja1!$A$3:$K$222,2,0),"")</f>
        <v>1053 Oportunidades de aprendizaje desde el enfoque diferencial</v>
      </c>
      <c r="C1504" s="2" t="s">
        <v>2069</v>
      </c>
      <c r="D1504" s="2" t="s">
        <v>2070</v>
      </c>
      <c r="E1504" s="2">
        <v>91111902</v>
      </c>
      <c r="F1504" s="2" t="s">
        <v>2326</v>
      </c>
      <c r="G1504" s="4">
        <v>1</v>
      </c>
      <c r="H1504" s="4">
        <v>1</v>
      </c>
      <c r="I1504" s="2">
        <v>6</v>
      </c>
      <c r="J1504" s="2">
        <v>1</v>
      </c>
      <c r="K1504" s="2" t="s">
        <v>29</v>
      </c>
      <c r="L1504" s="2" t="str">
        <f>IF(K1504=[32]Hoja3!$B$2,[32]Hoja3!$A$2,IF(K1504=[32]Hoja3!$B$3,[32]Hoja3!$A$3,IF(K1504=[32]Hoja3!$B$4,[32]Hoja3!$A$4,IF(K1504=[32]Hoja3!$B$5,[32]Hoja3!$A$5,IF(K1504=[32]Hoja3!$B$6,[32]Hoja3!$A$6,IF(K1504=[32]Hoja3!$B$7,[32]Hoja3!$A$7,IF(K1504=[32]Hoja3!$B$8,[32]Hoja3!$A$8,IF(K1504=[32]Hoja3!$B$9,[32]Hoja3!$A$9,IF(K1504=[32]Hoja3!$B$10,[32]Hoja3!$A$10,IF(K1504=[32]Hoja3!$B$11,[32]Hoja3!$A$11,IF(K1504=[32]Hoja3!$B$12,[32]Hoja3!$A$12,IF(K1504=[32]Hoja3!$B$13,[32]Hoja3!$A$13,IF(K1504=[32]Hoja3!$B$14,[32]Hoja3!$A$14,"")))))))))))))</f>
        <v>CCE-05</v>
      </c>
      <c r="M1504" s="2" t="s">
        <v>30</v>
      </c>
      <c r="N1504" s="2">
        <v>0</v>
      </c>
      <c r="O1504" s="1">
        <v>13743084</v>
      </c>
      <c r="P1504" s="1">
        <v>13743084</v>
      </c>
      <c r="Q1504" s="1">
        <v>0</v>
      </c>
      <c r="R1504" s="2">
        <v>0</v>
      </c>
      <c r="S1504" s="2" t="s">
        <v>2072</v>
      </c>
      <c r="T1504" s="2" t="s">
        <v>2073</v>
      </c>
      <c r="U1504" s="2" t="s">
        <v>2074</v>
      </c>
      <c r="V1504" s="2" t="s">
        <v>2075</v>
      </c>
      <c r="W1504" s="2" t="s">
        <v>2076</v>
      </c>
      <c r="X1504" s="2">
        <v>3241000</v>
      </c>
      <c r="Y1504" s="3" t="s">
        <v>2077</v>
      </c>
    </row>
    <row r="1505" spans="1:25" ht="120" x14ac:dyDescent="0.25">
      <c r="A1505" s="2" t="s">
        <v>2337</v>
      </c>
      <c r="B1505" s="2" t="str">
        <f>IFERROR(VLOOKUP(VALUE(MID(A1505,1,IF(VALUE(MID(A1505,1,3))=898,3,4))),[32]Hoja1!$A$3:$K$222,2,0),"")</f>
        <v>1053 Oportunidades de aprendizaje desde el enfoque diferencial</v>
      </c>
      <c r="C1505" s="2" t="s">
        <v>2069</v>
      </c>
      <c r="D1505" s="2" t="s">
        <v>2070</v>
      </c>
      <c r="E1505" s="2">
        <v>91111902</v>
      </c>
      <c r="F1505" s="2" t="s">
        <v>2326</v>
      </c>
      <c r="G1505" s="4">
        <v>1</v>
      </c>
      <c r="H1505" s="4">
        <v>1</v>
      </c>
      <c r="I1505" s="2">
        <v>6</v>
      </c>
      <c r="J1505" s="2">
        <v>1</v>
      </c>
      <c r="K1505" s="2" t="s">
        <v>29</v>
      </c>
      <c r="L1505" s="2" t="str">
        <f>IF(K1505=[32]Hoja3!$B$2,[32]Hoja3!$A$2,IF(K1505=[32]Hoja3!$B$3,[32]Hoja3!$A$3,IF(K1505=[32]Hoja3!$B$4,[32]Hoja3!$A$4,IF(K1505=[32]Hoja3!$B$5,[32]Hoja3!$A$5,IF(K1505=[32]Hoja3!$B$6,[32]Hoja3!$A$6,IF(K1505=[32]Hoja3!$B$7,[32]Hoja3!$A$7,IF(K1505=[32]Hoja3!$B$8,[32]Hoja3!$A$8,IF(K1505=[32]Hoja3!$B$9,[32]Hoja3!$A$9,IF(K1505=[32]Hoja3!$B$10,[32]Hoja3!$A$10,IF(K1505=[32]Hoja3!$B$11,[32]Hoja3!$A$11,IF(K1505=[32]Hoja3!$B$12,[32]Hoja3!$A$12,IF(K1505=[32]Hoja3!$B$13,[32]Hoja3!$A$13,IF(K1505=[32]Hoja3!$B$14,[32]Hoja3!$A$14,"")))))))))))))</f>
        <v>CCE-05</v>
      </c>
      <c r="M1505" s="2" t="s">
        <v>30</v>
      </c>
      <c r="N1505" s="2">
        <v>0</v>
      </c>
      <c r="O1505" s="1">
        <v>13743084</v>
      </c>
      <c r="P1505" s="1">
        <v>13743084</v>
      </c>
      <c r="Q1505" s="1">
        <v>0</v>
      </c>
      <c r="R1505" s="2">
        <v>0</v>
      </c>
      <c r="S1505" s="2" t="s">
        <v>2072</v>
      </c>
      <c r="T1505" s="2" t="s">
        <v>2073</v>
      </c>
      <c r="U1505" s="2" t="s">
        <v>2074</v>
      </c>
      <c r="V1505" s="2" t="s">
        <v>2075</v>
      </c>
      <c r="W1505" s="2" t="s">
        <v>2076</v>
      </c>
      <c r="X1505" s="2">
        <v>3241000</v>
      </c>
      <c r="Y1505" s="3" t="s">
        <v>2077</v>
      </c>
    </row>
    <row r="1506" spans="1:25" ht="120" x14ac:dyDescent="0.25">
      <c r="A1506" s="2" t="s">
        <v>2338</v>
      </c>
      <c r="B1506" s="2" t="str">
        <f>IFERROR(VLOOKUP(VALUE(MID(A1506,1,IF(VALUE(MID(A1506,1,3))=898,3,4))),[32]Hoja1!$A$3:$K$222,2,0),"")</f>
        <v>1053 Oportunidades de aprendizaje desde el enfoque diferencial</v>
      </c>
      <c r="C1506" s="2" t="s">
        <v>2069</v>
      </c>
      <c r="D1506" s="2" t="s">
        <v>2070</v>
      </c>
      <c r="E1506" s="2">
        <v>91111902</v>
      </c>
      <c r="F1506" s="2" t="s">
        <v>2326</v>
      </c>
      <c r="G1506" s="4">
        <v>1</v>
      </c>
      <c r="H1506" s="4">
        <v>1</v>
      </c>
      <c r="I1506" s="2">
        <v>6</v>
      </c>
      <c r="J1506" s="2">
        <v>1</v>
      </c>
      <c r="K1506" s="2" t="s">
        <v>29</v>
      </c>
      <c r="L1506" s="2" t="str">
        <f>IF(K1506=[32]Hoja3!$B$2,[32]Hoja3!$A$2,IF(K1506=[32]Hoja3!$B$3,[32]Hoja3!$A$3,IF(K1506=[32]Hoja3!$B$4,[32]Hoja3!$A$4,IF(K1506=[32]Hoja3!$B$5,[32]Hoja3!$A$5,IF(K1506=[32]Hoja3!$B$6,[32]Hoja3!$A$6,IF(K1506=[32]Hoja3!$B$7,[32]Hoja3!$A$7,IF(K1506=[32]Hoja3!$B$8,[32]Hoja3!$A$8,IF(K1506=[32]Hoja3!$B$9,[32]Hoja3!$A$9,IF(K1506=[32]Hoja3!$B$10,[32]Hoja3!$A$10,IF(K1506=[32]Hoja3!$B$11,[32]Hoja3!$A$11,IF(K1506=[32]Hoja3!$B$12,[32]Hoja3!$A$12,IF(K1506=[32]Hoja3!$B$13,[32]Hoja3!$A$13,IF(K1506=[32]Hoja3!$B$14,[32]Hoja3!$A$14,"")))))))))))))</f>
        <v>CCE-05</v>
      </c>
      <c r="M1506" s="2" t="s">
        <v>30</v>
      </c>
      <c r="N1506" s="2">
        <v>0</v>
      </c>
      <c r="O1506" s="1">
        <v>13743084</v>
      </c>
      <c r="P1506" s="1">
        <v>13743084</v>
      </c>
      <c r="Q1506" s="1">
        <v>0</v>
      </c>
      <c r="R1506" s="2">
        <v>0</v>
      </c>
      <c r="S1506" s="2" t="s">
        <v>2072</v>
      </c>
      <c r="T1506" s="2" t="s">
        <v>2073</v>
      </c>
      <c r="U1506" s="2" t="s">
        <v>2074</v>
      </c>
      <c r="V1506" s="2" t="s">
        <v>2075</v>
      </c>
      <c r="W1506" s="2" t="s">
        <v>2076</v>
      </c>
      <c r="X1506" s="2">
        <v>3241000</v>
      </c>
      <c r="Y1506" s="3" t="s">
        <v>2077</v>
      </c>
    </row>
    <row r="1507" spans="1:25" ht="120" x14ac:dyDescent="0.25">
      <c r="A1507" s="2" t="s">
        <v>2339</v>
      </c>
      <c r="B1507" s="2" t="str">
        <f>IFERROR(VLOOKUP(VALUE(MID(A1507,1,IF(VALUE(MID(A1507,1,3))=898,3,4))),[32]Hoja1!$A$3:$K$222,2,0),"")</f>
        <v>1053 Oportunidades de aprendizaje desde el enfoque diferencial</v>
      </c>
      <c r="C1507" s="2" t="s">
        <v>2069</v>
      </c>
      <c r="D1507" s="2" t="s">
        <v>2070</v>
      </c>
      <c r="E1507" s="2">
        <v>91111902</v>
      </c>
      <c r="F1507" s="2" t="s">
        <v>2326</v>
      </c>
      <c r="G1507" s="4">
        <v>1</v>
      </c>
      <c r="H1507" s="4">
        <v>1</v>
      </c>
      <c r="I1507" s="2">
        <v>6</v>
      </c>
      <c r="J1507" s="2">
        <v>1</v>
      </c>
      <c r="K1507" s="2" t="s">
        <v>29</v>
      </c>
      <c r="L1507" s="2" t="str">
        <f>IF(K1507=[32]Hoja3!$B$2,[32]Hoja3!$A$2,IF(K1507=[32]Hoja3!$B$3,[32]Hoja3!$A$3,IF(K1507=[32]Hoja3!$B$4,[32]Hoja3!$A$4,IF(K1507=[32]Hoja3!$B$5,[32]Hoja3!$A$5,IF(K1507=[32]Hoja3!$B$6,[32]Hoja3!$A$6,IF(K1507=[32]Hoja3!$B$7,[32]Hoja3!$A$7,IF(K1507=[32]Hoja3!$B$8,[32]Hoja3!$A$8,IF(K1507=[32]Hoja3!$B$9,[32]Hoja3!$A$9,IF(K1507=[32]Hoja3!$B$10,[32]Hoja3!$A$10,IF(K1507=[32]Hoja3!$B$11,[32]Hoja3!$A$11,IF(K1507=[32]Hoja3!$B$12,[32]Hoja3!$A$12,IF(K1507=[32]Hoja3!$B$13,[32]Hoja3!$A$13,IF(K1507=[32]Hoja3!$B$14,[32]Hoja3!$A$14,"")))))))))))))</f>
        <v>CCE-05</v>
      </c>
      <c r="M1507" s="2" t="s">
        <v>30</v>
      </c>
      <c r="N1507" s="2">
        <v>0</v>
      </c>
      <c r="O1507" s="1">
        <v>13743084</v>
      </c>
      <c r="P1507" s="1">
        <v>13743084</v>
      </c>
      <c r="Q1507" s="1">
        <v>0</v>
      </c>
      <c r="R1507" s="2">
        <v>0</v>
      </c>
      <c r="S1507" s="2" t="s">
        <v>2072</v>
      </c>
      <c r="T1507" s="2" t="s">
        <v>2073</v>
      </c>
      <c r="U1507" s="2" t="s">
        <v>2074</v>
      </c>
      <c r="V1507" s="2" t="s">
        <v>2075</v>
      </c>
      <c r="W1507" s="2" t="s">
        <v>2076</v>
      </c>
      <c r="X1507" s="2">
        <v>3241000</v>
      </c>
      <c r="Y1507" s="3" t="s">
        <v>2077</v>
      </c>
    </row>
    <row r="1508" spans="1:25" ht="120" x14ac:dyDescent="0.25">
      <c r="A1508" s="2" t="s">
        <v>2340</v>
      </c>
      <c r="B1508" s="2" t="str">
        <f>IFERROR(VLOOKUP(VALUE(MID(A1508,1,IF(VALUE(MID(A1508,1,3))=898,3,4))),[32]Hoja1!$A$3:$K$222,2,0),"")</f>
        <v>1053 Oportunidades de aprendizaje desde el enfoque diferencial</v>
      </c>
      <c r="C1508" s="2" t="s">
        <v>2069</v>
      </c>
      <c r="D1508" s="2" t="s">
        <v>2070</v>
      </c>
      <c r="E1508" s="2">
        <v>91111902</v>
      </c>
      <c r="F1508" s="2" t="s">
        <v>2326</v>
      </c>
      <c r="G1508" s="4">
        <v>1</v>
      </c>
      <c r="H1508" s="4">
        <v>1</v>
      </c>
      <c r="I1508" s="2">
        <v>6</v>
      </c>
      <c r="J1508" s="2">
        <v>1</v>
      </c>
      <c r="K1508" s="2" t="s">
        <v>29</v>
      </c>
      <c r="L1508" s="2" t="str">
        <f>IF(K1508=[32]Hoja3!$B$2,[32]Hoja3!$A$2,IF(K1508=[32]Hoja3!$B$3,[32]Hoja3!$A$3,IF(K1508=[32]Hoja3!$B$4,[32]Hoja3!$A$4,IF(K1508=[32]Hoja3!$B$5,[32]Hoja3!$A$5,IF(K1508=[32]Hoja3!$B$6,[32]Hoja3!$A$6,IF(K1508=[32]Hoja3!$B$7,[32]Hoja3!$A$7,IF(K1508=[32]Hoja3!$B$8,[32]Hoja3!$A$8,IF(K1508=[32]Hoja3!$B$9,[32]Hoja3!$A$9,IF(K1508=[32]Hoja3!$B$10,[32]Hoja3!$A$10,IF(K1508=[32]Hoja3!$B$11,[32]Hoja3!$A$11,IF(K1508=[32]Hoja3!$B$12,[32]Hoja3!$A$12,IF(K1508=[32]Hoja3!$B$13,[32]Hoja3!$A$13,IF(K1508=[32]Hoja3!$B$14,[32]Hoja3!$A$14,"")))))))))))))</f>
        <v>CCE-05</v>
      </c>
      <c r="M1508" s="2" t="s">
        <v>30</v>
      </c>
      <c r="N1508" s="2">
        <v>0</v>
      </c>
      <c r="O1508" s="1">
        <v>13743084</v>
      </c>
      <c r="P1508" s="1">
        <v>13743084</v>
      </c>
      <c r="Q1508" s="1">
        <v>0</v>
      </c>
      <c r="R1508" s="2">
        <v>0</v>
      </c>
      <c r="S1508" s="2" t="s">
        <v>2072</v>
      </c>
      <c r="T1508" s="2" t="s">
        <v>2073</v>
      </c>
      <c r="U1508" s="2" t="s">
        <v>2074</v>
      </c>
      <c r="V1508" s="2" t="s">
        <v>2075</v>
      </c>
      <c r="W1508" s="2" t="s">
        <v>2076</v>
      </c>
      <c r="X1508" s="2">
        <v>3241000</v>
      </c>
      <c r="Y1508" s="3" t="s">
        <v>2077</v>
      </c>
    </row>
    <row r="1509" spans="1:25" ht="120" x14ac:dyDescent="0.25">
      <c r="A1509" s="2" t="s">
        <v>2341</v>
      </c>
      <c r="B1509" s="2" t="str">
        <f>IFERROR(VLOOKUP(VALUE(MID(A1509,1,IF(VALUE(MID(A1509,1,3))=898,3,4))),[32]Hoja1!$A$3:$K$222,2,0),"")</f>
        <v>1053 Oportunidades de aprendizaje desde el enfoque diferencial</v>
      </c>
      <c r="C1509" s="2" t="s">
        <v>2069</v>
      </c>
      <c r="D1509" s="2" t="s">
        <v>2070</v>
      </c>
      <c r="E1509" s="2">
        <v>91111902</v>
      </c>
      <c r="F1509" s="2" t="s">
        <v>2326</v>
      </c>
      <c r="G1509" s="4">
        <v>1</v>
      </c>
      <c r="H1509" s="4">
        <v>1</v>
      </c>
      <c r="I1509" s="2">
        <v>6</v>
      </c>
      <c r="J1509" s="2">
        <v>1</v>
      </c>
      <c r="K1509" s="2" t="s">
        <v>29</v>
      </c>
      <c r="L1509" s="2" t="str">
        <f>IF(K1509=[32]Hoja3!$B$2,[32]Hoja3!$A$2,IF(K1509=[32]Hoja3!$B$3,[32]Hoja3!$A$3,IF(K1509=[32]Hoja3!$B$4,[32]Hoja3!$A$4,IF(K1509=[32]Hoja3!$B$5,[32]Hoja3!$A$5,IF(K1509=[32]Hoja3!$B$6,[32]Hoja3!$A$6,IF(K1509=[32]Hoja3!$B$7,[32]Hoja3!$A$7,IF(K1509=[32]Hoja3!$B$8,[32]Hoja3!$A$8,IF(K1509=[32]Hoja3!$B$9,[32]Hoja3!$A$9,IF(K1509=[32]Hoja3!$B$10,[32]Hoja3!$A$10,IF(K1509=[32]Hoja3!$B$11,[32]Hoja3!$A$11,IF(K1509=[32]Hoja3!$B$12,[32]Hoja3!$A$12,IF(K1509=[32]Hoja3!$B$13,[32]Hoja3!$A$13,IF(K1509=[32]Hoja3!$B$14,[32]Hoja3!$A$14,"")))))))))))))</f>
        <v>CCE-05</v>
      </c>
      <c r="M1509" s="2" t="s">
        <v>30</v>
      </c>
      <c r="N1509" s="2">
        <v>0</v>
      </c>
      <c r="O1509" s="1">
        <v>13743084</v>
      </c>
      <c r="P1509" s="1">
        <v>13743084</v>
      </c>
      <c r="Q1509" s="1">
        <v>0</v>
      </c>
      <c r="R1509" s="2">
        <v>0</v>
      </c>
      <c r="S1509" s="2" t="s">
        <v>2072</v>
      </c>
      <c r="T1509" s="2" t="s">
        <v>2073</v>
      </c>
      <c r="U1509" s="2" t="s">
        <v>2074</v>
      </c>
      <c r="V1509" s="2" t="s">
        <v>2075</v>
      </c>
      <c r="W1509" s="2" t="s">
        <v>2076</v>
      </c>
      <c r="X1509" s="2">
        <v>3241000</v>
      </c>
      <c r="Y1509" s="3" t="s">
        <v>2077</v>
      </c>
    </row>
    <row r="1510" spans="1:25" ht="120" x14ac:dyDescent="0.25">
      <c r="A1510" s="2" t="s">
        <v>2342</v>
      </c>
      <c r="B1510" s="2" t="str">
        <f>IFERROR(VLOOKUP(VALUE(MID(A1510,1,IF(VALUE(MID(A1510,1,3))=898,3,4))),[32]Hoja1!$A$3:$K$222,2,0),"")</f>
        <v>1053 Oportunidades de aprendizaje desde el enfoque diferencial</v>
      </c>
      <c r="C1510" s="2" t="s">
        <v>2069</v>
      </c>
      <c r="D1510" s="2" t="s">
        <v>2070</v>
      </c>
      <c r="E1510" s="2">
        <v>91111902</v>
      </c>
      <c r="F1510" s="2" t="s">
        <v>2326</v>
      </c>
      <c r="G1510" s="4">
        <v>1</v>
      </c>
      <c r="H1510" s="4">
        <v>1</v>
      </c>
      <c r="I1510" s="2">
        <v>6</v>
      </c>
      <c r="J1510" s="2">
        <v>1</v>
      </c>
      <c r="K1510" s="2" t="s">
        <v>29</v>
      </c>
      <c r="L1510" s="2" t="str">
        <f>IF(K1510=[32]Hoja3!$B$2,[32]Hoja3!$A$2,IF(K1510=[32]Hoja3!$B$3,[32]Hoja3!$A$3,IF(K1510=[32]Hoja3!$B$4,[32]Hoja3!$A$4,IF(K1510=[32]Hoja3!$B$5,[32]Hoja3!$A$5,IF(K1510=[32]Hoja3!$B$6,[32]Hoja3!$A$6,IF(K1510=[32]Hoja3!$B$7,[32]Hoja3!$A$7,IF(K1510=[32]Hoja3!$B$8,[32]Hoja3!$A$8,IF(K1510=[32]Hoja3!$B$9,[32]Hoja3!$A$9,IF(K1510=[32]Hoja3!$B$10,[32]Hoja3!$A$10,IF(K1510=[32]Hoja3!$B$11,[32]Hoja3!$A$11,IF(K1510=[32]Hoja3!$B$12,[32]Hoja3!$A$12,IF(K1510=[32]Hoja3!$B$13,[32]Hoja3!$A$13,IF(K1510=[32]Hoja3!$B$14,[32]Hoja3!$A$14,"")))))))))))))</f>
        <v>CCE-05</v>
      </c>
      <c r="M1510" s="2" t="s">
        <v>30</v>
      </c>
      <c r="N1510" s="2">
        <v>0</v>
      </c>
      <c r="O1510" s="1">
        <v>13743084</v>
      </c>
      <c r="P1510" s="1">
        <v>13743084</v>
      </c>
      <c r="Q1510" s="1">
        <v>0</v>
      </c>
      <c r="R1510" s="2">
        <v>0</v>
      </c>
      <c r="S1510" s="2" t="s">
        <v>2072</v>
      </c>
      <c r="T1510" s="2" t="s">
        <v>2073</v>
      </c>
      <c r="U1510" s="2" t="s">
        <v>2074</v>
      </c>
      <c r="V1510" s="2" t="s">
        <v>2075</v>
      </c>
      <c r="W1510" s="2" t="s">
        <v>2076</v>
      </c>
      <c r="X1510" s="2">
        <v>3241000</v>
      </c>
      <c r="Y1510" s="3" t="s">
        <v>2077</v>
      </c>
    </row>
    <row r="1511" spans="1:25" ht="120" x14ac:dyDescent="0.25">
      <c r="A1511" s="2" t="s">
        <v>2343</v>
      </c>
      <c r="B1511" s="2" t="str">
        <f>IFERROR(VLOOKUP(VALUE(MID(A1511,1,IF(VALUE(MID(A1511,1,3))=898,3,4))),[32]Hoja1!$A$3:$K$222,2,0),"")</f>
        <v>1053 Oportunidades de aprendizaje desde el enfoque diferencial</v>
      </c>
      <c r="C1511" s="2" t="s">
        <v>2069</v>
      </c>
      <c r="D1511" s="2" t="s">
        <v>2070</v>
      </c>
      <c r="E1511" s="2">
        <v>91111902</v>
      </c>
      <c r="F1511" s="2" t="s">
        <v>2326</v>
      </c>
      <c r="G1511" s="4">
        <v>1</v>
      </c>
      <c r="H1511" s="4">
        <v>1</v>
      </c>
      <c r="I1511" s="2">
        <v>6</v>
      </c>
      <c r="J1511" s="2">
        <v>1</v>
      </c>
      <c r="K1511" s="2" t="s">
        <v>29</v>
      </c>
      <c r="L1511" s="2" t="str">
        <f>IF(K1511=[32]Hoja3!$B$2,[32]Hoja3!$A$2,IF(K1511=[32]Hoja3!$B$3,[32]Hoja3!$A$3,IF(K1511=[32]Hoja3!$B$4,[32]Hoja3!$A$4,IF(K1511=[32]Hoja3!$B$5,[32]Hoja3!$A$5,IF(K1511=[32]Hoja3!$B$6,[32]Hoja3!$A$6,IF(K1511=[32]Hoja3!$B$7,[32]Hoja3!$A$7,IF(K1511=[32]Hoja3!$B$8,[32]Hoja3!$A$8,IF(K1511=[32]Hoja3!$B$9,[32]Hoja3!$A$9,IF(K1511=[32]Hoja3!$B$10,[32]Hoja3!$A$10,IF(K1511=[32]Hoja3!$B$11,[32]Hoja3!$A$11,IF(K1511=[32]Hoja3!$B$12,[32]Hoja3!$A$12,IF(K1511=[32]Hoja3!$B$13,[32]Hoja3!$A$13,IF(K1511=[32]Hoja3!$B$14,[32]Hoja3!$A$14,"")))))))))))))</f>
        <v>CCE-05</v>
      </c>
      <c r="M1511" s="2" t="s">
        <v>30</v>
      </c>
      <c r="N1511" s="2">
        <v>0</v>
      </c>
      <c r="O1511" s="1">
        <v>13743084</v>
      </c>
      <c r="P1511" s="1">
        <v>13743084</v>
      </c>
      <c r="Q1511" s="1">
        <v>0</v>
      </c>
      <c r="R1511" s="2">
        <v>0</v>
      </c>
      <c r="S1511" s="2" t="s">
        <v>2072</v>
      </c>
      <c r="T1511" s="2" t="s">
        <v>2073</v>
      </c>
      <c r="U1511" s="2" t="s">
        <v>2074</v>
      </c>
      <c r="V1511" s="2" t="s">
        <v>2075</v>
      </c>
      <c r="W1511" s="2" t="s">
        <v>2076</v>
      </c>
      <c r="X1511" s="2">
        <v>3241000</v>
      </c>
      <c r="Y1511" s="3" t="s">
        <v>2077</v>
      </c>
    </row>
    <row r="1512" spans="1:25" ht="120" x14ac:dyDescent="0.25">
      <c r="A1512" s="2" t="s">
        <v>2344</v>
      </c>
      <c r="B1512" s="2" t="str">
        <f>IFERROR(VLOOKUP(VALUE(MID(A1512,1,IF(VALUE(MID(A1512,1,3))=898,3,4))),[32]Hoja1!$A$3:$K$222,2,0),"")</f>
        <v>1053 Oportunidades de aprendizaje desde el enfoque diferencial</v>
      </c>
      <c r="C1512" s="2" t="s">
        <v>2069</v>
      </c>
      <c r="D1512" s="2" t="s">
        <v>2070</v>
      </c>
      <c r="E1512" s="2">
        <v>91111902</v>
      </c>
      <c r="F1512" s="2" t="s">
        <v>2326</v>
      </c>
      <c r="G1512" s="4">
        <v>1</v>
      </c>
      <c r="H1512" s="4">
        <v>1</v>
      </c>
      <c r="I1512" s="2">
        <v>6</v>
      </c>
      <c r="J1512" s="2">
        <v>1</v>
      </c>
      <c r="K1512" s="2" t="s">
        <v>29</v>
      </c>
      <c r="L1512" s="2" t="str">
        <f>IF(K1512=[32]Hoja3!$B$2,[32]Hoja3!$A$2,IF(K1512=[32]Hoja3!$B$3,[32]Hoja3!$A$3,IF(K1512=[32]Hoja3!$B$4,[32]Hoja3!$A$4,IF(K1512=[32]Hoja3!$B$5,[32]Hoja3!$A$5,IF(K1512=[32]Hoja3!$B$6,[32]Hoja3!$A$6,IF(K1512=[32]Hoja3!$B$7,[32]Hoja3!$A$7,IF(K1512=[32]Hoja3!$B$8,[32]Hoja3!$A$8,IF(K1512=[32]Hoja3!$B$9,[32]Hoja3!$A$9,IF(K1512=[32]Hoja3!$B$10,[32]Hoja3!$A$10,IF(K1512=[32]Hoja3!$B$11,[32]Hoja3!$A$11,IF(K1512=[32]Hoja3!$B$12,[32]Hoja3!$A$12,IF(K1512=[32]Hoja3!$B$13,[32]Hoja3!$A$13,IF(K1512=[32]Hoja3!$B$14,[32]Hoja3!$A$14,"")))))))))))))</f>
        <v>CCE-05</v>
      </c>
      <c r="M1512" s="2" t="s">
        <v>30</v>
      </c>
      <c r="N1512" s="2">
        <v>0</v>
      </c>
      <c r="O1512" s="1">
        <v>13743084</v>
      </c>
      <c r="P1512" s="1">
        <v>13743084</v>
      </c>
      <c r="Q1512" s="1">
        <v>0</v>
      </c>
      <c r="R1512" s="2">
        <v>0</v>
      </c>
      <c r="S1512" s="2" t="s">
        <v>2072</v>
      </c>
      <c r="T1512" s="2" t="s">
        <v>2073</v>
      </c>
      <c r="U1512" s="2" t="s">
        <v>2074</v>
      </c>
      <c r="V1512" s="2" t="s">
        <v>2075</v>
      </c>
      <c r="W1512" s="2" t="s">
        <v>2076</v>
      </c>
      <c r="X1512" s="2">
        <v>3241000</v>
      </c>
      <c r="Y1512" s="3" t="s">
        <v>2077</v>
      </c>
    </row>
    <row r="1513" spans="1:25" ht="120" x14ac:dyDescent="0.25">
      <c r="A1513" s="2" t="s">
        <v>2345</v>
      </c>
      <c r="B1513" s="2" t="str">
        <f>IFERROR(VLOOKUP(VALUE(MID(A1513,1,IF(VALUE(MID(A1513,1,3))=898,3,4))),[32]Hoja1!$A$3:$K$222,2,0),"")</f>
        <v>1053 Oportunidades de aprendizaje desde el enfoque diferencial</v>
      </c>
      <c r="C1513" s="2" t="s">
        <v>2069</v>
      </c>
      <c r="D1513" s="2" t="s">
        <v>2070</v>
      </c>
      <c r="E1513" s="2">
        <v>91111902</v>
      </c>
      <c r="F1513" s="2" t="s">
        <v>2326</v>
      </c>
      <c r="G1513" s="4">
        <v>1</v>
      </c>
      <c r="H1513" s="4">
        <v>1</v>
      </c>
      <c r="I1513" s="2">
        <v>6</v>
      </c>
      <c r="J1513" s="2">
        <v>1</v>
      </c>
      <c r="K1513" s="2" t="s">
        <v>29</v>
      </c>
      <c r="L1513" s="2" t="str">
        <f>IF(K1513=[32]Hoja3!$B$2,[32]Hoja3!$A$2,IF(K1513=[32]Hoja3!$B$3,[32]Hoja3!$A$3,IF(K1513=[32]Hoja3!$B$4,[32]Hoja3!$A$4,IF(K1513=[32]Hoja3!$B$5,[32]Hoja3!$A$5,IF(K1513=[32]Hoja3!$B$6,[32]Hoja3!$A$6,IF(K1513=[32]Hoja3!$B$7,[32]Hoja3!$A$7,IF(K1513=[32]Hoja3!$B$8,[32]Hoja3!$A$8,IF(K1513=[32]Hoja3!$B$9,[32]Hoja3!$A$9,IF(K1513=[32]Hoja3!$B$10,[32]Hoja3!$A$10,IF(K1513=[32]Hoja3!$B$11,[32]Hoja3!$A$11,IF(K1513=[32]Hoja3!$B$12,[32]Hoja3!$A$12,IF(K1513=[32]Hoja3!$B$13,[32]Hoja3!$A$13,IF(K1513=[32]Hoja3!$B$14,[32]Hoja3!$A$14,"")))))))))))))</f>
        <v>CCE-05</v>
      </c>
      <c r="M1513" s="2" t="s">
        <v>30</v>
      </c>
      <c r="N1513" s="2">
        <v>0</v>
      </c>
      <c r="O1513" s="1">
        <v>13743084</v>
      </c>
      <c r="P1513" s="1">
        <v>13743084</v>
      </c>
      <c r="Q1513" s="1">
        <v>0</v>
      </c>
      <c r="R1513" s="2">
        <v>0</v>
      </c>
      <c r="S1513" s="2" t="s">
        <v>2072</v>
      </c>
      <c r="T1513" s="2" t="s">
        <v>2073</v>
      </c>
      <c r="U1513" s="2" t="s">
        <v>2074</v>
      </c>
      <c r="V1513" s="2" t="s">
        <v>2075</v>
      </c>
      <c r="W1513" s="2" t="s">
        <v>2076</v>
      </c>
      <c r="X1513" s="2">
        <v>3241000</v>
      </c>
      <c r="Y1513" s="3" t="s">
        <v>2077</v>
      </c>
    </row>
    <row r="1514" spans="1:25" ht="120" x14ac:dyDescent="0.25">
      <c r="A1514" s="2" t="s">
        <v>2346</v>
      </c>
      <c r="B1514" s="2" t="str">
        <f>IFERROR(VLOOKUP(VALUE(MID(A1514,1,IF(VALUE(MID(A1514,1,3))=898,3,4))),[32]Hoja1!$A$3:$K$222,2,0),"")</f>
        <v>1053 Oportunidades de aprendizaje desde el enfoque diferencial</v>
      </c>
      <c r="C1514" s="2" t="s">
        <v>2069</v>
      </c>
      <c r="D1514" s="2" t="s">
        <v>2070</v>
      </c>
      <c r="E1514" s="2">
        <v>91111902</v>
      </c>
      <c r="F1514" s="2" t="s">
        <v>2326</v>
      </c>
      <c r="G1514" s="4">
        <v>1</v>
      </c>
      <c r="H1514" s="4">
        <v>1</v>
      </c>
      <c r="I1514" s="2">
        <v>6</v>
      </c>
      <c r="J1514" s="2">
        <v>1</v>
      </c>
      <c r="K1514" s="2" t="s">
        <v>29</v>
      </c>
      <c r="L1514" s="2" t="str">
        <f>IF(K1514=[32]Hoja3!$B$2,[32]Hoja3!$A$2,IF(K1514=[32]Hoja3!$B$3,[32]Hoja3!$A$3,IF(K1514=[32]Hoja3!$B$4,[32]Hoja3!$A$4,IF(K1514=[32]Hoja3!$B$5,[32]Hoja3!$A$5,IF(K1514=[32]Hoja3!$B$6,[32]Hoja3!$A$6,IF(K1514=[32]Hoja3!$B$7,[32]Hoja3!$A$7,IF(K1514=[32]Hoja3!$B$8,[32]Hoja3!$A$8,IF(K1514=[32]Hoja3!$B$9,[32]Hoja3!$A$9,IF(K1514=[32]Hoja3!$B$10,[32]Hoja3!$A$10,IF(K1514=[32]Hoja3!$B$11,[32]Hoja3!$A$11,IF(K1514=[32]Hoja3!$B$12,[32]Hoja3!$A$12,IF(K1514=[32]Hoja3!$B$13,[32]Hoja3!$A$13,IF(K1514=[32]Hoja3!$B$14,[32]Hoja3!$A$14,"")))))))))))))</f>
        <v>CCE-05</v>
      </c>
      <c r="M1514" s="2" t="s">
        <v>30</v>
      </c>
      <c r="N1514" s="2">
        <v>0</v>
      </c>
      <c r="O1514" s="1">
        <v>13743084</v>
      </c>
      <c r="P1514" s="1">
        <v>13743084</v>
      </c>
      <c r="Q1514" s="1">
        <v>0</v>
      </c>
      <c r="R1514" s="2">
        <v>0</v>
      </c>
      <c r="S1514" s="2" t="s">
        <v>2072</v>
      </c>
      <c r="T1514" s="2" t="s">
        <v>2073</v>
      </c>
      <c r="U1514" s="2" t="s">
        <v>2074</v>
      </c>
      <c r="V1514" s="2" t="s">
        <v>2075</v>
      </c>
      <c r="W1514" s="2" t="s">
        <v>2076</v>
      </c>
      <c r="X1514" s="2">
        <v>3241000</v>
      </c>
      <c r="Y1514" s="3" t="s">
        <v>2077</v>
      </c>
    </row>
    <row r="1515" spans="1:25" ht="120" x14ac:dyDescent="0.25">
      <c r="A1515" s="2" t="s">
        <v>2347</v>
      </c>
      <c r="B1515" s="2" t="str">
        <f>IFERROR(VLOOKUP(VALUE(MID(A1515,1,IF(VALUE(MID(A1515,1,3))=898,3,4))),[32]Hoja1!$A$3:$K$222,2,0),"")</f>
        <v>1053 Oportunidades de aprendizaje desde el enfoque diferencial</v>
      </c>
      <c r="C1515" s="2" t="s">
        <v>2069</v>
      </c>
      <c r="D1515" s="2" t="s">
        <v>2070</v>
      </c>
      <c r="E1515" s="2">
        <v>91111902</v>
      </c>
      <c r="F1515" s="2" t="s">
        <v>2326</v>
      </c>
      <c r="G1515" s="4">
        <v>1</v>
      </c>
      <c r="H1515" s="4">
        <v>1</v>
      </c>
      <c r="I1515" s="2">
        <v>6</v>
      </c>
      <c r="J1515" s="2">
        <v>1</v>
      </c>
      <c r="K1515" s="2" t="s">
        <v>29</v>
      </c>
      <c r="L1515" s="2" t="str">
        <f>IF(K1515=[32]Hoja3!$B$2,[32]Hoja3!$A$2,IF(K1515=[32]Hoja3!$B$3,[32]Hoja3!$A$3,IF(K1515=[32]Hoja3!$B$4,[32]Hoja3!$A$4,IF(K1515=[32]Hoja3!$B$5,[32]Hoja3!$A$5,IF(K1515=[32]Hoja3!$B$6,[32]Hoja3!$A$6,IF(K1515=[32]Hoja3!$B$7,[32]Hoja3!$A$7,IF(K1515=[32]Hoja3!$B$8,[32]Hoja3!$A$8,IF(K1515=[32]Hoja3!$B$9,[32]Hoja3!$A$9,IF(K1515=[32]Hoja3!$B$10,[32]Hoja3!$A$10,IF(K1515=[32]Hoja3!$B$11,[32]Hoja3!$A$11,IF(K1515=[32]Hoja3!$B$12,[32]Hoja3!$A$12,IF(K1515=[32]Hoja3!$B$13,[32]Hoja3!$A$13,IF(K1515=[32]Hoja3!$B$14,[32]Hoja3!$A$14,"")))))))))))))</f>
        <v>CCE-05</v>
      </c>
      <c r="M1515" s="2" t="s">
        <v>30</v>
      </c>
      <c r="N1515" s="2">
        <v>0</v>
      </c>
      <c r="O1515" s="1">
        <v>13743084</v>
      </c>
      <c r="P1515" s="1">
        <v>13743084</v>
      </c>
      <c r="Q1515" s="1">
        <v>0</v>
      </c>
      <c r="R1515" s="2">
        <v>0</v>
      </c>
      <c r="S1515" s="2" t="s">
        <v>2072</v>
      </c>
      <c r="T1515" s="2" t="s">
        <v>2073</v>
      </c>
      <c r="U1515" s="2" t="s">
        <v>2074</v>
      </c>
      <c r="V1515" s="2" t="s">
        <v>2075</v>
      </c>
      <c r="W1515" s="2" t="s">
        <v>2076</v>
      </c>
      <c r="X1515" s="2">
        <v>3241000</v>
      </c>
      <c r="Y1515" s="3" t="s">
        <v>2077</v>
      </c>
    </row>
    <row r="1516" spans="1:25" ht="120" x14ac:dyDescent="0.25">
      <c r="A1516" s="2" t="s">
        <v>2348</v>
      </c>
      <c r="B1516" s="2" t="str">
        <f>IFERROR(VLOOKUP(VALUE(MID(A1516,1,IF(VALUE(MID(A1516,1,3))=898,3,4))),[32]Hoja1!$A$3:$K$222,2,0),"")</f>
        <v>1053 Oportunidades de aprendizaje desde el enfoque diferencial</v>
      </c>
      <c r="C1516" s="2" t="s">
        <v>2069</v>
      </c>
      <c r="D1516" s="2" t="s">
        <v>2070</v>
      </c>
      <c r="E1516" s="2">
        <v>91111902</v>
      </c>
      <c r="F1516" s="2" t="s">
        <v>2326</v>
      </c>
      <c r="G1516" s="4">
        <v>1</v>
      </c>
      <c r="H1516" s="4">
        <v>1</v>
      </c>
      <c r="I1516" s="2">
        <v>6</v>
      </c>
      <c r="J1516" s="2">
        <v>1</v>
      </c>
      <c r="K1516" s="2" t="s">
        <v>29</v>
      </c>
      <c r="L1516" s="2" t="str">
        <f>IF(K1516=[32]Hoja3!$B$2,[32]Hoja3!$A$2,IF(K1516=[32]Hoja3!$B$3,[32]Hoja3!$A$3,IF(K1516=[32]Hoja3!$B$4,[32]Hoja3!$A$4,IF(K1516=[32]Hoja3!$B$5,[32]Hoja3!$A$5,IF(K1516=[32]Hoja3!$B$6,[32]Hoja3!$A$6,IF(K1516=[32]Hoja3!$B$7,[32]Hoja3!$A$7,IF(K1516=[32]Hoja3!$B$8,[32]Hoja3!$A$8,IF(K1516=[32]Hoja3!$B$9,[32]Hoja3!$A$9,IF(K1516=[32]Hoja3!$B$10,[32]Hoja3!$A$10,IF(K1516=[32]Hoja3!$B$11,[32]Hoja3!$A$11,IF(K1516=[32]Hoja3!$B$12,[32]Hoja3!$A$12,IF(K1516=[32]Hoja3!$B$13,[32]Hoja3!$A$13,IF(K1516=[32]Hoja3!$B$14,[32]Hoja3!$A$14,"")))))))))))))</f>
        <v>CCE-05</v>
      </c>
      <c r="M1516" s="2" t="s">
        <v>30</v>
      </c>
      <c r="N1516" s="2">
        <v>0</v>
      </c>
      <c r="O1516" s="1">
        <v>13743084</v>
      </c>
      <c r="P1516" s="1">
        <v>13743084</v>
      </c>
      <c r="Q1516" s="1">
        <v>0</v>
      </c>
      <c r="R1516" s="2">
        <v>0</v>
      </c>
      <c r="S1516" s="2" t="s">
        <v>2072</v>
      </c>
      <c r="T1516" s="2" t="s">
        <v>2073</v>
      </c>
      <c r="U1516" s="2" t="s">
        <v>2074</v>
      </c>
      <c r="V1516" s="2" t="s">
        <v>2075</v>
      </c>
      <c r="W1516" s="2" t="s">
        <v>2076</v>
      </c>
      <c r="X1516" s="2">
        <v>3241000</v>
      </c>
      <c r="Y1516" s="3" t="s">
        <v>2077</v>
      </c>
    </row>
    <row r="1517" spans="1:25" ht="120" x14ac:dyDescent="0.25">
      <c r="A1517" s="2" t="s">
        <v>2349</v>
      </c>
      <c r="B1517" s="2" t="str">
        <f>IFERROR(VLOOKUP(VALUE(MID(A1517,1,IF(VALUE(MID(A1517,1,3))=898,3,4))),[32]Hoja1!$A$3:$K$222,2,0),"")</f>
        <v>1053 Oportunidades de aprendizaje desde el enfoque diferencial</v>
      </c>
      <c r="C1517" s="2" t="s">
        <v>2069</v>
      </c>
      <c r="D1517" s="2" t="s">
        <v>2070</v>
      </c>
      <c r="E1517" s="2">
        <v>91111902</v>
      </c>
      <c r="F1517" s="2" t="s">
        <v>2326</v>
      </c>
      <c r="G1517" s="4">
        <v>1</v>
      </c>
      <c r="H1517" s="4">
        <v>1</v>
      </c>
      <c r="I1517" s="2">
        <v>6</v>
      </c>
      <c r="J1517" s="2">
        <v>1</v>
      </c>
      <c r="K1517" s="2" t="s">
        <v>29</v>
      </c>
      <c r="L1517" s="2" t="str">
        <f>IF(K1517=[32]Hoja3!$B$2,[32]Hoja3!$A$2,IF(K1517=[32]Hoja3!$B$3,[32]Hoja3!$A$3,IF(K1517=[32]Hoja3!$B$4,[32]Hoja3!$A$4,IF(K1517=[32]Hoja3!$B$5,[32]Hoja3!$A$5,IF(K1517=[32]Hoja3!$B$6,[32]Hoja3!$A$6,IF(K1517=[32]Hoja3!$B$7,[32]Hoja3!$A$7,IF(K1517=[32]Hoja3!$B$8,[32]Hoja3!$A$8,IF(K1517=[32]Hoja3!$B$9,[32]Hoja3!$A$9,IF(K1517=[32]Hoja3!$B$10,[32]Hoja3!$A$10,IF(K1517=[32]Hoja3!$B$11,[32]Hoja3!$A$11,IF(K1517=[32]Hoja3!$B$12,[32]Hoja3!$A$12,IF(K1517=[32]Hoja3!$B$13,[32]Hoja3!$A$13,IF(K1517=[32]Hoja3!$B$14,[32]Hoja3!$A$14,"")))))))))))))</f>
        <v>CCE-05</v>
      </c>
      <c r="M1517" s="2" t="s">
        <v>30</v>
      </c>
      <c r="N1517" s="2">
        <v>0</v>
      </c>
      <c r="O1517" s="1">
        <v>13743084</v>
      </c>
      <c r="P1517" s="1">
        <v>13743084</v>
      </c>
      <c r="Q1517" s="1">
        <v>0</v>
      </c>
      <c r="R1517" s="2">
        <v>0</v>
      </c>
      <c r="S1517" s="2" t="s">
        <v>2072</v>
      </c>
      <c r="T1517" s="2" t="s">
        <v>2073</v>
      </c>
      <c r="U1517" s="2" t="s">
        <v>2074</v>
      </c>
      <c r="V1517" s="2" t="s">
        <v>2075</v>
      </c>
      <c r="W1517" s="2" t="s">
        <v>2076</v>
      </c>
      <c r="X1517" s="2">
        <v>3241000</v>
      </c>
      <c r="Y1517" s="3" t="s">
        <v>2077</v>
      </c>
    </row>
    <row r="1518" spans="1:25" ht="120" x14ac:dyDescent="0.25">
      <c r="A1518" s="2" t="s">
        <v>2350</v>
      </c>
      <c r="B1518" s="2" t="str">
        <f>IFERROR(VLOOKUP(VALUE(MID(A1518,1,IF(VALUE(MID(A1518,1,3))=898,3,4))),[32]Hoja1!$A$3:$K$222,2,0),"")</f>
        <v>1053 Oportunidades de aprendizaje desde el enfoque diferencial</v>
      </c>
      <c r="C1518" s="2" t="s">
        <v>2069</v>
      </c>
      <c r="D1518" s="2" t="s">
        <v>2070</v>
      </c>
      <c r="E1518" s="2">
        <v>91111902</v>
      </c>
      <c r="F1518" s="2" t="s">
        <v>2326</v>
      </c>
      <c r="G1518" s="4">
        <v>1</v>
      </c>
      <c r="H1518" s="4">
        <v>1</v>
      </c>
      <c r="I1518" s="2">
        <v>6</v>
      </c>
      <c r="J1518" s="2">
        <v>1</v>
      </c>
      <c r="K1518" s="2" t="s">
        <v>29</v>
      </c>
      <c r="L1518" s="2" t="str">
        <f>IF(K1518=[32]Hoja3!$B$2,[32]Hoja3!$A$2,IF(K1518=[32]Hoja3!$B$3,[32]Hoja3!$A$3,IF(K1518=[32]Hoja3!$B$4,[32]Hoja3!$A$4,IF(K1518=[32]Hoja3!$B$5,[32]Hoja3!$A$5,IF(K1518=[32]Hoja3!$B$6,[32]Hoja3!$A$6,IF(K1518=[32]Hoja3!$B$7,[32]Hoja3!$A$7,IF(K1518=[32]Hoja3!$B$8,[32]Hoja3!$A$8,IF(K1518=[32]Hoja3!$B$9,[32]Hoja3!$A$9,IF(K1518=[32]Hoja3!$B$10,[32]Hoja3!$A$10,IF(K1518=[32]Hoja3!$B$11,[32]Hoja3!$A$11,IF(K1518=[32]Hoja3!$B$12,[32]Hoja3!$A$12,IF(K1518=[32]Hoja3!$B$13,[32]Hoja3!$A$13,IF(K1518=[32]Hoja3!$B$14,[32]Hoja3!$A$14,"")))))))))))))</f>
        <v>CCE-05</v>
      </c>
      <c r="M1518" s="2" t="s">
        <v>30</v>
      </c>
      <c r="N1518" s="2">
        <v>0</v>
      </c>
      <c r="O1518" s="1">
        <v>13743084</v>
      </c>
      <c r="P1518" s="1">
        <v>13743084</v>
      </c>
      <c r="Q1518" s="1">
        <v>0</v>
      </c>
      <c r="R1518" s="2">
        <v>0</v>
      </c>
      <c r="S1518" s="2" t="s">
        <v>2072</v>
      </c>
      <c r="T1518" s="2" t="s">
        <v>2073</v>
      </c>
      <c r="U1518" s="2" t="s">
        <v>2074</v>
      </c>
      <c r="V1518" s="2" t="s">
        <v>2075</v>
      </c>
      <c r="W1518" s="2" t="s">
        <v>2076</v>
      </c>
      <c r="X1518" s="2">
        <v>3241000</v>
      </c>
      <c r="Y1518" s="3" t="s">
        <v>2077</v>
      </c>
    </row>
    <row r="1519" spans="1:25" ht="120" x14ac:dyDescent="0.25">
      <c r="A1519" s="2" t="s">
        <v>2351</v>
      </c>
      <c r="B1519" s="2" t="str">
        <f>IFERROR(VLOOKUP(VALUE(MID(A1519,1,IF(VALUE(MID(A1519,1,3))=898,3,4))),[32]Hoja1!$A$3:$K$222,2,0),"")</f>
        <v>1053 Oportunidades de aprendizaje desde el enfoque diferencial</v>
      </c>
      <c r="C1519" s="2" t="s">
        <v>2069</v>
      </c>
      <c r="D1519" s="2" t="s">
        <v>2070</v>
      </c>
      <c r="E1519" s="2">
        <v>91111902</v>
      </c>
      <c r="F1519" s="2" t="s">
        <v>2326</v>
      </c>
      <c r="G1519" s="4">
        <v>1</v>
      </c>
      <c r="H1519" s="4">
        <v>1</v>
      </c>
      <c r="I1519" s="2">
        <v>6</v>
      </c>
      <c r="J1519" s="2">
        <v>1</v>
      </c>
      <c r="K1519" s="2" t="s">
        <v>29</v>
      </c>
      <c r="L1519" s="2" t="str">
        <f>IF(K1519=[32]Hoja3!$B$2,[32]Hoja3!$A$2,IF(K1519=[32]Hoja3!$B$3,[32]Hoja3!$A$3,IF(K1519=[32]Hoja3!$B$4,[32]Hoja3!$A$4,IF(K1519=[32]Hoja3!$B$5,[32]Hoja3!$A$5,IF(K1519=[32]Hoja3!$B$6,[32]Hoja3!$A$6,IF(K1519=[32]Hoja3!$B$7,[32]Hoja3!$A$7,IF(K1519=[32]Hoja3!$B$8,[32]Hoja3!$A$8,IF(K1519=[32]Hoja3!$B$9,[32]Hoja3!$A$9,IF(K1519=[32]Hoja3!$B$10,[32]Hoja3!$A$10,IF(K1519=[32]Hoja3!$B$11,[32]Hoja3!$A$11,IF(K1519=[32]Hoja3!$B$12,[32]Hoja3!$A$12,IF(K1519=[32]Hoja3!$B$13,[32]Hoja3!$A$13,IF(K1519=[32]Hoja3!$B$14,[32]Hoja3!$A$14,"")))))))))))))</f>
        <v>CCE-05</v>
      </c>
      <c r="M1519" s="2" t="s">
        <v>30</v>
      </c>
      <c r="N1519" s="2">
        <v>0</v>
      </c>
      <c r="O1519" s="1">
        <v>13743084</v>
      </c>
      <c r="P1519" s="1">
        <v>13743084</v>
      </c>
      <c r="Q1519" s="1">
        <v>0</v>
      </c>
      <c r="R1519" s="2">
        <v>0</v>
      </c>
      <c r="S1519" s="2" t="s">
        <v>2072</v>
      </c>
      <c r="T1519" s="2" t="s">
        <v>2073</v>
      </c>
      <c r="U1519" s="2" t="s">
        <v>2074</v>
      </c>
      <c r="V1519" s="2" t="s">
        <v>2075</v>
      </c>
      <c r="W1519" s="2" t="s">
        <v>2076</v>
      </c>
      <c r="X1519" s="2">
        <v>3241000</v>
      </c>
      <c r="Y1519" s="3" t="s">
        <v>2077</v>
      </c>
    </row>
    <row r="1520" spans="1:25" ht="120" x14ac:dyDescent="0.25">
      <c r="A1520" s="2" t="s">
        <v>2352</v>
      </c>
      <c r="B1520" s="2" t="str">
        <f>IFERROR(VLOOKUP(VALUE(MID(A1520,1,IF(VALUE(MID(A1520,1,3))=898,3,4))),[32]Hoja1!$A$3:$K$222,2,0),"")</f>
        <v>1053 Oportunidades de aprendizaje desde el enfoque diferencial</v>
      </c>
      <c r="C1520" s="2" t="s">
        <v>2069</v>
      </c>
      <c r="D1520" s="2" t="s">
        <v>2070</v>
      </c>
      <c r="E1520" s="2">
        <v>91111902</v>
      </c>
      <c r="F1520" s="2" t="s">
        <v>2326</v>
      </c>
      <c r="G1520" s="4">
        <v>1</v>
      </c>
      <c r="H1520" s="4">
        <v>1</v>
      </c>
      <c r="I1520" s="2">
        <v>6</v>
      </c>
      <c r="J1520" s="2">
        <v>1</v>
      </c>
      <c r="K1520" s="2" t="s">
        <v>29</v>
      </c>
      <c r="L1520" s="2" t="str">
        <f>IF(K1520=[32]Hoja3!$B$2,[32]Hoja3!$A$2,IF(K1520=[32]Hoja3!$B$3,[32]Hoja3!$A$3,IF(K1520=[32]Hoja3!$B$4,[32]Hoja3!$A$4,IF(K1520=[32]Hoja3!$B$5,[32]Hoja3!$A$5,IF(K1520=[32]Hoja3!$B$6,[32]Hoja3!$A$6,IF(K1520=[32]Hoja3!$B$7,[32]Hoja3!$A$7,IF(K1520=[32]Hoja3!$B$8,[32]Hoja3!$A$8,IF(K1520=[32]Hoja3!$B$9,[32]Hoja3!$A$9,IF(K1520=[32]Hoja3!$B$10,[32]Hoja3!$A$10,IF(K1520=[32]Hoja3!$B$11,[32]Hoja3!$A$11,IF(K1520=[32]Hoja3!$B$12,[32]Hoja3!$A$12,IF(K1520=[32]Hoja3!$B$13,[32]Hoja3!$A$13,IF(K1520=[32]Hoja3!$B$14,[32]Hoja3!$A$14,"")))))))))))))</f>
        <v>CCE-05</v>
      </c>
      <c r="M1520" s="2" t="s">
        <v>30</v>
      </c>
      <c r="N1520" s="2">
        <v>0</v>
      </c>
      <c r="O1520" s="1">
        <v>13743084</v>
      </c>
      <c r="P1520" s="1">
        <v>13743084</v>
      </c>
      <c r="Q1520" s="1">
        <v>0</v>
      </c>
      <c r="R1520" s="2">
        <v>0</v>
      </c>
      <c r="S1520" s="2" t="s">
        <v>2072</v>
      </c>
      <c r="T1520" s="2" t="s">
        <v>2073</v>
      </c>
      <c r="U1520" s="2" t="s">
        <v>2074</v>
      </c>
      <c r="V1520" s="2" t="s">
        <v>2075</v>
      </c>
      <c r="W1520" s="2" t="s">
        <v>2076</v>
      </c>
      <c r="X1520" s="2">
        <v>3241000</v>
      </c>
      <c r="Y1520" s="3" t="s">
        <v>2077</v>
      </c>
    </row>
    <row r="1521" spans="1:25" ht="120" x14ac:dyDescent="0.25">
      <c r="A1521" s="2" t="s">
        <v>2353</v>
      </c>
      <c r="B1521" s="2" t="str">
        <f>IFERROR(VLOOKUP(VALUE(MID(A1521,1,IF(VALUE(MID(A1521,1,3))=898,3,4))),[32]Hoja1!$A$3:$K$222,2,0),"")</f>
        <v>1053 Oportunidades de aprendizaje desde el enfoque diferencial</v>
      </c>
      <c r="C1521" s="2" t="s">
        <v>2069</v>
      </c>
      <c r="D1521" s="2" t="s">
        <v>2070</v>
      </c>
      <c r="E1521" s="2">
        <v>91111902</v>
      </c>
      <c r="F1521" s="2" t="s">
        <v>2326</v>
      </c>
      <c r="G1521" s="4">
        <v>1</v>
      </c>
      <c r="H1521" s="4">
        <v>1</v>
      </c>
      <c r="I1521" s="2">
        <v>6</v>
      </c>
      <c r="J1521" s="2">
        <v>1</v>
      </c>
      <c r="K1521" s="2" t="s">
        <v>29</v>
      </c>
      <c r="L1521" s="2" t="str">
        <f>IF(K1521=[32]Hoja3!$B$2,[32]Hoja3!$A$2,IF(K1521=[32]Hoja3!$B$3,[32]Hoja3!$A$3,IF(K1521=[32]Hoja3!$B$4,[32]Hoja3!$A$4,IF(K1521=[32]Hoja3!$B$5,[32]Hoja3!$A$5,IF(K1521=[32]Hoja3!$B$6,[32]Hoja3!$A$6,IF(K1521=[32]Hoja3!$B$7,[32]Hoja3!$A$7,IF(K1521=[32]Hoja3!$B$8,[32]Hoja3!$A$8,IF(K1521=[32]Hoja3!$B$9,[32]Hoja3!$A$9,IF(K1521=[32]Hoja3!$B$10,[32]Hoja3!$A$10,IF(K1521=[32]Hoja3!$B$11,[32]Hoja3!$A$11,IF(K1521=[32]Hoja3!$B$12,[32]Hoja3!$A$12,IF(K1521=[32]Hoja3!$B$13,[32]Hoja3!$A$13,IF(K1521=[32]Hoja3!$B$14,[32]Hoja3!$A$14,"")))))))))))))</f>
        <v>CCE-05</v>
      </c>
      <c r="M1521" s="2" t="s">
        <v>30</v>
      </c>
      <c r="N1521" s="2">
        <v>0</v>
      </c>
      <c r="O1521" s="1">
        <v>13743084</v>
      </c>
      <c r="P1521" s="1">
        <v>13743084</v>
      </c>
      <c r="Q1521" s="1">
        <v>0</v>
      </c>
      <c r="R1521" s="2">
        <v>0</v>
      </c>
      <c r="S1521" s="2" t="s">
        <v>2072</v>
      </c>
      <c r="T1521" s="2" t="s">
        <v>2073</v>
      </c>
      <c r="U1521" s="2" t="s">
        <v>2074</v>
      </c>
      <c r="V1521" s="2" t="s">
        <v>2075</v>
      </c>
      <c r="W1521" s="2" t="s">
        <v>2076</v>
      </c>
      <c r="X1521" s="2">
        <v>3241000</v>
      </c>
      <c r="Y1521" s="3" t="s">
        <v>2077</v>
      </c>
    </row>
    <row r="1522" spans="1:25" ht="120" x14ac:dyDescent="0.25">
      <c r="A1522" s="2" t="s">
        <v>2354</v>
      </c>
      <c r="B1522" s="2" t="str">
        <f>IFERROR(VLOOKUP(VALUE(MID(A1522,1,IF(VALUE(MID(A1522,1,3))=898,3,4))),[32]Hoja1!$A$3:$K$222,2,0),"")</f>
        <v>1053 Oportunidades de aprendizaje desde el enfoque diferencial</v>
      </c>
      <c r="C1522" s="2" t="s">
        <v>2069</v>
      </c>
      <c r="D1522" s="2" t="s">
        <v>2070</v>
      </c>
      <c r="E1522" s="2">
        <v>91111902</v>
      </c>
      <c r="F1522" s="2" t="s">
        <v>2326</v>
      </c>
      <c r="G1522" s="4">
        <v>1</v>
      </c>
      <c r="H1522" s="4">
        <v>1</v>
      </c>
      <c r="I1522" s="2">
        <v>6</v>
      </c>
      <c r="J1522" s="2">
        <v>1</v>
      </c>
      <c r="K1522" s="2" t="s">
        <v>29</v>
      </c>
      <c r="L1522" s="2" t="str">
        <f>IF(K1522=[32]Hoja3!$B$2,[32]Hoja3!$A$2,IF(K1522=[32]Hoja3!$B$3,[32]Hoja3!$A$3,IF(K1522=[32]Hoja3!$B$4,[32]Hoja3!$A$4,IF(K1522=[32]Hoja3!$B$5,[32]Hoja3!$A$5,IF(K1522=[32]Hoja3!$B$6,[32]Hoja3!$A$6,IF(K1522=[32]Hoja3!$B$7,[32]Hoja3!$A$7,IF(K1522=[32]Hoja3!$B$8,[32]Hoja3!$A$8,IF(K1522=[32]Hoja3!$B$9,[32]Hoja3!$A$9,IF(K1522=[32]Hoja3!$B$10,[32]Hoja3!$A$10,IF(K1522=[32]Hoja3!$B$11,[32]Hoja3!$A$11,IF(K1522=[32]Hoja3!$B$12,[32]Hoja3!$A$12,IF(K1522=[32]Hoja3!$B$13,[32]Hoja3!$A$13,IF(K1522=[32]Hoja3!$B$14,[32]Hoja3!$A$14,"")))))))))))))</f>
        <v>CCE-05</v>
      </c>
      <c r="M1522" s="2" t="s">
        <v>30</v>
      </c>
      <c r="N1522" s="2">
        <v>0</v>
      </c>
      <c r="O1522" s="1">
        <v>13743084</v>
      </c>
      <c r="P1522" s="1">
        <v>13743084</v>
      </c>
      <c r="Q1522" s="1">
        <v>0</v>
      </c>
      <c r="R1522" s="2">
        <v>0</v>
      </c>
      <c r="S1522" s="2" t="s">
        <v>2072</v>
      </c>
      <c r="T1522" s="2" t="s">
        <v>2073</v>
      </c>
      <c r="U1522" s="2" t="s">
        <v>2074</v>
      </c>
      <c r="V1522" s="2" t="s">
        <v>2075</v>
      </c>
      <c r="W1522" s="2" t="s">
        <v>2076</v>
      </c>
      <c r="X1522" s="2">
        <v>3241000</v>
      </c>
      <c r="Y1522" s="3" t="s">
        <v>2077</v>
      </c>
    </row>
    <row r="1523" spans="1:25" ht="120" x14ac:dyDescent="0.25">
      <c r="A1523" s="2" t="s">
        <v>2355</v>
      </c>
      <c r="B1523" s="2" t="str">
        <f>IFERROR(VLOOKUP(VALUE(MID(A1523,1,IF(VALUE(MID(A1523,1,3))=898,3,4))),[32]Hoja1!$A$3:$K$222,2,0),"")</f>
        <v>1053 Oportunidades de aprendizaje desde el enfoque diferencial</v>
      </c>
      <c r="C1523" s="2" t="s">
        <v>2069</v>
      </c>
      <c r="D1523" s="2" t="s">
        <v>2070</v>
      </c>
      <c r="E1523" s="2">
        <v>91111902</v>
      </c>
      <c r="F1523" s="2" t="s">
        <v>2326</v>
      </c>
      <c r="G1523" s="4">
        <v>1</v>
      </c>
      <c r="H1523" s="4">
        <v>1</v>
      </c>
      <c r="I1523" s="2">
        <v>6</v>
      </c>
      <c r="J1523" s="2">
        <v>1</v>
      </c>
      <c r="K1523" s="2" t="s">
        <v>29</v>
      </c>
      <c r="L1523" s="2" t="str">
        <f>IF(K1523=[32]Hoja3!$B$2,[32]Hoja3!$A$2,IF(K1523=[32]Hoja3!$B$3,[32]Hoja3!$A$3,IF(K1523=[32]Hoja3!$B$4,[32]Hoja3!$A$4,IF(K1523=[32]Hoja3!$B$5,[32]Hoja3!$A$5,IF(K1523=[32]Hoja3!$B$6,[32]Hoja3!$A$6,IF(K1523=[32]Hoja3!$B$7,[32]Hoja3!$A$7,IF(K1523=[32]Hoja3!$B$8,[32]Hoja3!$A$8,IF(K1523=[32]Hoja3!$B$9,[32]Hoja3!$A$9,IF(K1523=[32]Hoja3!$B$10,[32]Hoja3!$A$10,IF(K1523=[32]Hoja3!$B$11,[32]Hoja3!$A$11,IF(K1523=[32]Hoja3!$B$12,[32]Hoja3!$A$12,IF(K1523=[32]Hoja3!$B$13,[32]Hoja3!$A$13,IF(K1523=[32]Hoja3!$B$14,[32]Hoja3!$A$14,"")))))))))))))</f>
        <v>CCE-05</v>
      </c>
      <c r="M1523" s="2" t="s">
        <v>30</v>
      </c>
      <c r="N1523" s="2">
        <v>0</v>
      </c>
      <c r="O1523" s="1">
        <v>13743084</v>
      </c>
      <c r="P1523" s="1">
        <v>13743084</v>
      </c>
      <c r="Q1523" s="1">
        <v>0</v>
      </c>
      <c r="R1523" s="2">
        <v>0</v>
      </c>
      <c r="S1523" s="2" t="s">
        <v>2072</v>
      </c>
      <c r="T1523" s="2" t="s">
        <v>2073</v>
      </c>
      <c r="U1523" s="2" t="s">
        <v>2074</v>
      </c>
      <c r="V1523" s="2" t="s">
        <v>2075</v>
      </c>
      <c r="W1523" s="2" t="s">
        <v>2076</v>
      </c>
      <c r="X1523" s="2">
        <v>3241000</v>
      </c>
      <c r="Y1523" s="3" t="s">
        <v>2077</v>
      </c>
    </row>
    <row r="1524" spans="1:25" ht="120" x14ac:dyDescent="0.25">
      <c r="A1524" s="2" t="s">
        <v>2356</v>
      </c>
      <c r="B1524" s="2" t="str">
        <f>IFERROR(VLOOKUP(VALUE(MID(A1524,1,IF(VALUE(MID(A1524,1,3))=898,3,4))),[32]Hoja1!$A$3:$K$222,2,0),"")</f>
        <v>1053 Oportunidades de aprendizaje desde el enfoque diferencial</v>
      </c>
      <c r="C1524" s="2" t="s">
        <v>2069</v>
      </c>
      <c r="D1524" s="2" t="s">
        <v>2070</v>
      </c>
      <c r="E1524" s="2">
        <v>91111902</v>
      </c>
      <c r="F1524" s="2" t="s">
        <v>2326</v>
      </c>
      <c r="G1524" s="4">
        <v>1</v>
      </c>
      <c r="H1524" s="4">
        <v>1</v>
      </c>
      <c r="I1524" s="2">
        <v>6</v>
      </c>
      <c r="J1524" s="2">
        <v>1</v>
      </c>
      <c r="K1524" s="2" t="s">
        <v>29</v>
      </c>
      <c r="L1524" s="2" t="str">
        <f>IF(K1524=[32]Hoja3!$B$2,[32]Hoja3!$A$2,IF(K1524=[32]Hoja3!$B$3,[32]Hoja3!$A$3,IF(K1524=[32]Hoja3!$B$4,[32]Hoja3!$A$4,IF(K1524=[32]Hoja3!$B$5,[32]Hoja3!$A$5,IF(K1524=[32]Hoja3!$B$6,[32]Hoja3!$A$6,IF(K1524=[32]Hoja3!$B$7,[32]Hoja3!$A$7,IF(K1524=[32]Hoja3!$B$8,[32]Hoja3!$A$8,IF(K1524=[32]Hoja3!$B$9,[32]Hoja3!$A$9,IF(K1524=[32]Hoja3!$B$10,[32]Hoja3!$A$10,IF(K1524=[32]Hoja3!$B$11,[32]Hoja3!$A$11,IF(K1524=[32]Hoja3!$B$12,[32]Hoja3!$A$12,IF(K1524=[32]Hoja3!$B$13,[32]Hoja3!$A$13,IF(K1524=[32]Hoja3!$B$14,[32]Hoja3!$A$14,"")))))))))))))</f>
        <v>CCE-05</v>
      </c>
      <c r="M1524" s="2" t="s">
        <v>30</v>
      </c>
      <c r="N1524" s="2">
        <v>0</v>
      </c>
      <c r="O1524" s="1">
        <v>13743084</v>
      </c>
      <c r="P1524" s="1">
        <v>13743084</v>
      </c>
      <c r="Q1524" s="1">
        <v>0</v>
      </c>
      <c r="R1524" s="2">
        <v>0</v>
      </c>
      <c r="S1524" s="2" t="s">
        <v>2072</v>
      </c>
      <c r="T1524" s="2" t="s">
        <v>2073</v>
      </c>
      <c r="U1524" s="2" t="s">
        <v>2074</v>
      </c>
      <c r="V1524" s="2" t="s">
        <v>2075</v>
      </c>
      <c r="W1524" s="2" t="s">
        <v>2076</v>
      </c>
      <c r="X1524" s="2">
        <v>3241000</v>
      </c>
      <c r="Y1524" s="3" t="s">
        <v>2077</v>
      </c>
    </row>
    <row r="1525" spans="1:25" ht="120" x14ac:dyDescent="0.25">
      <c r="A1525" s="2" t="s">
        <v>2357</v>
      </c>
      <c r="B1525" s="2" t="str">
        <f>IFERROR(VLOOKUP(VALUE(MID(A1525,1,IF(VALUE(MID(A1525,1,3))=898,3,4))),[32]Hoja1!$A$3:$K$222,2,0),"")</f>
        <v>1053 Oportunidades de aprendizaje desde el enfoque diferencial</v>
      </c>
      <c r="C1525" s="2" t="s">
        <v>2069</v>
      </c>
      <c r="D1525" s="2" t="s">
        <v>2070</v>
      </c>
      <c r="E1525" s="2">
        <v>91111902</v>
      </c>
      <c r="F1525" s="2" t="s">
        <v>2326</v>
      </c>
      <c r="G1525" s="4">
        <v>1</v>
      </c>
      <c r="H1525" s="4">
        <v>1</v>
      </c>
      <c r="I1525" s="2">
        <v>6</v>
      </c>
      <c r="J1525" s="2">
        <v>1</v>
      </c>
      <c r="K1525" s="2" t="s">
        <v>29</v>
      </c>
      <c r="L1525" s="2" t="str">
        <f>IF(K1525=[32]Hoja3!$B$2,[32]Hoja3!$A$2,IF(K1525=[32]Hoja3!$B$3,[32]Hoja3!$A$3,IF(K1525=[32]Hoja3!$B$4,[32]Hoja3!$A$4,IF(K1525=[32]Hoja3!$B$5,[32]Hoja3!$A$5,IF(K1525=[32]Hoja3!$B$6,[32]Hoja3!$A$6,IF(K1525=[32]Hoja3!$B$7,[32]Hoja3!$A$7,IF(K1525=[32]Hoja3!$B$8,[32]Hoja3!$A$8,IF(K1525=[32]Hoja3!$B$9,[32]Hoja3!$A$9,IF(K1525=[32]Hoja3!$B$10,[32]Hoja3!$A$10,IF(K1525=[32]Hoja3!$B$11,[32]Hoja3!$A$11,IF(K1525=[32]Hoja3!$B$12,[32]Hoja3!$A$12,IF(K1525=[32]Hoja3!$B$13,[32]Hoja3!$A$13,IF(K1525=[32]Hoja3!$B$14,[32]Hoja3!$A$14,"")))))))))))))</f>
        <v>CCE-05</v>
      </c>
      <c r="M1525" s="2" t="s">
        <v>30</v>
      </c>
      <c r="N1525" s="2">
        <v>0</v>
      </c>
      <c r="O1525" s="1">
        <v>13743084</v>
      </c>
      <c r="P1525" s="1">
        <v>13743084</v>
      </c>
      <c r="Q1525" s="1">
        <v>0</v>
      </c>
      <c r="R1525" s="2">
        <v>0</v>
      </c>
      <c r="S1525" s="2" t="s">
        <v>2072</v>
      </c>
      <c r="T1525" s="2" t="s">
        <v>2073</v>
      </c>
      <c r="U1525" s="2" t="s">
        <v>2074</v>
      </c>
      <c r="V1525" s="2" t="s">
        <v>2075</v>
      </c>
      <c r="W1525" s="2" t="s">
        <v>2076</v>
      </c>
      <c r="X1525" s="2">
        <v>3241000</v>
      </c>
      <c r="Y1525" s="3" t="s">
        <v>2077</v>
      </c>
    </row>
    <row r="1526" spans="1:25" ht="120" x14ac:dyDescent="0.25">
      <c r="A1526" s="2" t="s">
        <v>2358</v>
      </c>
      <c r="B1526" s="2" t="str">
        <f>IFERROR(VLOOKUP(VALUE(MID(A1526,1,IF(VALUE(MID(A1526,1,3))=898,3,4))),[32]Hoja1!$A$3:$K$222,2,0),"")</f>
        <v>1053 Oportunidades de aprendizaje desde el enfoque diferencial</v>
      </c>
      <c r="C1526" s="2" t="s">
        <v>2069</v>
      </c>
      <c r="D1526" s="2" t="s">
        <v>2070</v>
      </c>
      <c r="E1526" s="2">
        <v>91111902</v>
      </c>
      <c r="F1526" s="2" t="s">
        <v>2326</v>
      </c>
      <c r="G1526" s="4">
        <v>1</v>
      </c>
      <c r="H1526" s="4">
        <v>1</v>
      </c>
      <c r="I1526" s="2">
        <v>6</v>
      </c>
      <c r="J1526" s="2">
        <v>1</v>
      </c>
      <c r="K1526" s="2" t="s">
        <v>29</v>
      </c>
      <c r="L1526" s="2" t="str">
        <f>IF(K1526=[32]Hoja3!$B$2,[32]Hoja3!$A$2,IF(K1526=[32]Hoja3!$B$3,[32]Hoja3!$A$3,IF(K1526=[32]Hoja3!$B$4,[32]Hoja3!$A$4,IF(K1526=[32]Hoja3!$B$5,[32]Hoja3!$A$5,IF(K1526=[32]Hoja3!$B$6,[32]Hoja3!$A$6,IF(K1526=[32]Hoja3!$B$7,[32]Hoja3!$A$7,IF(K1526=[32]Hoja3!$B$8,[32]Hoja3!$A$8,IF(K1526=[32]Hoja3!$B$9,[32]Hoja3!$A$9,IF(K1526=[32]Hoja3!$B$10,[32]Hoja3!$A$10,IF(K1526=[32]Hoja3!$B$11,[32]Hoja3!$A$11,IF(K1526=[32]Hoja3!$B$12,[32]Hoja3!$A$12,IF(K1526=[32]Hoja3!$B$13,[32]Hoja3!$A$13,IF(K1526=[32]Hoja3!$B$14,[32]Hoja3!$A$14,"")))))))))))))</f>
        <v>CCE-05</v>
      </c>
      <c r="M1526" s="2" t="s">
        <v>30</v>
      </c>
      <c r="N1526" s="2">
        <v>0</v>
      </c>
      <c r="O1526" s="1">
        <v>13743084</v>
      </c>
      <c r="P1526" s="1">
        <v>13743084</v>
      </c>
      <c r="Q1526" s="1">
        <v>0</v>
      </c>
      <c r="R1526" s="2">
        <v>0</v>
      </c>
      <c r="S1526" s="2" t="s">
        <v>2072</v>
      </c>
      <c r="T1526" s="2" t="s">
        <v>2073</v>
      </c>
      <c r="U1526" s="2" t="s">
        <v>2074</v>
      </c>
      <c r="V1526" s="2" t="s">
        <v>2075</v>
      </c>
      <c r="W1526" s="2" t="s">
        <v>2076</v>
      </c>
      <c r="X1526" s="2">
        <v>3241000</v>
      </c>
      <c r="Y1526" s="3" t="s">
        <v>2077</v>
      </c>
    </row>
    <row r="1527" spans="1:25" ht="120" x14ac:dyDescent="0.25">
      <c r="A1527" s="2" t="s">
        <v>2359</v>
      </c>
      <c r="B1527" s="2" t="str">
        <f>IFERROR(VLOOKUP(VALUE(MID(A1527,1,IF(VALUE(MID(A1527,1,3))=898,3,4))),[32]Hoja1!$A$3:$K$222,2,0),"")</f>
        <v>1053 Oportunidades de aprendizaje desde el enfoque diferencial</v>
      </c>
      <c r="C1527" s="2" t="s">
        <v>2069</v>
      </c>
      <c r="D1527" s="2" t="s">
        <v>2070</v>
      </c>
      <c r="E1527" s="2">
        <v>91111902</v>
      </c>
      <c r="F1527" s="2" t="s">
        <v>2326</v>
      </c>
      <c r="G1527" s="4">
        <v>1</v>
      </c>
      <c r="H1527" s="4">
        <v>1</v>
      </c>
      <c r="I1527" s="2">
        <v>6</v>
      </c>
      <c r="J1527" s="2">
        <v>1</v>
      </c>
      <c r="K1527" s="2" t="s">
        <v>29</v>
      </c>
      <c r="L1527" s="2" t="str">
        <f>IF(K1527=[32]Hoja3!$B$2,[32]Hoja3!$A$2,IF(K1527=[32]Hoja3!$B$3,[32]Hoja3!$A$3,IF(K1527=[32]Hoja3!$B$4,[32]Hoja3!$A$4,IF(K1527=[32]Hoja3!$B$5,[32]Hoja3!$A$5,IF(K1527=[32]Hoja3!$B$6,[32]Hoja3!$A$6,IF(K1527=[32]Hoja3!$B$7,[32]Hoja3!$A$7,IF(K1527=[32]Hoja3!$B$8,[32]Hoja3!$A$8,IF(K1527=[32]Hoja3!$B$9,[32]Hoja3!$A$9,IF(K1527=[32]Hoja3!$B$10,[32]Hoja3!$A$10,IF(K1527=[32]Hoja3!$B$11,[32]Hoja3!$A$11,IF(K1527=[32]Hoja3!$B$12,[32]Hoja3!$A$12,IF(K1527=[32]Hoja3!$B$13,[32]Hoja3!$A$13,IF(K1527=[32]Hoja3!$B$14,[32]Hoja3!$A$14,"")))))))))))))</f>
        <v>CCE-05</v>
      </c>
      <c r="M1527" s="2" t="s">
        <v>30</v>
      </c>
      <c r="N1527" s="2">
        <v>0</v>
      </c>
      <c r="O1527" s="1">
        <v>13743084</v>
      </c>
      <c r="P1527" s="1">
        <v>13743084</v>
      </c>
      <c r="Q1527" s="1">
        <v>0</v>
      </c>
      <c r="R1527" s="2">
        <v>0</v>
      </c>
      <c r="S1527" s="2" t="s">
        <v>2072</v>
      </c>
      <c r="T1527" s="2" t="s">
        <v>2073</v>
      </c>
      <c r="U1527" s="2" t="s">
        <v>2074</v>
      </c>
      <c r="V1527" s="2" t="s">
        <v>2075</v>
      </c>
      <c r="W1527" s="2" t="s">
        <v>2076</v>
      </c>
      <c r="X1527" s="2">
        <v>3241000</v>
      </c>
      <c r="Y1527" s="3" t="s">
        <v>2077</v>
      </c>
    </row>
    <row r="1528" spans="1:25" ht="120" x14ac:dyDescent="0.25">
      <c r="A1528" s="2" t="s">
        <v>2360</v>
      </c>
      <c r="B1528" s="2" t="str">
        <f>IFERROR(VLOOKUP(VALUE(MID(A1528,1,IF(VALUE(MID(A1528,1,3))=898,3,4))),[32]Hoja1!$A$3:$K$222,2,0),"")</f>
        <v>1053 Oportunidades de aprendizaje desde el enfoque diferencial</v>
      </c>
      <c r="C1528" s="2" t="s">
        <v>2069</v>
      </c>
      <c r="D1528" s="2" t="s">
        <v>2070</v>
      </c>
      <c r="E1528" s="2">
        <v>91111902</v>
      </c>
      <c r="F1528" s="2" t="s">
        <v>2326</v>
      </c>
      <c r="G1528" s="4">
        <v>1</v>
      </c>
      <c r="H1528" s="4">
        <v>1</v>
      </c>
      <c r="I1528" s="2">
        <v>6</v>
      </c>
      <c r="J1528" s="2">
        <v>1</v>
      </c>
      <c r="K1528" s="2" t="s">
        <v>29</v>
      </c>
      <c r="L1528" s="2" t="str">
        <f>IF(K1528=[32]Hoja3!$B$2,[32]Hoja3!$A$2,IF(K1528=[32]Hoja3!$B$3,[32]Hoja3!$A$3,IF(K1528=[32]Hoja3!$B$4,[32]Hoja3!$A$4,IF(K1528=[32]Hoja3!$B$5,[32]Hoja3!$A$5,IF(K1528=[32]Hoja3!$B$6,[32]Hoja3!$A$6,IF(K1528=[32]Hoja3!$B$7,[32]Hoja3!$A$7,IF(K1528=[32]Hoja3!$B$8,[32]Hoja3!$A$8,IF(K1528=[32]Hoja3!$B$9,[32]Hoja3!$A$9,IF(K1528=[32]Hoja3!$B$10,[32]Hoja3!$A$10,IF(K1528=[32]Hoja3!$B$11,[32]Hoja3!$A$11,IF(K1528=[32]Hoja3!$B$12,[32]Hoja3!$A$12,IF(K1528=[32]Hoja3!$B$13,[32]Hoja3!$A$13,IF(K1528=[32]Hoja3!$B$14,[32]Hoja3!$A$14,"")))))))))))))</f>
        <v>CCE-05</v>
      </c>
      <c r="M1528" s="2" t="s">
        <v>30</v>
      </c>
      <c r="N1528" s="2">
        <v>0</v>
      </c>
      <c r="O1528" s="1">
        <v>13743084</v>
      </c>
      <c r="P1528" s="1">
        <v>13743084</v>
      </c>
      <c r="Q1528" s="1">
        <v>0</v>
      </c>
      <c r="R1528" s="2">
        <v>0</v>
      </c>
      <c r="S1528" s="2" t="s">
        <v>2072</v>
      </c>
      <c r="T1528" s="2" t="s">
        <v>2073</v>
      </c>
      <c r="U1528" s="2" t="s">
        <v>2074</v>
      </c>
      <c r="V1528" s="2" t="s">
        <v>2075</v>
      </c>
      <c r="W1528" s="2" t="s">
        <v>2076</v>
      </c>
      <c r="X1528" s="2">
        <v>3241000</v>
      </c>
      <c r="Y1528" s="3" t="s">
        <v>2077</v>
      </c>
    </row>
    <row r="1529" spans="1:25" ht="120" x14ac:dyDescent="0.25">
      <c r="A1529" s="2" t="s">
        <v>2361</v>
      </c>
      <c r="B1529" s="2" t="str">
        <f>IFERROR(VLOOKUP(VALUE(MID(A1529,1,IF(VALUE(MID(A1529,1,3))=898,3,4))),[32]Hoja1!$A$3:$K$222,2,0),"")</f>
        <v>1053 Oportunidades de aprendizaje desde el enfoque diferencial</v>
      </c>
      <c r="C1529" s="2" t="s">
        <v>2069</v>
      </c>
      <c r="D1529" s="2" t="s">
        <v>2070</v>
      </c>
      <c r="E1529" s="2">
        <v>91111902</v>
      </c>
      <c r="F1529" s="2" t="s">
        <v>2326</v>
      </c>
      <c r="G1529" s="4">
        <v>1</v>
      </c>
      <c r="H1529" s="4">
        <v>1</v>
      </c>
      <c r="I1529" s="2">
        <v>6</v>
      </c>
      <c r="J1529" s="2">
        <v>1</v>
      </c>
      <c r="K1529" s="2" t="s">
        <v>29</v>
      </c>
      <c r="L1529" s="2" t="str">
        <f>IF(K1529=[32]Hoja3!$B$2,[32]Hoja3!$A$2,IF(K1529=[32]Hoja3!$B$3,[32]Hoja3!$A$3,IF(K1529=[32]Hoja3!$B$4,[32]Hoja3!$A$4,IF(K1529=[32]Hoja3!$B$5,[32]Hoja3!$A$5,IF(K1529=[32]Hoja3!$B$6,[32]Hoja3!$A$6,IF(K1529=[32]Hoja3!$B$7,[32]Hoja3!$A$7,IF(K1529=[32]Hoja3!$B$8,[32]Hoja3!$A$8,IF(K1529=[32]Hoja3!$B$9,[32]Hoja3!$A$9,IF(K1529=[32]Hoja3!$B$10,[32]Hoja3!$A$10,IF(K1529=[32]Hoja3!$B$11,[32]Hoja3!$A$11,IF(K1529=[32]Hoja3!$B$12,[32]Hoja3!$A$12,IF(K1529=[32]Hoja3!$B$13,[32]Hoja3!$A$13,IF(K1529=[32]Hoja3!$B$14,[32]Hoja3!$A$14,"")))))))))))))</f>
        <v>CCE-05</v>
      </c>
      <c r="M1529" s="2" t="s">
        <v>30</v>
      </c>
      <c r="N1529" s="2">
        <v>0</v>
      </c>
      <c r="O1529" s="1">
        <v>13743084</v>
      </c>
      <c r="P1529" s="1">
        <v>13743084</v>
      </c>
      <c r="Q1529" s="1">
        <v>0</v>
      </c>
      <c r="R1529" s="2">
        <v>0</v>
      </c>
      <c r="S1529" s="2" t="s">
        <v>2072</v>
      </c>
      <c r="T1529" s="2" t="s">
        <v>2073</v>
      </c>
      <c r="U1529" s="2" t="s">
        <v>2074</v>
      </c>
      <c r="V1529" s="2" t="s">
        <v>2075</v>
      </c>
      <c r="W1529" s="2" t="s">
        <v>2076</v>
      </c>
      <c r="X1529" s="2">
        <v>3241000</v>
      </c>
      <c r="Y1529" s="3" t="s">
        <v>2077</v>
      </c>
    </row>
    <row r="1530" spans="1:25" ht="120" x14ac:dyDescent="0.25">
      <c r="A1530" s="2" t="s">
        <v>2362</v>
      </c>
      <c r="B1530" s="2" t="str">
        <f>IFERROR(VLOOKUP(VALUE(MID(A1530,1,IF(VALUE(MID(A1530,1,3))=898,3,4))),[32]Hoja1!$A$3:$K$222,2,0),"")</f>
        <v>1053 Oportunidades de aprendizaje desde el enfoque diferencial</v>
      </c>
      <c r="C1530" s="2" t="s">
        <v>2069</v>
      </c>
      <c r="D1530" s="2" t="s">
        <v>2070</v>
      </c>
      <c r="E1530" s="2">
        <v>91111902</v>
      </c>
      <c r="F1530" s="2" t="s">
        <v>2326</v>
      </c>
      <c r="G1530" s="4">
        <v>1</v>
      </c>
      <c r="H1530" s="4">
        <v>1</v>
      </c>
      <c r="I1530" s="2">
        <v>6</v>
      </c>
      <c r="J1530" s="2">
        <v>1</v>
      </c>
      <c r="K1530" s="2" t="s">
        <v>29</v>
      </c>
      <c r="L1530" s="2" t="str">
        <f>IF(K1530=[32]Hoja3!$B$2,[32]Hoja3!$A$2,IF(K1530=[32]Hoja3!$B$3,[32]Hoja3!$A$3,IF(K1530=[32]Hoja3!$B$4,[32]Hoja3!$A$4,IF(K1530=[32]Hoja3!$B$5,[32]Hoja3!$A$5,IF(K1530=[32]Hoja3!$B$6,[32]Hoja3!$A$6,IF(K1530=[32]Hoja3!$B$7,[32]Hoja3!$A$7,IF(K1530=[32]Hoja3!$B$8,[32]Hoja3!$A$8,IF(K1530=[32]Hoja3!$B$9,[32]Hoja3!$A$9,IF(K1530=[32]Hoja3!$B$10,[32]Hoja3!$A$10,IF(K1530=[32]Hoja3!$B$11,[32]Hoja3!$A$11,IF(K1530=[32]Hoja3!$B$12,[32]Hoja3!$A$12,IF(K1530=[32]Hoja3!$B$13,[32]Hoja3!$A$13,IF(K1530=[32]Hoja3!$B$14,[32]Hoja3!$A$14,"")))))))))))))</f>
        <v>CCE-05</v>
      </c>
      <c r="M1530" s="2" t="s">
        <v>30</v>
      </c>
      <c r="N1530" s="2">
        <v>0</v>
      </c>
      <c r="O1530" s="1">
        <v>13743084</v>
      </c>
      <c r="P1530" s="1">
        <v>13743084</v>
      </c>
      <c r="Q1530" s="1">
        <v>0</v>
      </c>
      <c r="R1530" s="2">
        <v>0</v>
      </c>
      <c r="S1530" s="2" t="s">
        <v>2072</v>
      </c>
      <c r="T1530" s="2" t="s">
        <v>2073</v>
      </c>
      <c r="U1530" s="2" t="s">
        <v>2074</v>
      </c>
      <c r="V1530" s="2" t="s">
        <v>2075</v>
      </c>
      <c r="W1530" s="2" t="s">
        <v>2076</v>
      </c>
      <c r="X1530" s="2">
        <v>3241000</v>
      </c>
      <c r="Y1530" s="3" t="s">
        <v>2077</v>
      </c>
    </row>
    <row r="1531" spans="1:25" ht="120" x14ac:dyDescent="0.25">
      <c r="A1531" s="2" t="s">
        <v>2363</v>
      </c>
      <c r="B1531" s="2" t="str">
        <f>IFERROR(VLOOKUP(VALUE(MID(A1531,1,IF(VALUE(MID(A1531,1,3))=898,3,4))),[32]Hoja1!$A$3:$K$222,2,0),"")</f>
        <v>1053 Oportunidades de aprendizaje desde el enfoque diferencial</v>
      </c>
      <c r="C1531" s="2" t="s">
        <v>2069</v>
      </c>
      <c r="D1531" s="2" t="s">
        <v>2070</v>
      </c>
      <c r="E1531" s="2">
        <v>91111902</v>
      </c>
      <c r="F1531" s="2" t="s">
        <v>2326</v>
      </c>
      <c r="G1531" s="4">
        <v>1</v>
      </c>
      <c r="H1531" s="4">
        <v>1</v>
      </c>
      <c r="I1531" s="2">
        <v>6</v>
      </c>
      <c r="J1531" s="2">
        <v>1</v>
      </c>
      <c r="K1531" s="2" t="s">
        <v>29</v>
      </c>
      <c r="L1531" s="2" t="str">
        <f>IF(K1531=[32]Hoja3!$B$2,[32]Hoja3!$A$2,IF(K1531=[32]Hoja3!$B$3,[32]Hoja3!$A$3,IF(K1531=[32]Hoja3!$B$4,[32]Hoja3!$A$4,IF(K1531=[32]Hoja3!$B$5,[32]Hoja3!$A$5,IF(K1531=[32]Hoja3!$B$6,[32]Hoja3!$A$6,IF(K1531=[32]Hoja3!$B$7,[32]Hoja3!$A$7,IF(K1531=[32]Hoja3!$B$8,[32]Hoja3!$A$8,IF(K1531=[32]Hoja3!$B$9,[32]Hoja3!$A$9,IF(K1531=[32]Hoja3!$B$10,[32]Hoja3!$A$10,IF(K1531=[32]Hoja3!$B$11,[32]Hoja3!$A$11,IF(K1531=[32]Hoja3!$B$12,[32]Hoja3!$A$12,IF(K1531=[32]Hoja3!$B$13,[32]Hoja3!$A$13,IF(K1531=[32]Hoja3!$B$14,[32]Hoja3!$A$14,"")))))))))))))</f>
        <v>CCE-05</v>
      </c>
      <c r="M1531" s="2" t="s">
        <v>30</v>
      </c>
      <c r="N1531" s="2">
        <v>0</v>
      </c>
      <c r="O1531" s="1">
        <v>13743084</v>
      </c>
      <c r="P1531" s="1">
        <v>13743084</v>
      </c>
      <c r="Q1531" s="1">
        <v>0</v>
      </c>
      <c r="R1531" s="2">
        <v>0</v>
      </c>
      <c r="S1531" s="2" t="s">
        <v>2072</v>
      </c>
      <c r="T1531" s="2" t="s">
        <v>2073</v>
      </c>
      <c r="U1531" s="2" t="s">
        <v>2074</v>
      </c>
      <c r="V1531" s="2" t="s">
        <v>2075</v>
      </c>
      <c r="W1531" s="2" t="s">
        <v>2076</v>
      </c>
      <c r="X1531" s="2">
        <v>3241000</v>
      </c>
      <c r="Y1531" s="3" t="s">
        <v>2077</v>
      </c>
    </row>
    <row r="1532" spans="1:25" ht="120" x14ac:dyDescent="0.25">
      <c r="A1532" s="2" t="s">
        <v>2364</v>
      </c>
      <c r="B1532" s="2" t="str">
        <f>IFERROR(VLOOKUP(VALUE(MID(A1532,1,IF(VALUE(MID(A1532,1,3))=898,3,4))),[32]Hoja1!$A$3:$K$222,2,0),"")</f>
        <v>1053 Oportunidades de aprendizaje desde el enfoque diferencial</v>
      </c>
      <c r="C1532" s="2" t="s">
        <v>2069</v>
      </c>
      <c r="D1532" s="2" t="s">
        <v>2070</v>
      </c>
      <c r="E1532" s="2">
        <v>91111902</v>
      </c>
      <c r="F1532" s="2" t="s">
        <v>2326</v>
      </c>
      <c r="G1532" s="4">
        <v>1</v>
      </c>
      <c r="H1532" s="4">
        <v>1</v>
      </c>
      <c r="I1532" s="2">
        <v>6</v>
      </c>
      <c r="J1532" s="2">
        <v>1</v>
      </c>
      <c r="K1532" s="2" t="s">
        <v>29</v>
      </c>
      <c r="L1532" s="2" t="str">
        <f>IF(K1532=[32]Hoja3!$B$2,[32]Hoja3!$A$2,IF(K1532=[32]Hoja3!$B$3,[32]Hoja3!$A$3,IF(K1532=[32]Hoja3!$B$4,[32]Hoja3!$A$4,IF(K1532=[32]Hoja3!$B$5,[32]Hoja3!$A$5,IF(K1532=[32]Hoja3!$B$6,[32]Hoja3!$A$6,IF(K1532=[32]Hoja3!$B$7,[32]Hoja3!$A$7,IF(K1532=[32]Hoja3!$B$8,[32]Hoja3!$A$8,IF(K1532=[32]Hoja3!$B$9,[32]Hoja3!$A$9,IF(K1532=[32]Hoja3!$B$10,[32]Hoja3!$A$10,IF(K1532=[32]Hoja3!$B$11,[32]Hoja3!$A$11,IF(K1532=[32]Hoja3!$B$12,[32]Hoja3!$A$12,IF(K1532=[32]Hoja3!$B$13,[32]Hoja3!$A$13,IF(K1532=[32]Hoja3!$B$14,[32]Hoja3!$A$14,"")))))))))))))</f>
        <v>CCE-05</v>
      </c>
      <c r="M1532" s="2" t="s">
        <v>30</v>
      </c>
      <c r="N1532" s="2">
        <v>0</v>
      </c>
      <c r="O1532" s="1">
        <v>13743084</v>
      </c>
      <c r="P1532" s="1">
        <v>13743084</v>
      </c>
      <c r="Q1532" s="1">
        <v>0</v>
      </c>
      <c r="R1532" s="2">
        <v>0</v>
      </c>
      <c r="S1532" s="2" t="s">
        <v>2072</v>
      </c>
      <c r="T1532" s="2" t="s">
        <v>2073</v>
      </c>
      <c r="U1532" s="2" t="s">
        <v>2074</v>
      </c>
      <c r="V1532" s="2" t="s">
        <v>2075</v>
      </c>
      <c r="W1532" s="2" t="s">
        <v>2076</v>
      </c>
      <c r="X1532" s="2">
        <v>3241000</v>
      </c>
      <c r="Y1532" s="3" t="s">
        <v>2077</v>
      </c>
    </row>
    <row r="1533" spans="1:25" ht="120" x14ac:dyDescent="0.25">
      <c r="A1533" s="2" t="s">
        <v>2365</v>
      </c>
      <c r="B1533" s="2" t="str">
        <f>IFERROR(VLOOKUP(VALUE(MID(A1533,1,IF(VALUE(MID(A1533,1,3))=898,3,4))),[32]Hoja1!$A$3:$K$222,2,0),"")</f>
        <v>1053 Oportunidades de aprendizaje desde el enfoque diferencial</v>
      </c>
      <c r="C1533" s="2" t="s">
        <v>2069</v>
      </c>
      <c r="D1533" s="2" t="s">
        <v>2070</v>
      </c>
      <c r="E1533" s="2">
        <v>91111902</v>
      </c>
      <c r="F1533" s="2" t="s">
        <v>2326</v>
      </c>
      <c r="G1533" s="4">
        <v>1</v>
      </c>
      <c r="H1533" s="4">
        <v>1</v>
      </c>
      <c r="I1533" s="2">
        <v>6</v>
      </c>
      <c r="J1533" s="2">
        <v>1</v>
      </c>
      <c r="K1533" s="2" t="s">
        <v>29</v>
      </c>
      <c r="L1533" s="2" t="str">
        <f>IF(K1533=[32]Hoja3!$B$2,[32]Hoja3!$A$2,IF(K1533=[32]Hoja3!$B$3,[32]Hoja3!$A$3,IF(K1533=[32]Hoja3!$B$4,[32]Hoja3!$A$4,IF(K1533=[32]Hoja3!$B$5,[32]Hoja3!$A$5,IF(K1533=[32]Hoja3!$B$6,[32]Hoja3!$A$6,IF(K1533=[32]Hoja3!$B$7,[32]Hoja3!$A$7,IF(K1533=[32]Hoja3!$B$8,[32]Hoja3!$A$8,IF(K1533=[32]Hoja3!$B$9,[32]Hoja3!$A$9,IF(K1533=[32]Hoja3!$B$10,[32]Hoja3!$A$10,IF(K1533=[32]Hoja3!$B$11,[32]Hoja3!$A$11,IF(K1533=[32]Hoja3!$B$12,[32]Hoja3!$A$12,IF(K1533=[32]Hoja3!$B$13,[32]Hoja3!$A$13,IF(K1533=[32]Hoja3!$B$14,[32]Hoja3!$A$14,"")))))))))))))</f>
        <v>CCE-05</v>
      </c>
      <c r="M1533" s="2" t="s">
        <v>30</v>
      </c>
      <c r="N1533" s="2">
        <v>0</v>
      </c>
      <c r="O1533" s="1">
        <v>13743084</v>
      </c>
      <c r="P1533" s="1">
        <v>13743084</v>
      </c>
      <c r="Q1533" s="1">
        <v>0</v>
      </c>
      <c r="R1533" s="2">
        <v>0</v>
      </c>
      <c r="S1533" s="2" t="s">
        <v>2072</v>
      </c>
      <c r="T1533" s="2" t="s">
        <v>2073</v>
      </c>
      <c r="U1533" s="2" t="s">
        <v>2074</v>
      </c>
      <c r="V1533" s="2" t="s">
        <v>2075</v>
      </c>
      <c r="W1533" s="2" t="s">
        <v>2076</v>
      </c>
      <c r="X1533" s="2">
        <v>3241000</v>
      </c>
      <c r="Y1533" s="3" t="s">
        <v>2077</v>
      </c>
    </row>
    <row r="1534" spans="1:25" ht="120" x14ac:dyDescent="0.25">
      <c r="A1534" s="2" t="s">
        <v>2366</v>
      </c>
      <c r="B1534" s="2" t="str">
        <f>IFERROR(VLOOKUP(VALUE(MID(A1534,1,IF(VALUE(MID(A1534,1,3))=898,3,4))),[32]Hoja1!$A$3:$K$222,2,0),"")</f>
        <v>1053 Oportunidades de aprendizaje desde el enfoque diferencial</v>
      </c>
      <c r="C1534" s="2" t="s">
        <v>2069</v>
      </c>
      <c r="D1534" s="2" t="s">
        <v>2070</v>
      </c>
      <c r="E1534" s="2">
        <v>91111902</v>
      </c>
      <c r="F1534" s="2" t="s">
        <v>2326</v>
      </c>
      <c r="G1534" s="4">
        <v>1</v>
      </c>
      <c r="H1534" s="4">
        <v>1</v>
      </c>
      <c r="I1534" s="2">
        <v>6</v>
      </c>
      <c r="J1534" s="2">
        <v>1</v>
      </c>
      <c r="K1534" s="2" t="s">
        <v>29</v>
      </c>
      <c r="L1534" s="2" t="str">
        <f>IF(K1534=[32]Hoja3!$B$2,[32]Hoja3!$A$2,IF(K1534=[32]Hoja3!$B$3,[32]Hoja3!$A$3,IF(K1534=[32]Hoja3!$B$4,[32]Hoja3!$A$4,IF(K1534=[32]Hoja3!$B$5,[32]Hoja3!$A$5,IF(K1534=[32]Hoja3!$B$6,[32]Hoja3!$A$6,IF(K1534=[32]Hoja3!$B$7,[32]Hoja3!$A$7,IF(K1534=[32]Hoja3!$B$8,[32]Hoja3!$A$8,IF(K1534=[32]Hoja3!$B$9,[32]Hoja3!$A$9,IF(K1534=[32]Hoja3!$B$10,[32]Hoja3!$A$10,IF(K1534=[32]Hoja3!$B$11,[32]Hoja3!$A$11,IF(K1534=[32]Hoja3!$B$12,[32]Hoja3!$A$12,IF(K1534=[32]Hoja3!$B$13,[32]Hoja3!$A$13,IF(K1534=[32]Hoja3!$B$14,[32]Hoja3!$A$14,"")))))))))))))</f>
        <v>CCE-05</v>
      </c>
      <c r="M1534" s="2" t="s">
        <v>30</v>
      </c>
      <c r="N1534" s="2">
        <v>0</v>
      </c>
      <c r="O1534" s="1">
        <v>13743084</v>
      </c>
      <c r="P1534" s="1">
        <v>13743084</v>
      </c>
      <c r="Q1534" s="1">
        <v>0</v>
      </c>
      <c r="R1534" s="2">
        <v>0</v>
      </c>
      <c r="S1534" s="2" t="s">
        <v>2072</v>
      </c>
      <c r="T1534" s="2" t="s">
        <v>2073</v>
      </c>
      <c r="U1534" s="2" t="s">
        <v>2074</v>
      </c>
      <c r="V1534" s="2" t="s">
        <v>2075</v>
      </c>
      <c r="W1534" s="2" t="s">
        <v>2076</v>
      </c>
      <c r="X1534" s="2">
        <v>3241000</v>
      </c>
      <c r="Y1534" s="3" t="s">
        <v>2077</v>
      </c>
    </row>
    <row r="1535" spans="1:25" ht="120" x14ac:dyDescent="0.25">
      <c r="A1535" s="2" t="s">
        <v>2367</v>
      </c>
      <c r="B1535" s="2" t="str">
        <f>IFERROR(VLOOKUP(VALUE(MID(A1535,1,IF(VALUE(MID(A1535,1,3))=898,3,4))),[32]Hoja1!$A$3:$K$222,2,0),"")</f>
        <v>1053 Oportunidades de aprendizaje desde el enfoque diferencial</v>
      </c>
      <c r="C1535" s="2" t="s">
        <v>2069</v>
      </c>
      <c r="D1535" s="2" t="s">
        <v>2070</v>
      </c>
      <c r="E1535" s="2">
        <v>91111902</v>
      </c>
      <c r="F1535" s="2" t="s">
        <v>2326</v>
      </c>
      <c r="G1535" s="4">
        <v>1</v>
      </c>
      <c r="H1535" s="4">
        <v>1</v>
      </c>
      <c r="I1535" s="2">
        <v>6</v>
      </c>
      <c r="J1535" s="2">
        <v>1</v>
      </c>
      <c r="K1535" s="2" t="s">
        <v>29</v>
      </c>
      <c r="L1535" s="2" t="str">
        <f>IF(K1535=[32]Hoja3!$B$2,[32]Hoja3!$A$2,IF(K1535=[32]Hoja3!$B$3,[32]Hoja3!$A$3,IF(K1535=[32]Hoja3!$B$4,[32]Hoja3!$A$4,IF(K1535=[32]Hoja3!$B$5,[32]Hoja3!$A$5,IF(K1535=[32]Hoja3!$B$6,[32]Hoja3!$A$6,IF(K1535=[32]Hoja3!$B$7,[32]Hoja3!$A$7,IF(K1535=[32]Hoja3!$B$8,[32]Hoja3!$A$8,IF(K1535=[32]Hoja3!$B$9,[32]Hoja3!$A$9,IF(K1535=[32]Hoja3!$B$10,[32]Hoja3!$A$10,IF(K1535=[32]Hoja3!$B$11,[32]Hoja3!$A$11,IF(K1535=[32]Hoja3!$B$12,[32]Hoja3!$A$12,IF(K1535=[32]Hoja3!$B$13,[32]Hoja3!$A$13,IF(K1535=[32]Hoja3!$B$14,[32]Hoja3!$A$14,"")))))))))))))</f>
        <v>CCE-05</v>
      </c>
      <c r="M1535" s="2" t="s">
        <v>30</v>
      </c>
      <c r="N1535" s="2">
        <v>0</v>
      </c>
      <c r="O1535" s="1">
        <v>13743084</v>
      </c>
      <c r="P1535" s="1">
        <v>13743084</v>
      </c>
      <c r="Q1535" s="1">
        <v>0</v>
      </c>
      <c r="R1535" s="2">
        <v>0</v>
      </c>
      <c r="S1535" s="2" t="s">
        <v>2072</v>
      </c>
      <c r="T1535" s="2" t="s">
        <v>2073</v>
      </c>
      <c r="U1535" s="2" t="s">
        <v>2074</v>
      </c>
      <c r="V1535" s="2" t="s">
        <v>2075</v>
      </c>
      <c r="W1535" s="2" t="s">
        <v>2076</v>
      </c>
      <c r="X1535" s="2">
        <v>3241000</v>
      </c>
      <c r="Y1535" s="3" t="s">
        <v>2077</v>
      </c>
    </row>
    <row r="1536" spans="1:25" ht="120" x14ac:dyDescent="0.25">
      <c r="A1536" s="2" t="s">
        <v>2368</v>
      </c>
      <c r="B1536" s="2" t="str">
        <f>IFERROR(VLOOKUP(VALUE(MID(A1536,1,IF(VALUE(MID(A1536,1,3))=898,3,4))),[32]Hoja1!$A$3:$K$222,2,0),"")</f>
        <v>1053 Oportunidades de aprendizaje desde el enfoque diferencial</v>
      </c>
      <c r="C1536" s="2" t="s">
        <v>2069</v>
      </c>
      <c r="D1536" s="2" t="s">
        <v>2070</v>
      </c>
      <c r="E1536" s="2">
        <v>91111902</v>
      </c>
      <c r="F1536" s="2" t="s">
        <v>2326</v>
      </c>
      <c r="G1536" s="4">
        <v>1</v>
      </c>
      <c r="H1536" s="4">
        <v>1</v>
      </c>
      <c r="I1536" s="2">
        <v>6</v>
      </c>
      <c r="J1536" s="2">
        <v>1</v>
      </c>
      <c r="K1536" s="2" t="s">
        <v>29</v>
      </c>
      <c r="L1536" s="2" t="str">
        <f>IF(K1536=[32]Hoja3!$B$2,[32]Hoja3!$A$2,IF(K1536=[32]Hoja3!$B$3,[32]Hoja3!$A$3,IF(K1536=[32]Hoja3!$B$4,[32]Hoja3!$A$4,IF(K1536=[32]Hoja3!$B$5,[32]Hoja3!$A$5,IF(K1536=[32]Hoja3!$B$6,[32]Hoja3!$A$6,IF(K1536=[32]Hoja3!$B$7,[32]Hoja3!$A$7,IF(K1536=[32]Hoja3!$B$8,[32]Hoja3!$A$8,IF(K1536=[32]Hoja3!$B$9,[32]Hoja3!$A$9,IF(K1536=[32]Hoja3!$B$10,[32]Hoja3!$A$10,IF(K1536=[32]Hoja3!$B$11,[32]Hoja3!$A$11,IF(K1536=[32]Hoja3!$B$12,[32]Hoja3!$A$12,IF(K1536=[32]Hoja3!$B$13,[32]Hoja3!$A$13,IF(K1536=[32]Hoja3!$B$14,[32]Hoja3!$A$14,"")))))))))))))</f>
        <v>CCE-05</v>
      </c>
      <c r="M1536" s="2" t="s">
        <v>30</v>
      </c>
      <c r="N1536" s="2">
        <v>0</v>
      </c>
      <c r="O1536" s="1">
        <v>13743084</v>
      </c>
      <c r="P1536" s="1">
        <v>13743084</v>
      </c>
      <c r="Q1536" s="1">
        <v>0</v>
      </c>
      <c r="R1536" s="2">
        <v>0</v>
      </c>
      <c r="S1536" s="2" t="s">
        <v>2072</v>
      </c>
      <c r="T1536" s="2" t="s">
        <v>2073</v>
      </c>
      <c r="U1536" s="2" t="s">
        <v>2074</v>
      </c>
      <c r="V1536" s="2" t="s">
        <v>2075</v>
      </c>
      <c r="W1536" s="2" t="s">
        <v>2076</v>
      </c>
      <c r="X1536" s="2">
        <v>3241000</v>
      </c>
      <c r="Y1536" s="3" t="s">
        <v>2077</v>
      </c>
    </row>
    <row r="1537" spans="1:25" ht="120" x14ac:dyDescent="0.25">
      <c r="A1537" s="2" t="s">
        <v>2369</v>
      </c>
      <c r="B1537" s="2" t="str">
        <f>IFERROR(VLOOKUP(VALUE(MID(A1537,1,IF(VALUE(MID(A1537,1,3))=898,3,4))),[32]Hoja1!$A$3:$K$222,2,0),"")</f>
        <v>1053 Oportunidades de aprendizaje desde el enfoque diferencial</v>
      </c>
      <c r="C1537" s="2" t="s">
        <v>2069</v>
      </c>
      <c r="D1537" s="2" t="s">
        <v>2070</v>
      </c>
      <c r="E1537" s="2">
        <v>91111902</v>
      </c>
      <c r="F1537" s="2" t="s">
        <v>2326</v>
      </c>
      <c r="G1537" s="4">
        <v>1</v>
      </c>
      <c r="H1537" s="4">
        <v>1</v>
      </c>
      <c r="I1537" s="2">
        <v>6</v>
      </c>
      <c r="J1537" s="2">
        <v>1</v>
      </c>
      <c r="K1537" s="2" t="s">
        <v>29</v>
      </c>
      <c r="L1537" s="2" t="str">
        <f>IF(K1537=[32]Hoja3!$B$2,[32]Hoja3!$A$2,IF(K1537=[32]Hoja3!$B$3,[32]Hoja3!$A$3,IF(K1537=[32]Hoja3!$B$4,[32]Hoja3!$A$4,IF(K1537=[32]Hoja3!$B$5,[32]Hoja3!$A$5,IF(K1537=[32]Hoja3!$B$6,[32]Hoja3!$A$6,IF(K1537=[32]Hoja3!$B$7,[32]Hoja3!$A$7,IF(K1537=[32]Hoja3!$B$8,[32]Hoja3!$A$8,IF(K1537=[32]Hoja3!$B$9,[32]Hoja3!$A$9,IF(K1537=[32]Hoja3!$B$10,[32]Hoja3!$A$10,IF(K1537=[32]Hoja3!$B$11,[32]Hoja3!$A$11,IF(K1537=[32]Hoja3!$B$12,[32]Hoja3!$A$12,IF(K1537=[32]Hoja3!$B$13,[32]Hoja3!$A$13,IF(K1537=[32]Hoja3!$B$14,[32]Hoja3!$A$14,"")))))))))))))</f>
        <v>CCE-05</v>
      </c>
      <c r="M1537" s="2" t="s">
        <v>30</v>
      </c>
      <c r="N1537" s="2">
        <v>0</v>
      </c>
      <c r="O1537" s="1">
        <v>13743084</v>
      </c>
      <c r="P1537" s="1">
        <v>13743084</v>
      </c>
      <c r="Q1537" s="1">
        <v>0</v>
      </c>
      <c r="R1537" s="2">
        <v>0</v>
      </c>
      <c r="S1537" s="2" t="s">
        <v>2072</v>
      </c>
      <c r="T1537" s="2" t="s">
        <v>2073</v>
      </c>
      <c r="U1537" s="2" t="s">
        <v>2074</v>
      </c>
      <c r="V1537" s="2" t="s">
        <v>2075</v>
      </c>
      <c r="W1537" s="2" t="s">
        <v>2076</v>
      </c>
      <c r="X1537" s="2">
        <v>3241000</v>
      </c>
      <c r="Y1537" s="3" t="s">
        <v>2077</v>
      </c>
    </row>
    <row r="1538" spans="1:25" ht="120" x14ac:dyDescent="0.25">
      <c r="A1538" s="2" t="s">
        <v>2370</v>
      </c>
      <c r="B1538" s="2" t="str">
        <f>IFERROR(VLOOKUP(VALUE(MID(A1538,1,IF(VALUE(MID(A1538,1,3))=898,3,4))),[32]Hoja1!$A$3:$K$222,2,0),"")</f>
        <v>1053 Oportunidades de aprendizaje desde el enfoque diferencial</v>
      </c>
      <c r="C1538" s="2" t="s">
        <v>2069</v>
      </c>
      <c r="D1538" s="2" t="s">
        <v>2070</v>
      </c>
      <c r="E1538" s="2">
        <v>91111902</v>
      </c>
      <c r="F1538" s="2" t="s">
        <v>2326</v>
      </c>
      <c r="G1538" s="4">
        <v>1</v>
      </c>
      <c r="H1538" s="4">
        <v>1</v>
      </c>
      <c r="I1538" s="2">
        <v>6</v>
      </c>
      <c r="J1538" s="2">
        <v>1</v>
      </c>
      <c r="K1538" s="2" t="s">
        <v>29</v>
      </c>
      <c r="L1538" s="2" t="str">
        <f>IF(K1538=[32]Hoja3!$B$2,[32]Hoja3!$A$2,IF(K1538=[32]Hoja3!$B$3,[32]Hoja3!$A$3,IF(K1538=[32]Hoja3!$B$4,[32]Hoja3!$A$4,IF(K1538=[32]Hoja3!$B$5,[32]Hoja3!$A$5,IF(K1538=[32]Hoja3!$B$6,[32]Hoja3!$A$6,IF(K1538=[32]Hoja3!$B$7,[32]Hoja3!$A$7,IF(K1538=[32]Hoja3!$B$8,[32]Hoja3!$A$8,IF(K1538=[32]Hoja3!$B$9,[32]Hoja3!$A$9,IF(K1538=[32]Hoja3!$B$10,[32]Hoja3!$A$10,IF(K1538=[32]Hoja3!$B$11,[32]Hoja3!$A$11,IF(K1538=[32]Hoja3!$B$12,[32]Hoja3!$A$12,IF(K1538=[32]Hoja3!$B$13,[32]Hoja3!$A$13,IF(K1538=[32]Hoja3!$B$14,[32]Hoja3!$A$14,"")))))))))))))</f>
        <v>CCE-05</v>
      </c>
      <c r="M1538" s="2" t="s">
        <v>30</v>
      </c>
      <c r="N1538" s="2">
        <v>0</v>
      </c>
      <c r="O1538" s="1">
        <v>13743084</v>
      </c>
      <c r="P1538" s="1">
        <v>13743084</v>
      </c>
      <c r="Q1538" s="1">
        <v>0</v>
      </c>
      <c r="R1538" s="2">
        <v>0</v>
      </c>
      <c r="S1538" s="2" t="s">
        <v>2072</v>
      </c>
      <c r="T1538" s="2" t="s">
        <v>2073</v>
      </c>
      <c r="U1538" s="2" t="s">
        <v>2074</v>
      </c>
      <c r="V1538" s="2" t="s">
        <v>2075</v>
      </c>
      <c r="W1538" s="2" t="s">
        <v>2076</v>
      </c>
      <c r="X1538" s="2">
        <v>3241000</v>
      </c>
      <c r="Y1538" s="3" t="s">
        <v>2077</v>
      </c>
    </row>
    <row r="1539" spans="1:25" ht="120" x14ac:dyDescent="0.25">
      <c r="A1539" s="2" t="s">
        <v>2371</v>
      </c>
      <c r="B1539" s="2" t="str">
        <f>IFERROR(VLOOKUP(VALUE(MID(A1539,1,IF(VALUE(MID(A1539,1,3))=898,3,4))),[32]Hoja1!$A$3:$K$222,2,0),"")</f>
        <v>1053 Oportunidades de aprendizaje desde el enfoque diferencial</v>
      </c>
      <c r="C1539" s="2" t="s">
        <v>2069</v>
      </c>
      <c r="D1539" s="2" t="s">
        <v>2070</v>
      </c>
      <c r="E1539" s="2">
        <v>91111902</v>
      </c>
      <c r="F1539" s="2" t="s">
        <v>2326</v>
      </c>
      <c r="G1539" s="4">
        <v>1</v>
      </c>
      <c r="H1539" s="4">
        <v>1</v>
      </c>
      <c r="I1539" s="2">
        <v>6</v>
      </c>
      <c r="J1539" s="2">
        <v>1</v>
      </c>
      <c r="K1539" s="2" t="s">
        <v>29</v>
      </c>
      <c r="L1539" s="2" t="str">
        <f>IF(K1539=[32]Hoja3!$B$2,[32]Hoja3!$A$2,IF(K1539=[32]Hoja3!$B$3,[32]Hoja3!$A$3,IF(K1539=[32]Hoja3!$B$4,[32]Hoja3!$A$4,IF(K1539=[32]Hoja3!$B$5,[32]Hoja3!$A$5,IF(K1539=[32]Hoja3!$B$6,[32]Hoja3!$A$6,IF(K1539=[32]Hoja3!$B$7,[32]Hoja3!$A$7,IF(K1539=[32]Hoja3!$B$8,[32]Hoja3!$A$8,IF(K1539=[32]Hoja3!$B$9,[32]Hoja3!$A$9,IF(K1539=[32]Hoja3!$B$10,[32]Hoja3!$A$10,IF(K1539=[32]Hoja3!$B$11,[32]Hoja3!$A$11,IF(K1539=[32]Hoja3!$B$12,[32]Hoja3!$A$12,IF(K1539=[32]Hoja3!$B$13,[32]Hoja3!$A$13,IF(K1539=[32]Hoja3!$B$14,[32]Hoja3!$A$14,"")))))))))))))</f>
        <v>CCE-05</v>
      </c>
      <c r="M1539" s="2" t="s">
        <v>30</v>
      </c>
      <c r="N1539" s="2">
        <v>0</v>
      </c>
      <c r="O1539" s="1">
        <v>13743084</v>
      </c>
      <c r="P1539" s="1">
        <v>13743084</v>
      </c>
      <c r="Q1539" s="1">
        <v>0</v>
      </c>
      <c r="R1539" s="2">
        <v>0</v>
      </c>
      <c r="S1539" s="2" t="s">
        <v>2072</v>
      </c>
      <c r="T1539" s="2" t="s">
        <v>2073</v>
      </c>
      <c r="U1539" s="2" t="s">
        <v>2074</v>
      </c>
      <c r="V1539" s="2" t="s">
        <v>2075</v>
      </c>
      <c r="W1539" s="2" t="s">
        <v>2076</v>
      </c>
      <c r="X1539" s="2">
        <v>3241000</v>
      </c>
      <c r="Y1539" s="3" t="s">
        <v>2077</v>
      </c>
    </row>
    <row r="1540" spans="1:25" ht="120" x14ac:dyDescent="0.25">
      <c r="A1540" s="2" t="s">
        <v>2372</v>
      </c>
      <c r="B1540" s="2" t="str">
        <f>IFERROR(VLOOKUP(VALUE(MID(A1540,1,IF(VALUE(MID(A1540,1,3))=898,3,4))),[32]Hoja1!$A$3:$K$222,2,0),"")</f>
        <v>1053 Oportunidades de aprendizaje desde el enfoque diferencial</v>
      </c>
      <c r="C1540" s="2" t="s">
        <v>2069</v>
      </c>
      <c r="D1540" s="2" t="s">
        <v>2070</v>
      </c>
      <c r="E1540" s="2">
        <v>91111902</v>
      </c>
      <c r="F1540" s="2" t="s">
        <v>2326</v>
      </c>
      <c r="G1540" s="4">
        <v>1</v>
      </c>
      <c r="H1540" s="4">
        <v>1</v>
      </c>
      <c r="I1540" s="2">
        <v>6</v>
      </c>
      <c r="J1540" s="2">
        <v>1</v>
      </c>
      <c r="K1540" s="2" t="s">
        <v>29</v>
      </c>
      <c r="L1540" s="2" t="str">
        <f>IF(K1540=[32]Hoja3!$B$2,[32]Hoja3!$A$2,IF(K1540=[32]Hoja3!$B$3,[32]Hoja3!$A$3,IF(K1540=[32]Hoja3!$B$4,[32]Hoja3!$A$4,IF(K1540=[32]Hoja3!$B$5,[32]Hoja3!$A$5,IF(K1540=[32]Hoja3!$B$6,[32]Hoja3!$A$6,IF(K1540=[32]Hoja3!$B$7,[32]Hoja3!$A$7,IF(K1540=[32]Hoja3!$B$8,[32]Hoja3!$A$8,IF(K1540=[32]Hoja3!$B$9,[32]Hoja3!$A$9,IF(K1540=[32]Hoja3!$B$10,[32]Hoja3!$A$10,IF(K1540=[32]Hoja3!$B$11,[32]Hoja3!$A$11,IF(K1540=[32]Hoja3!$B$12,[32]Hoja3!$A$12,IF(K1540=[32]Hoja3!$B$13,[32]Hoja3!$A$13,IF(K1540=[32]Hoja3!$B$14,[32]Hoja3!$A$14,"")))))))))))))</f>
        <v>CCE-05</v>
      </c>
      <c r="M1540" s="2" t="s">
        <v>30</v>
      </c>
      <c r="N1540" s="2">
        <v>0</v>
      </c>
      <c r="O1540" s="1">
        <v>13743084</v>
      </c>
      <c r="P1540" s="1">
        <v>13743084</v>
      </c>
      <c r="Q1540" s="1">
        <v>0</v>
      </c>
      <c r="R1540" s="2">
        <v>0</v>
      </c>
      <c r="S1540" s="2" t="s">
        <v>2072</v>
      </c>
      <c r="T1540" s="2" t="s">
        <v>2073</v>
      </c>
      <c r="U1540" s="2" t="s">
        <v>2074</v>
      </c>
      <c r="V1540" s="2" t="s">
        <v>2075</v>
      </c>
      <c r="W1540" s="2" t="s">
        <v>2076</v>
      </c>
      <c r="X1540" s="2">
        <v>3241000</v>
      </c>
      <c r="Y1540" s="3" t="s">
        <v>2077</v>
      </c>
    </row>
    <row r="1541" spans="1:25" ht="120" x14ac:dyDescent="0.25">
      <c r="A1541" s="2" t="s">
        <v>2373</v>
      </c>
      <c r="B1541" s="2" t="str">
        <f>IFERROR(VLOOKUP(VALUE(MID(A1541,1,IF(VALUE(MID(A1541,1,3))=898,3,4))),[32]Hoja1!$A$3:$K$222,2,0),"")</f>
        <v>1053 Oportunidades de aprendizaje desde el enfoque diferencial</v>
      </c>
      <c r="C1541" s="2" t="s">
        <v>2069</v>
      </c>
      <c r="D1541" s="2" t="s">
        <v>2070</v>
      </c>
      <c r="E1541" s="2">
        <v>91111902</v>
      </c>
      <c r="F1541" s="2" t="s">
        <v>2326</v>
      </c>
      <c r="G1541" s="4">
        <v>1</v>
      </c>
      <c r="H1541" s="4">
        <v>1</v>
      </c>
      <c r="I1541" s="2">
        <v>6</v>
      </c>
      <c r="J1541" s="2">
        <v>1</v>
      </c>
      <c r="K1541" s="2" t="s">
        <v>29</v>
      </c>
      <c r="L1541" s="2" t="str">
        <f>IF(K1541=[32]Hoja3!$B$2,[32]Hoja3!$A$2,IF(K1541=[32]Hoja3!$B$3,[32]Hoja3!$A$3,IF(K1541=[32]Hoja3!$B$4,[32]Hoja3!$A$4,IF(K1541=[32]Hoja3!$B$5,[32]Hoja3!$A$5,IF(K1541=[32]Hoja3!$B$6,[32]Hoja3!$A$6,IF(K1541=[32]Hoja3!$B$7,[32]Hoja3!$A$7,IF(K1541=[32]Hoja3!$B$8,[32]Hoja3!$A$8,IF(K1541=[32]Hoja3!$B$9,[32]Hoja3!$A$9,IF(K1541=[32]Hoja3!$B$10,[32]Hoja3!$A$10,IF(K1541=[32]Hoja3!$B$11,[32]Hoja3!$A$11,IF(K1541=[32]Hoja3!$B$12,[32]Hoja3!$A$12,IF(K1541=[32]Hoja3!$B$13,[32]Hoja3!$A$13,IF(K1541=[32]Hoja3!$B$14,[32]Hoja3!$A$14,"")))))))))))))</f>
        <v>CCE-05</v>
      </c>
      <c r="M1541" s="2" t="s">
        <v>30</v>
      </c>
      <c r="N1541" s="2">
        <v>0</v>
      </c>
      <c r="O1541" s="1">
        <v>13743084</v>
      </c>
      <c r="P1541" s="1">
        <v>13743084</v>
      </c>
      <c r="Q1541" s="1">
        <v>0</v>
      </c>
      <c r="R1541" s="2">
        <v>0</v>
      </c>
      <c r="S1541" s="2" t="s">
        <v>2072</v>
      </c>
      <c r="T1541" s="2" t="s">
        <v>2073</v>
      </c>
      <c r="U1541" s="2" t="s">
        <v>2074</v>
      </c>
      <c r="V1541" s="2" t="s">
        <v>2075</v>
      </c>
      <c r="W1541" s="2" t="s">
        <v>2076</v>
      </c>
      <c r="X1541" s="2">
        <v>3241000</v>
      </c>
      <c r="Y1541" s="3" t="s">
        <v>2077</v>
      </c>
    </row>
    <row r="1542" spans="1:25" ht="120" x14ac:dyDescent="0.25">
      <c r="A1542" s="2" t="s">
        <v>2374</v>
      </c>
      <c r="B1542" s="2" t="str">
        <f>IFERROR(VLOOKUP(VALUE(MID(A1542,1,IF(VALUE(MID(A1542,1,3))=898,3,4))),[32]Hoja1!$A$3:$K$222,2,0),"")</f>
        <v>1053 Oportunidades de aprendizaje desde el enfoque diferencial</v>
      </c>
      <c r="C1542" s="2" t="s">
        <v>2069</v>
      </c>
      <c r="D1542" s="2" t="s">
        <v>2070</v>
      </c>
      <c r="E1542" s="2">
        <v>91111902</v>
      </c>
      <c r="F1542" s="2" t="s">
        <v>2326</v>
      </c>
      <c r="G1542" s="4">
        <v>1</v>
      </c>
      <c r="H1542" s="4">
        <v>1</v>
      </c>
      <c r="I1542" s="2">
        <v>6</v>
      </c>
      <c r="J1542" s="2">
        <v>1</v>
      </c>
      <c r="K1542" s="2" t="s">
        <v>29</v>
      </c>
      <c r="L1542" s="2" t="str">
        <f>IF(K1542=[32]Hoja3!$B$2,[32]Hoja3!$A$2,IF(K1542=[32]Hoja3!$B$3,[32]Hoja3!$A$3,IF(K1542=[32]Hoja3!$B$4,[32]Hoja3!$A$4,IF(K1542=[32]Hoja3!$B$5,[32]Hoja3!$A$5,IF(K1542=[32]Hoja3!$B$6,[32]Hoja3!$A$6,IF(K1542=[32]Hoja3!$B$7,[32]Hoja3!$A$7,IF(K1542=[32]Hoja3!$B$8,[32]Hoja3!$A$8,IF(K1542=[32]Hoja3!$B$9,[32]Hoja3!$A$9,IF(K1542=[32]Hoja3!$B$10,[32]Hoja3!$A$10,IF(K1542=[32]Hoja3!$B$11,[32]Hoja3!$A$11,IF(K1542=[32]Hoja3!$B$12,[32]Hoja3!$A$12,IF(K1542=[32]Hoja3!$B$13,[32]Hoja3!$A$13,IF(K1542=[32]Hoja3!$B$14,[32]Hoja3!$A$14,"")))))))))))))</f>
        <v>CCE-05</v>
      </c>
      <c r="M1542" s="2" t="s">
        <v>30</v>
      </c>
      <c r="N1542" s="2">
        <v>0</v>
      </c>
      <c r="O1542" s="1">
        <v>13743084</v>
      </c>
      <c r="P1542" s="1">
        <v>13743084</v>
      </c>
      <c r="Q1542" s="1">
        <v>0</v>
      </c>
      <c r="R1542" s="2">
        <v>0</v>
      </c>
      <c r="S1542" s="2" t="s">
        <v>2072</v>
      </c>
      <c r="T1542" s="2" t="s">
        <v>2073</v>
      </c>
      <c r="U1542" s="2" t="s">
        <v>2074</v>
      </c>
      <c r="V1542" s="2" t="s">
        <v>2075</v>
      </c>
      <c r="W1542" s="2" t="s">
        <v>2076</v>
      </c>
      <c r="X1542" s="2">
        <v>3241000</v>
      </c>
      <c r="Y1542" s="3" t="s">
        <v>2077</v>
      </c>
    </row>
    <row r="1543" spans="1:25" ht="120" x14ac:dyDescent="0.25">
      <c r="A1543" s="2" t="s">
        <v>2375</v>
      </c>
      <c r="B1543" s="2" t="str">
        <f>IFERROR(VLOOKUP(VALUE(MID(A1543,1,IF(VALUE(MID(A1543,1,3))=898,3,4))),[32]Hoja1!$A$3:$K$222,2,0),"")</f>
        <v>1053 Oportunidades de aprendizaje desde el enfoque diferencial</v>
      </c>
      <c r="C1543" s="2" t="s">
        <v>2069</v>
      </c>
      <c r="D1543" s="2" t="s">
        <v>2070</v>
      </c>
      <c r="E1543" s="2">
        <v>91111902</v>
      </c>
      <c r="F1543" s="2" t="s">
        <v>2326</v>
      </c>
      <c r="G1543" s="4">
        <v>1</v>
      </c>
      <c r="H1543" s="4">
        <v>1</v>
      </c>
      <c r="I1543" s="2">
        <v>6</v>
      </c>
      <c r="J1543" s="2">
        <v>1</v>
      </c>
      <c r="K1543" s="2" t="s">
        <v>29</v>
      </c>
      <c r="L1543" s="2" t="str">
        <f>IF(K1543=[32]Hoja3!$B$2,[32]Hoja3!$A$2,IF(K1543=[32]Hoja3!$B$3,[32]Hoja3!$A$3,IF(K1543=[32]Hoja3!$B$4,[32]Hoja3!$A$4,IF(K1543=[32]Hoja3!$B$5,[32]Hoja3!$A$5,IF(K1543=[32]Hoja3!$B$6,[32]Hoja3!$A$6,IF(K1543=[32]Hoja3!$B$7,[32]Hoja3!$A$7,IF(K1543=[32]Hoja3!$B$8,[32]Hoja3!$A$8,IF(K1543=[32]Hoja3!$B$9,[32]Hoja3!$A$9,IF(K1543=[32]Hoja3!$B$10,[32]Hoja3!$A$10,IF(K1543=[32]Hoja3!$B$11,[32]Hoja3!$A$11,IF(K1543=[32]Hoja3!$B$12,[32]Hoja3!$A$12,IF(K1543=[32]Hoja3!$B$13,[32]Hoja3!$A$13,IF(K1543=[32]Hoja3!$B$14,[32]Hoja3!$A$14,"")))))))))))))</f>
        <v>CCE-05</v>
      </c>
      <c r="M1543" s="2" t="s">
        <v>30</v>
      </c>
      <c r="N1543" s="2">
        <v>0</v>
      </c>
      <c r="O1543" s="1">
        <v>13743084</v>
      </c>
      <c r="P1543" s="1">
        <v>13743084</v>
      </c>
      <c r="Q1543" s="1">
        <v>0</v>
      </c>
      <c r="R1543" s="2">
        <v>0</v>
      </c>
      <c r="S1543" s="2" t="s">
        <v>2072</v>
      </c>
      <c r="T1543" s="2" t="s">
        <v>2073</v>
      </c>
      <c r="U1543" s="2" t="s">
        <v>2074</v>
      </c>
      <c r="V1543" s="2" t="s">
        <v>2075</v>
      </c>
      <c r="W1543" s="2" t="s">
        <v>2076</v>
      </c>
      <c r="X1543" s="2">
        <v>3241000</v>
      </c>
      <c r="Y1543" s="3" t="s">
        <v>2077</v>
      </c>
    </row>
    <row r="1544" spans="1:25" ht="120" x14ac:dyDescent="0.25">
      <c r="A1544" s="2" t="s">
        <v>2376</v>
      </c>
      <c r="B1544" s="2" t="str">
        <f>IFERROR(VLOOKUP(VALUE(MID(A1544,1,IF(VALUE(MID(A1544,1,3))=898,3,4))),[32]Hoja1!$A$3:$K$222,2,0),"")</f>
        <v>1053 Oportunidades de aprendizaje desde el enfoque diferencial</v>
      </c>
      <c r="C1544" s="2" t="s">
        <v>2069</v>
      </c>
      <c r="D1544" s="2" t="s">
        <v>2070</v>
      </c>
      <c r="E1544" s="2">
        <v>91111902</v>
      </c>
      <c r="F1544" s="2" t="s">
        <v>2326</v>
      </c>
      <c r="G1544" s="4">
        <v>1</v>
      </c>
      <c r="H1544" s="4">
        <v>1</v>
      </c>
      <c r="I1544" s="2">
        <v>6</v>
      </c>
      <c r="J1544" s="2">
        <v>1</v>
      </c>
      <c r="K1544" s="2" t="s">
        <v>29</v>
      </c>
      <c r="L1544" s="2" t="str">
        <f>IF(K1544=[32]Hoja3!$B$2,[32]Hoja3!$A$2,IF(K1544=[32]Hoja3!$B$3,[32]Hoja3!$A$3,IF(K1544=[32]Hoja3!$B$4,[32]Hoja3!$A$4,IF(K1544=[32]Hoja3!$B$5,[32]Hoja3!$A$5,IF(K1544=[32]Hoja3!$B$6,[32]Hoja3!$A$6,IF(K1544=[32]Hoja3!$B$7,[32]Hoja3!$A$7,IF(K1544=[32]Hoja3!$B$8,[32]Hoja3!$A$8,IF(K1544=[32]Hoja3!$B$9,[32]Hoja3!$A$9,IF(K1544=[32]Hoja3!$B$10,[32]Hoja3!$A$10,IF(K1544=[32]Hoja3!$B$11,[32]Hoja3!$A$11,IF(K1544=[32]Hoja3!$B$12,[32]Hoja3!$A$12,IF(K1544=[32]Hoja3!$B$13,[32]Hoja3!$A$13,IF(K1544=[32]Hoja3!$B$14,[32]Hoja3!$A$14,"")))))))))))))</f>
        <v>CCE-05</v>
      </c>
      <c r="M1544" s="2" t="s">
        <v>30</v>
      </c>
      <c r="N1544" s="2">
        <v>0</v>
      </c>
      <c r="O1544" s="1">
        <v>13743084</v>
      </c>
      <c r="P1544" s="1">
        <v>13743084</v>
      </c>
      <c r="Q1544" s="1">
        <v>0</v>
      </c>
      <c r="R1544" s="2">
        <v>0</v>
      </c>
      <c r="S1544" s="2" t="s">
        <v>2072</v>
      </c>
      <c r="T1544" s="2" t="s">
        <v>2073</v>
      </c>
      <c r="U1544" s="2" t="s">
        <v>2074</v>
      </c>
      <c r="V1544" s="2" t="s">
        <v>2075</v>
      </c>
      <c r="W1544" s="2" t="s">
        <v>2076</v>
      </c>
      <c r="X1544" s="2">
        <v>3241000</v>
      </c>
      <c r="Y1544" s="3" t="s">
        <v>2077</v>
      </c>
    </row>
    <row r="1545" spans="1:25" ht="120" x14ac:dyDescent="0.25">
      <c r="A1545" s="2" t="s">
        <v>2377</v>
      </c>
      <c r="B1545" s="2" t="str">
        <f>IFERROR(VLOOKUP(VALUE(MID(A1545,1,IF(VALUE(MID(A1545,1,3))=898,3,4))),[32]Hoja1!$A$3:$K$222,2,0),"")</f>
        <v>1053 Oportunidades de aprendizaje desde el enfoque diferencial</v>
      </c>
      <c r="C1545" s="2" t="s">
        <v>2069</v>
      </c>
      <c r="D1545" s="2" t="s">
        <v>2070</v>
      </c>
      <c r="E1545" s="2">
        <v>91111902</v>
      </c>
      <c r="F1545" s="2" t="s">
        <v>2326</v>
      </c>
      <c r="G1545" s="4">
        <v>1</v>
      </c>
      <c r="H1545" s="4">
        <v>1</v>
      </c>
      <c r="I1545" s="2">
        <v>6</v>
      </c>
      <c r="J1545" s="2">
        <v>1</v>
      </c>
      <c r="K1545" s="2" t="s">
        <v>29</v>
      </c>
      <c r="L1545" s="2" t="str">
        <f>IF(K1545=[32]Hoja3!$B$2,[32]Hoja3!$A$2,IF(K1545=[32]Hoja3!$B$3,[32]Hoja3!$A$3,IF(K1545=[32]Hoja3!$B$4,[32]Hoja3!$A$4,IF(K1545=[32]Hoja3!$B$5,[32]Hoja3!$A$5,IF(K1545=[32]Hoja3!$B$6,[32]Hoja3!$A$6,IF(K1545=[32]Hoja3!$B$7,[32]Hoja3!$A$7,IF(K1545=[32]Hoja3!$B$8,[32]Hoja3!$A$8,IF(K1545=[32]Hoja3!$B$9,[32]Hoja3!$A$9,IF(K1545=[32]Hoja3!$B$10,[32]Hoja3!$A$10,IF(K1545=[32]Hoja3!$B$11,[32]Hoja3!$A$11,IF(K1545=[32]Hoja3!$B$12,[32]Hoja3!$A$12,IF(K1545=[32]Hoja3!$B$13,[32]Hoja3!$A$13,IF(K1545=[32]Hoja3!$B$14,[32]Hoja3!$A$14,"")))))))))))))</f>
        <v>CCE-05</v>
      </c>
      <c r="M1545" s="2" t="s">
        <v>30</v>
      </c>
      <c r="N1545" s="2">
        <v>0</v>
      </c>
      <c r="O1545" s="1">
        <v>13743084</v>
      </c>
      <c r="P1545" s="1">
        <v>13743084</v>
      </c>
      <c r="Q1545" s="1">
        <v>0</v>
      </c>
      <c r="R1545" s="2">
        <v>0</v>
      </c>
      <c r="S1545" s="2" t="s">
        <v>2072</v>
      </c>
      <c r="T1545" s="2" t="s">
        <v>2073</v>
      </c>
      <c r="U1545" s="2" t="s">
        <v>2074</v>
      </c>
      <c r="V1545" s="2" t="s">
        <v>2075</v>
      </c>
      <c r="W1545" s="2" t="s">
        <v>2076</v>
      </c>
      <c r="X1545" s="2">
        <v>3241000</v>
      </c>
      <c r="Y1545" s="3" t="s">
        <v>2077</v>
      </c>
    </row>
    <row r="1546" spans="1:25" ht="120" x14ac:dyDescent="0.25">
      <c r="A1546" s="2" t="s">
        <v>2378</v>
      </c>
      <c r="B1546" s="2" t="str">
        <f>IFERROR(VLOOKUP(VALUE(MID(A1546,1,IF(VALUE(MID(A1546,1,3))=898,3,4))),[32]Hoja1!$A$3:$K$222,2,0),"")</f>
        <v>1053 Oportunidades de aprendizaje desde el enfoque diferencial</v>
      </c>
      <c r="C1546" s="2" t="s">
        <v>2069</v>
      </c>
      <c r="D1546" s="2" t="s">
        <v>2070</v>
      </c>
      <c r="E1546" s="2">
        <v>91111902</v>
      </c>
      <c r="F1546" s="2" t="s">
        <v>2326</v>
      </c>
      <c r="G1546" s="4">
        <v>1</v>
      </c>
      <c r="H1546" s="4">
        <v>1</v>
      </c>
      <c r="I1546" s="2">
        <v>6</v>
      </c>
      <c r="J1546" s="2">
        <v>1</v>
      </c>
      <c r="K1546" s="2" t="s">
        <v>29</v>
      </c>
      <c r="L1546" s="2" t="str">
        <f>IF(K1546=[32]Hoja3!$B$2,[32]Hoja3!$A$2,IF(K1546=[32]Hoja3!$B$3,[32]Hoja3!$A$3,IF(K1546=[32]Hoja3!$B$4,[32]Hoja3!$A$4,IF(K1546=[32]Hoja3!$B$5,[32]Hoja3!$A$5,IF(K1546=[32]Hoja3!$B$6,[32]Hoja3!$A$6,IF(K1546=[32]Hoja3!$B$7,[32]Hoja3!$A$7,IF(K1546=[32]Hoja3!$B$8,[32]Hoja3!$A$8,IF(K1546=[32]Hoja3!$B$9,[32]Hoja3!$A$9,IF(K1546=[32]Hoja3!$B$10,[32]Hoja3!$A$10,IF(K1546=[32]Hoja3!$B$11,[32]Hoja3!$A$11,IF(K1546=[32]Hoja3!$B$12,[32]Hoja3!$A$12,IF(K1546=[32]Hoja3!$B$13,[32]Hoja3!$A$13,IF(K1546=[32]Hoja3!$B$14,[32]Hoja3!$A$14,"")))))))))))))</f>
        <v>CCE-05</v>
      </c>
      <c r="M1546" s="2" t="s">
        <v>30</v>
      </c>
      <c r="N1546" s="2">
        <v>0</v>
      </c>
      <c r="O1546" s="1">
        <v>13743084</v>
      </c>
      <c r="P1546" s="1">
        <v>13743084</v>
      </c>
      <c r="Q1546" s="1">
        <v>0</v>
      </c>
      <c r="R1546" s="2">
        <v>0</v>
      </c>
      <c r="S1546" s="2" t="s">
        <v>2072</v>
      </c>
      <c r="T1546" s="2" t="s">
        <v>2073</v>
      </c>
      <c r="U1546" s="2" t="s">
        <v>2074</v>
      </c>
      <c r="V1546" s="2" t="s">
        <v>2075</v>
      </c>
      <c r="W1546" s="2" t="s">
        <v>2076</v>
      </c>
      <c r="X1546" s="2">
        <v>3241000</v>
      </c>
      <c r="Y1546" s="3" t="s">
        <v>2077</v>
      </c>
    </row>
    <row r="1547" spans="1:25" ht="120" x14ac:dyDescent="0.25">
      <c r="A1547" s="2" t="s">
        <v>2379</v>
      </c>
      <c r="B1547" s="2" t="str">
        <f>IFERROR(VLOOKUP(VALUE(MID(A1547,1,IF(VALUE(MID(A1547,1,3))=898,3,4))),[32]Hoja1!$A$3:$K$222,2,0),"")</f>
        <v>1053 Oportunidades de aprendizaje desde el enfoque diferencial</v>
      </c>
      <c r="C1547" s="2" t="s">
        <v>2069</v>
      </c>
      <c r="D1547" s="2" t="s">
        <v>2070</v>
      </c>
      <c r="E1547" s="2">
        <v>91111902</v>
      </c>
      <c r="F1547" s="2" t="s">
        <v>2326</v>
      </c>
      <c r="G1547" s="4">
        <v>1</v>
      </c>
      <c r="H1547" s="4">
        <v>1</v>
      </c>
      <c r="I1547" s="2">
        <v>6</v>
      </c>
      <c r="J1547" s="2">
        <v>1</v>
      </c>
      <c r="K1547" s="2" t="s">
        <v>29</v>
      </c>
      <c r="L1547" s="2" t="str">
        <f>IF(K1547=[32]Hoja3!$B$2,[32]Hoja3!$A$2,IF(K1547=[32]Hoja3!$B$3,[32]Hoja3!$A$3,IF(K1547=[32]Hoja3!$B$4,[32]Hoja3!$A$4,IF(K1547=[32]Hoja3!$B$5,[32]Hoja3!$A$5,IF(K1547=[32]Hoja3!$B$6,[32]Hoja3!$A$6,IF(K1547=[32]Hoja3!$B$7,[32]Hoja3!$A$7,IF(K1547=[32]Hoja3!$B$8,[32]Hoja3!$A$8,IF(K1547=[32]Hoja3!$B$9,[32]Hoja3!$A$9,IF(K1547=[32]Hoja3!$B$10,[32]Hoja3!$A$10,IF(K1547=[32]Hoja3!$B$11,[32]Hoja3!$A$11,IF(K1547=[32]Hoja3!$B$12,[32]Hoja3!$A$12,IF(K1547=[32]Hoja3!$B$13,[32]Hoja3!$A$13,IF(K1547=[32]Hoja3!$B$14,[32]Hoja3!$A$14,"")))))))))))))</f>
        <v>CCE-05</v>
      </c>
      <c r="M1547" s="2" t="s">
        <v>30</v>
      </c>
      <c r="N1547" s="2">
        <v>0</v>
      </c>
      <c r="O1547" s="1">
        <v>13743084</v>
      </c>
      <c r="P1547" s="1">
        <v>13743084</v>
      </c>
      <c r="Q1547" s="1">
        <v>0</v>
      </c>
      <c r="R1547" s="2">
        <v>0</v>
      </c>
      <c r="S1547" s="2" t="s">
        <v>2072</v>
      </c>
      <c r="T1547" s="2" t="s">
        <v>2073</v>
      </c>
      <c r="U1547" s="2" t="s">
        <v>2074</v>
      </c>
      <c r="V1547" s="2" t="s">
        <v>2075</v>
      </c>
      <c r="W1547" s="2" t="s">
        <v>2076</v>
      </c>
      <c r="X1547" s="2">
        <v>3241000</v>
      </c>
      <c r="Y1547" s="3" t="s">
        <v>2077</v>
      </c>
    </row>
    <row r="1548" spans="1:25" ht="120" x14ac:dyDescent="0.25">
      <c r="A1548" s="2" t="s">
        <v>2380</v>
      </c>
      <c r="B1548" s="2" t="str">
        <f>IFERROR(VLOOKUP(VALUE(MID(A1548,1,IF(VALUE(MID(A1548,1,3))=898,3,4))),[32]Hoja1!$A$3:$K$222,2,0),"")</f>
        <v>1053 Oportunidades de aprendizaje desde el enfoque diferencial</v>
      </c>
      <c r="C1548" s="2" t="s">
        <v>2069</v>
      </c>
      <c r="D1548" s="2" t="s">
        <v>2070</v>
      </c>
      <c r="E1548" s="2">
        <v>91111902</v>
      </c>
      <c r="F1548" s="2" t="s">
        <v>2326</v>
      </c>
      <c r="G1548" s="4">
        <v>1</v>
      </c>
      <c r="H1548" s="4">
        <v>1</v>
      </c>
      <c r="I1548" s="2">
        <v>6</v>
      </c>
      <c r="J1548" s="2">
        <v>1</v>
      </c>
      <c r="K1548" s="2" t="s">
        <v>29</v>
      </c>
      <c r="L1548" s="2" t="str">
        <f>IF(K1548=[32]Hoja3!$B$2,[32]Hoja3!$A$2,IF(K1548=[32]Hoja3!$B$3,[32]Hoja3!$A$3,IF(K1548=[32]Hoja3!$B$4,[32]Hoja3!$A$4,IF(K1548=[32]Hoja3!$B$5,[32]Hoja3!$A$5,IF(K1548=[32]Hoja3!$B$6,[32]Hoja3!$A$6,IF(K1548=[32]Hoja3!$B$7,[32]Hoja3!$A$7,IF(K1548=[32]Hoja3!$B$8,[32]Hoja3!$A$8,IF(K1548=[32]Hoja3!$B$9,[32]Hoja3!$A$9,IF(K1548=[32]Hoja3!$B$10,[32]Hoja3!$A$10,IF(K1548=[32]Hoja3!$B$11,[32]Hoja3!$A$11,IF(K1548=[32]Hoja3!$B$12,[32]Hoja3!$A$12,IF(K1548=[32]Hoja3!$B$13,[32]Hoja3!$A$13,IF(K1548=[32]Hoja3!$B$14,[32]Hoja3!$A$14,"")))))))))))))</f>
        <v>CCE-05</v>
      </c>
      <c r="M1548" s="2" t="s">
        <v>30</v>
      </c>
      <c r="N1548" s="2">
        <v>0</v>
      </c>
      <c r="O1548" s="1">
        <v>13743084</v>
      </c>
      <c r="P1548" s="1">
        <v>13743084</v>
      </c>
      <c r="Q1548" s="1">
        <v>0</v>
      </c>
      <c r="R1548" s="2">
        <v>0</v>
      </c>
      <c r="S1548" s="2" t="s">
        <v>2072</v>
      </c>
      <c r="T1548" s="2" t="s">
        <v>2073</v>
      </c>
      <c r="U1548" s="2" t="s">
        <v>2074</v>
      </c>
      <c r="V1548" s="2" t="s">
        <v>2075</v>
      </c>
      <c r="W1548" s="2" t="s">
        <v>2076</v>
      </c>
      <c r="X1548" s="2">
        <v>3241000</v>
      </c>
      <c r="Y1548" s="3" t="s">
        <v>2077</v>
      </c>
    </row>
    <row r="1549" spans="1:25" ht="120" x14ac:dyDescent="0.25">
      <c r="A1549" s="2" t="s">
        <v>2381</v>
      </c>
      <c r="B1549" s="2" t="str">
        <f>IFERROR(VLOOKUP(VALUE(MID(A1549,1,IF(VALUE(MID(A1549,1,3))=898,3,4))),[32]Hoja1!$A$3:$K$222,2,0),"")</f>
        <v>1053 Oportunidades de aprendizaje desde el enfoque diferencial</v>
      </c>
      <c r="C1549" s="2" t="s">
        <v>2069</v>
      </c>
      <c r="D1549" s="2" t="s">
        <v>2070</v>
      </c>
      <c r="E1549" s="2">
        <v>91111902</v>
      </c>
      <c r="F1549" s="2" t="s">
        <v>2326</v>
      </c>
      <c r="G1549" s="4">
        <v>1</v>
      </c>
      <c r="H1549" s="4">
        <v>1</v>
      </c>
      <c r="I1549" s="2">
        <v>6</v>
      </c>
      <c r="J1549" s="2">
        <v>1</v>
      </c>
      <c r="K1549" s="2" t="s">
        <v>29</v>
      </c>
      <c r="L1549" s="2" t="str">
        <f>IF(K1549=[32]Hoja3!$B$2,[32]Hoja3!$A$2,IF(K1549=[32]Hoja3!$B$3,[32]Hoja3!$A$3,IF(K1549=[32]Hoja3!$B$4,[32]Hoja3!$A$4,IF(K1549=[32]Hoja3!$B$5,[32]Hoja3!$A$5,IF(K1549=[32]Hoja3!$B$6,[32]Hoja3!$A$6,IF(K1549=[32]Hoja3!$B$7,[32]Hoja3!$A$7,IF(K1549=[32]Hoja3!$B$8,[32]Hoja3!$A$8,IF(K1549=[32]Hoja3!$B$9,[32]Hoja3!$A$9,IF(K1549=[32]Hoja3!$B$10,[32]Hoja3!$A$10,IF(K1549=[32]Hoja3!$B$11,[32]Hoja3!$A$11,IF(K1549=[32]Hoja3!$B$12,[32]Hoja3!$A$12,IF(K1549=[32]Hoja3!$B$13,[32]Hoja3!$A$13,IF(K1549=[32]Hoja3!$B$14,[32]Hoja3!$A$14,"")))))))))))))</f>
        <v>CCE-05</v>
      </c>
      <c r="M1549" s="2" t="s">
        <v>30</v>
      </c>
      <c r="N1549" s="2">
        <v>0</v>
      </c>
      <c r="O1549" s="1">
        <v>13743084</v>
      </c>
      <c r="P1549" s="1">
        <v>13743084</v>
      </c>
      <c r="Q1549" s="1">
        <v>0</v>
      </c>
      <c r="R1549" s="2">
        <v>0</v>
      </c>
      <c r="S1549" s="2" t="s">
        <v>2072</v>
      </c>
      <c r="T1549" s="2" t="s">
        <v>2073</v>
      </c>
      <c r="U1549" s="2" t="s">
        <v>2074</v>
      </c>
      <c r="V1549" s="2" t="s">
        <v>2075</v>
      </c>
      <c r="W1549" s="2" t="s">
        <v>2076</v>
      </c>
      <c r="X1549" s="2">
        <v>3241000</v>
      </c>
      <c r="Y1549" s="3" t="s">
        <v>2077</v>
      </c>
    </row>
    <row r="1550" spans="1:25" ht="120" x14ac:dyDescent="0.25">
      <c r="A1550" s="2" t="s">
        <v>2382</v>
      </c>
      <c r="B1550" s="2" t="str">
        <f>IFERROR(VLOOKUP(VALUE(MID(A1550,1,IF(VALUE(MID(A1550,1,3))=898,3,4))),[32]Hoja1!$A$3:$K$222,2,0),"")</f>
        <v>1053 Oportunidades de aprendizaje desde el enfoque diferencial</v>
      </c>
      <c r="C1550" s="2" t="s">
        <v>2069</v>
      </c>
      <c r="D1550" s="2" t="s">
        <v>2070</v>
      </c>
      <c r="E1550" s="2">
        <v>91111902</v>
      </c>
      <c r="F1550" s="2" t="s">
        <v>2326</v>
      </c>
      <c r="G1550" s="4">
        <v>1</v>
      </c>
      <c r="H1550" s="4">
        <v>1</v>
      </c>
      <c r="I1550" s="2">
        <v>6</v>
      </c>
      <c r="J1550" s="2">
        <v>1</v>
      </c>
      <c r="K1550" s="2" t="s">
        <v>29</v>
      </c>
      <c r="L1550" s="2" t="str">
        <f>IF(K1550=[32]Hoja3!$B$2,[32]Hoja3!$A$2,IF(K1550=[32]Hoja3!$B$3,[32]Hoja3!$A$3,IF(K1550=[32]Hoja3!$B$4,[32]Hoja3!$A$4,IF(K1550=[32]Hoja3!$B$5,[32]Hoja3!$A$5,IF(K1550=[32]Hoja3!$B$6,[32]Hoja3!$A$6,IF(K1550=[32]Hoja3!$B$7,[32]Hoja3!$A$7,IF(K1550=[32]Hoja3!$B$8,[32]Hoja3!$A$8,IF(K1550=[32]Hoja3!$B$9,[32]Hoja3!$A$9,IF(K1550=[32]Hoja3!$B$10,[32]Hoja3!$A$10,IF(K1550=[32]Hoja3!$B$11,[32]Hoja3!$A$11,IF(K1550=[32]Hoja3!$B$12,[32]Hoja3!$A$12,IF(K1550=[32]Hoja3!$B$13,[32]Hoja3!$A$13,IF(K1550=[32]Hoja3!$B$14,[32]Hoja3!$A$14,"")))))))))))))</f>
        <v>CCE-05</v>
      </c>
      <c r="M1550" s="2" t="s">
        <v>30</v>
      </c>
      <c r="N1550" s="2">
        <v>0</v>
      </c>
      <c r="O1550" s="1">
        <v>13743084</v>
      </c>
      <c r="P1550" s="1">
        <v>13743084</v>
      </c>
      <c r="Q1550" s="1">
        <v>0</v>
      </c>
      <c r="R1550" s="2">
        <v>0</v>
      </c>
      <c r="S1550" s="2" t="s">
        <v>2072</v>
      </c>
      <c r="T1550" s="2" t="s">
        <v>2073</v>
      </c>
      <c r="U1550" s="2" t="s">
        <v>2074</v>
      </c>
      <c r="V1550" s="2" t="s">
        <v>2075</v>
      </c>
      <c r="W1550" s="2" t="s">
        <v>2076</v>
      </c>
      <c r="X1550" s="2">
        <v>3241000</v>
      </c>
      <c r="Y1550" s="3" t="s">
        <v>2077</v>
      </c>
    </row>
    <row r="1551" spans="1:25" ht="120" x14ac:dyDescent="0.25">
      <c r="A1551" s="2" t="s">
        <v>2383</v>
      </c>
      <c r="B1551" s="2" t="str">
        <f>IFERROR(VLOOKUP(VALUE(MID(A1551,1,IF(VALUE(MID(A1551,1,3))=898,3,4))),[32]Hoja1!$A$3:$K$222,2,0),"")</f>
        <v>1053 Oportunidades de aprendizaje desde el enfoque diferencial</v>
      </c>
      <c r="C1551" s="2" t="s">
        <v>2069</v>
      </c>
      <c r="D1551" s="2" t="s">
        <v>2070</v>
      </c>
      <c r="E1551" s="2">
        <v>91111902</v>
      </c>
      <c r="F1551" s="2" t="s">
        <v>2326</v>
      </c>
      <c r="G1551" s="4">
        <v>1</v>
      </c>
      <c r="H1551" s="4">
        <v>1</v>
      </c>
      <c r="I1551" s="2">
        <v>6</v>
      </c>
      <c r="J1551" s="2">
        <v>1</v>
      </c>
      <c r="K1551" s="2" t="s">
        <v>29</v>
      </c>
      <c r="L1551" s="2" t="str">
        <f>IF(K1551=[32]Hoja3!$B$2,[32]Hoja3!$A$2,IF(K1551=[32]Hoja3!$B$3,[32]Hoja3!$A$3,IF(K1551=[32]Hoja3!$B$4,[32]Hoja3!$A$4,IF(K1551=[32]Hoja3!$B$5,[32]Hoja3!$A$5,IF(K1551=[32]Hoja3!$B$6,[32]Hoja3!$A$6,IF(K1551=[32]Hoja3!$B$7,[32]Hoja3!$A$7,IF(K1551=[32]Hoja3!$B$8,[32]Hoja3!$A$8,IF(K1551=[32]Hoja3!$B$9,[32]Hoja3!$A$9,IF(K1551=[32]Hoja3!$B$10,[32]Hoja3!$A$10,IF(K1551=[32]Hoja3!$B$11,[32]Hoja3!$A$11,IF(K1551=[32]Hoja3!$B$12,[32]Hoja3!$A$12,IF(K1551=[32]Hoja3!$B$13,[32]Hoja3!$A$13,IF(K1551=[32]Hoja3!$B$14,[32]Hoja3!$A$14,"")))))))))))))</f>
        <v>CCE-05</v>
      </c>
      <c r="M1551" s="2" t="s">
        <v>30</v>
      </c>
      <c r="N1551" s="2">
        <v>0</v>
      </c>
      <c r="O1551" s="1">
        <v>13743084</v>
      </c>
      <c r="P1551" s="1">
        <v>13743084</v>
      </c>
      <c r="Q1551" s="1">
        <v>0</v>
      </c>
      <c r="R1551" s="2">
        <v>0</v>
      </c>
      <c r="S1551" s="2" t="s">
        <v>2072</v>
      </c>
      <c r="T1551" s="2" t="s">
        <v>2073</v>
      </c>
      <c r="U1551" s="2" t="s">
        <v>2074</v>
      </c>
      <c r="V1551" s="2" t="s">
        <v>2075</v>
      </c>
      <c r="W1551" s="2" t="s">
        <v>2076</v>
      </c>
      <c r="X1551" s="2">
        <v>3241000</v>
      </c>
      <c r="Y1551" s="3" t="s">
        <v>2077</v>
      </c>
    </row>
    <row r="1552" spans="1:25" ht="120" x14ac:dyDescent="0.25">
      <c r="A1552" s="2" t="s">
        <v>2384</v>
      </c>
      <c r="B1552" s="2" t="str">
        <f>IFERROR(VLOOKUP(VALUE(MID(A1552,1,IF(VALUE(MID(A1552,1,3))=898,3,4))),[32]Hoja1!$A$3:$K$222,2,0),"")</f>
        <v>1053 Oportunidades de aprendizaje desde el enfoque diferencial</v>
      </c>
      <c r="C1552" s="2" t="s">
        <v>2069</v>
      </c>
      <c r="D1552" s="2" t="s">
        <v>2070</v>
      </c>
      <c r="E1552" s="2">
        <v>91111902</v>
      </c>
      <c r="F1552" s="2" t="s">
        <v>2326</v>
      </c>
      <c r="G1552" s="4">
        <v>1</v>
      </c>
      <c r="H1552" s="4">
        <v>1</v>
      </c>
      <c r="I1552" s="2">
        <v>6</v>
      </c>
      <c r="J1552" s="2">
        <v>1</v>
      </c>
      <c r="K1552" s="2" t="s">
        <v>29</v>
      </c>
      <c r="L1552" s="2" t="str">
        <f>IF(K1552=[32]Hoja3!$B$2,[32]Hoja3!$A$2,IF(K1552=[32]Hoja3!$B$3,[32]Hoja3!$A$3,IF(K1552=[32]Hoja3!$B$4,[32]Hoja3!$A$4,IF(K1552=[32]Hoja3!$B$5,[32]Hoja3!$A$5,IF(K1552=[32]Hoja3!$B$6,[32]Hoja3!$A$6,IF(K1552=[32]Hoja3!$B$7,[32]Hoja3!$A$7,IF(K1552=[32]Hoja3!$B$8,[32]Hoja3!$A$8,IF(K1552=[32]Hoja3!$B$9,[32]Hoja3!$A$9,IF(K1552=[32]Hoja3!$B$10,[32]Hoja3!$A$10,IF(K1552=[32]Hoja3!$B$11,[32]Hoja3!$A$11,IF(K1552=[32]Hoja3!$B$12,[32]Hoja3!$A$12,IF(K1552=[32]Hoja3!$B$13,[32]Hoja3!$A$13,IF(K1552=[32]Hoja3!$B$14,[32]Hoja3!$A$14,"")))))))))))))</f>
        <v>CCE-05</v>
      </c>
      <c r="M1552" s="2" t="s">
        <v>30</v>
      </c>
      <c r="N1552" s="2">
        <v>0</v>
      </c>
      <c r="O1552" s="1">
        <v>13743084</v>
      </c>
      <c r="P1552" s="1">
        <v>13743084</v>
      </c>
      <c r="Q1552" s="1">
        <v>0</v>
      </c>
      <c r="R1552" s="2">
        <v>0</v>
      </c>
      <c r="S1552" s="2" t="s">
        <v>2072</v>
      </c>
      <c r="T1552" s="2" t="s">
        <v>2073</v>
      </c>
      <c r="U1552" s="2" t="s">
        <v>2074</v>
      </c>
      <c r="V1552" s="2" t="s">
        <v>2075</v>
      </c>
      <c r="W1552" s="2" t="s">
        <v>2076</v>
      </c>
      <c r="X1552" s="2">
        <v>3241000</v>
      </c>
      <c r="Y1552" s="3" t="s">
        <v>2077</v>
      </c>
    </row>
    <row r="1553" spans="1:25" ht="120" x14ac:dyDescent="0.25">
      <c r="A1553" s="2" t="s">
        <v>2385</v>
      </c>
      <c r="B1553" s="2" t="str">
        <f>IFERROR(VLOOKUP(VALUE(MID(A1553,1,IF(VALUE(MID(A1553,1,3))=898,3,4))),[32]Hoja1!$A$3:$K$222,2,0),"")</f>
        <v>1053 Oportunidades de aprendizaje desde el enfoque diferencial</v>
      </c>
      <c r="C1553" s="2" t="s">
        <v>2069</v>
      </c>
      <c r="D1553" s="2" t="s">
        <v>2070</v>
      </c>
      <c r="E1553" s="2">
        <v>91111902</v>
      </c>
      <c r="F1553" s="2" t="s">
        <v>2326</v>
      </c>
      <c r="G1553" s="4">
        <v>1</v>
      </c>
      <c r="H1553" s="4">
        <v>1</v>
      </c>
      <c r="I1553" s="2">
        <v>6</v>
      </c>
      <c r="J1553" s="2">
        <v>1</v>
      </c>
      <c r="K1553" s="2" t="s">
        <v>29</v>
      </c>
      <c r="L1553" s="2" t="str">
        <f>IF(K1553=[32]Hoja3!$B$2,[32]Hoja3!$A$2,IF(K1553=[32]Hoja3!$B$3,[32]Hoja3!$A$3,IF(K1553=[32]Hoja3!$B$4,[32]Hoja3!$A$4,IF(K1553=[32]Hoja3!$B$5,[32]Hoja3!$A$5,IF(K1553=[32]Hoja3!$B$6,[32]Hoja3!$A$6,IF(K1553=[32]Hoja3!$B$7,[32]Hoja3!$A$7,IF(K1553=[32]Hoja3!$B$8,[32]Hoja3!$A$8,IF(K1553=[32]Hoja3!$B$9,[32]Hoja3!$A$9,IF(K1553=[32]Hoja3!$B$10,[32]Hoja3!$A$10,IF(K1553=[32]Hoja3!$B$11,[32]Hoja3!$A$11,IF(K1553=[32]Hoja3!$B$12,[32]Hoja3!$A$12,IF(K1553=[32]Hoja3!$B$13,[32]Hoja3!$A$13,IF(K1553=[32]Hoja3!$B$14,[32]Hoja3!$A$14,"")))))))))))))</f>
        <v>CCE-05</v>
      </c>
      <c r="M1553" s="2" t="s">
        <v>30</v>
      </c>
      <c r="N1553" s="2">
        <v>0</v>
      </c>
      <c r="O1553" s="1">
        <v>13743084</v>
      </c>
      <c r="P1553" s="1">
        <v>13743084</v>
      </c>
      <c r="Q1553" s="1">
        <v>0</v>
      </c>
      <c r="R1553" s="2">
        <v>0</v>
      </c>
      <c r="S1553" s="2" t="s">
        <v>2072</v>
      </c>
      <c r="T1553" s="2" t="s">
        <v>2073</v>
      </c>
      <c r="U1553" s="2" t="s">
        <v>2074</v>
      </c>
      <c r="V1553" s="2" t="s">
        <v>2075</v>
      </c>
      <c r="W1553" s="2" t="s">
        <v>2076</v>
      </c>
      <c r="X1553" s="2">
        <v>3241000</v>
      </c>
      <c r="Y1553" s="3" t="s">
        <v>2077</v>
      </c>
    </row>
    <row r="1554" spans="1:25" ht="120" x14ac:dyDescent="0.25">
      <c r="A1554" s="2" t="s">
        <v>2386</v>
      </c>
      <c r="B1554" s="2" t="str">
        <f>IFERROR(VLOOKUP(VALUE(MID(A1554,1,IF(VALUE(MID(A1554,1,3))=898,3,4))),[32]Hoja1!$A$3:$K$222,2,0),"")</f>
        <v>1053 Oportunidades de aprendizaje desde el enfoque diferencial</v>
      </c>
      <c r="C1554" s="2" t="s">
        <v>2069</v>
      </c>
      <c r="D1554" s="2" t="s">
        <v>2070</v>
      </c>
      <c r="E1554" s="2">
        <v>91111902</v>
      </c>
      <c r="F1554" s="2" t="s">
        <v>2326</v>
      </c>
      <c r="G1554" s="4">
        <v>1</v>
      </c>
      <c r="H1554" s="4">
        <v>1</v>
      </c>
      <c r="I1554" s="2">
        <v>6</v>
      </c>
      <c r="J1554" s="2">
        <v>1</v>
      </c>
      <c r="K1554" s="2" t="s">
        <v>29</v>
      </c>
      <c r="L1554" s="2" t="str">
        <f>IF(K1554=[32]Hoja3!$B$2,[32]Hoja3!$A$2,IF(K1554=[32]Hoja3!$B$3,[32]Hoja3!$A$3,IF(K1554=[32]Hoja3!$B$4,[32]Hoja3!$A$4,IF(K1554=[32]Hoja3!$B$5,[32]Hoja3!$A$5,IF(K1554=[32]Hoja3!$B$6,[32]Hoja3!$A$6,IF(K1554=[32]Hoja3!$B$7,[32]Hoja3!$A$7,IF(K1554=[32]Hoja3!$B$8,[32]Hoja3!$A$8,IF(K1554=[32]Hoja3!$B$9,[32]Hoja3!$A$9,IF(K1554=[32]Hoja3!$B$10,[32]Hoja3!$A$10,IF(K1554=[32]Hoja3!$B$11,[32]Hoja3!$A$11,IF(K1554=[32]Hoja3!$B$12,[32]Hoja3!$A$12,IF(K1554=[32]Hoja3!$B$13,[32]Hoja3!$A$13,IF(K1554=[32]Hoja3!$B$14,[32]Hoja3!$A$14,"")))))))))))))</f>
        <v>CCE-05</v>
      </c>
      <c r="M1554" s="2" t="s">
        <v>30</v>
      </c>
      <c r="N1554" s="2">
        <v>0</v>
      </c>
      <c r="O1554" s="1">
        <v>13743084</v>
      </c>
      <c r="P1554" s="1">
        <v>13743084</v>
      </c>
      <c r="Q1554" s="1">
        <v>0</v>
      </c>
      <c r="R1554" s="2">
        <v>0</v>
      </c>
      <c r="S1554" s="2" t="s">
        <v>2072</v>
      </c>
      <c r="T1554" s="2" t="s">
        <v>2073</v>
      </c>
      <c r="U1554" s="2" t="s">
        <v>2074</v>
      </c>
      <c r="V1554" s="2" t="s">
        <v>2075</v>
      </c>
      <c r="W1554" s="2" t="s">
        <v>2076</v>
      </c>
      <c r="X1554" s="2">
        <v>3241000</v>
      </c>
      <c r="Y1554" s="3" t="s">
        <v>2077</v>
      </c>
    </row>
    <row r="1555" spans="1:25" ht="120" x14ac:dyDescent="0.25">
      <c r="A1555" s="2" t="s">
        <v>2387</v>
      </c>
      <c r="B1555" s="2" t="str">
        <f>IFERROR(VLOOKUP(VALUE(MID(A1555,1,IF(VALUE(MID(A1555,1,3))=898,3,4))),[32]Hoja1!$A$3:$K$222,2,0),"")</f>
        <v>1053 Oportunidades de aprendizaje desde el enfoque diferencial</v>
      </c>
      <c r="C1555" s="2" t="s">
        <v>2069</v>
      </c>
      <c r="D1555" s="2" t="s">
        <v>2070</v>
      </c>
      <c r="E1555" s="2">
        <v>91111902</v>
      </c>
      <c r="F1555" s="2" t="s">
        <v>2326</v>
      </c>
      <c r="G1555" s="4">
        <v>1</v>
      </c>
      <c r="H1555" s="4">
        <v>1</v>
      </c>
      <c r="I1555" s="2">
        <v>6</v>
      </c>
      <c r="J1555" s="2">
        <v>1</v>
      </c>
      <c r="K1555" s="2" t="s">
        <v>29</v>
      </c>
      <c r="L1555" s="2" t="str">
        <f>IF(K1555=[32]Hoja3!$B$2,[32]Hoja3!$A$2,IF(K1555=[32]Hoja3!$B$3,[32]Hoja3!$A$3,IF(K1555=[32]Hoja3!$B$4,[32]Hoja3!$A$4,IF(K1555=[32]Hoja3!$B$5,[32]Hoja3!$A$5,IF(K1555=[32]Hoja3!$B$6,[32]Hoja3!$A$6,IF(K1555=[32]Hoja3!$B$7,[32]Hoja3!$A$7,IF(K1555=[32]Hoja3!$B$8,[32]Hoja3!$A$8,IF(K1555=[32]Hoja3!$B$9,[32]Hoja3!$A$9,IF(K1555=[32]Hoja3!$B$10,[32]Hoja3!$A$10,IF(K1555=[32]Hoja3!$B$11,[32]Hoja3!$A$11,IF(K1555=[32]Hoja3!$B$12,[32]Hoja3!$A$12,IF(K1555=[32]Hoja3!$B$13,[32]Hoja3!$A$13,IF(K1555=[32]Hoja3!$B$14,[32]Hoja3!$A$14,"")))))))))))))</f>
        <v>CCE-05</v>
      </c>
      <c r="M1555" s="2" t="s">
        <v>30</v>
      </c>
      <c r="N1555" s="2">
        <v>0</v>
      </c>
      <c r="O1555" s="1">
        <v>13743084</v>
      </c>
      <c r="P1555" s="1">
        <v>13743084</v>
      </c>
      <c r="Q1555" s="1">
        <v>0</v>
      </c>
      <c r="R1555" s="2">
        <v>0</v>
      </c>
      <c r="S1555" s="2" t="s">
        <v>2072</v>
      </c>
      <c r="T1555" s="2" t="s">
        <v>2073</v>
      </c>
      <c r="U1555" s="2" t="s">
        <v>2074</v>
      </c>
      <c r="V1555" s="2" t="s">
        <v>2075</v>
      </c>
      <c r="W1555" s="2" t="s">
        <v>2076</v>
      </c>
      <c r="X1555" s="2">
        <v>3241000</v>
      </c>
      <c r="Y1555" s="3" t="s">
        <v>2077</v>
      </c>
    </row>
    <row r="1556" spans="1:25" ht="120" x14ac:dyDescent="0.25">
      <c r="A1556" s="2" t="s">
        <v>2388</v>
      </c>
      <c r="B1556" s="2" t="str">
        <f>IFERROR(VLOOKUP(VALUE(MID(A1556,1,IF(VALUE(MID(A1556,1,3))=898,3,4))),[32]Hoja1!$A$3:$K$222,2,0),"")</f>
        <v>1053 Oportunidades de aprendizaje desde el enfoque diferencial</v>
      </c>
      <c r="C1556" s="2" t="s">
        <v>2069</v>
      </c>
      <c r="D1556" s="2" t="s">
        <v>2070</v>
      </c>
      <c r="E1556" s="2">
        <v>91111902</v>
      </c>
      <c r="F1556" s="2" t="s">
        <v>2326</v>
      </c>
      <c r="G1556" s="4">
        <v>1</v>
      </c>
      <c r="H1556" s="4">
        <v>1</v>
      </c>
      <c r="I1556" s="2">
        <v>6</v>
      </c>
      <c r="J1556" s="2">
        <v>1</v>
      </c>
      <c r="K1556" s="2" t="s">
        <v>29</v>
      </c>
      <c r="L1556" s="2" t="str">
        <f>IF(K1556=[32]Hoja3!$B$2,[32]Hoja3!$A$2,IF(K1556=[32]Hoja3!$B$3,[32]Hoja3!$A$3,IF(K1556=[32]Hoja3!$B$4,[32]Hoja3!$A$4,IF(K1556=[32]Hoja3!$B$5,[32]Hoja3!$A$5,IF(K1556=[32]Hoja3!$B$6,[32]Hoja3!$A$6,IF(K1556=[32]Hoja3!$B$7,[32]Hoja3!$A$7,IF(K1556=[32]Hoja3!$B$8,[32]Hoja3!$A$8,IF(K1556=[32]Hoja3!$B$9,[32]Hoja3!$A$9,IF(K1556=[32]Hoja3!$B$10,[32]Hoja3!$A$10,IF(K1556=[32]Hoja3!$B$11,[32]Hoja3!$A$11,IF(K1556=[32]Hoja3!$B$12,[32]Hoja3!$A$12,IF(K1556=[32]Hoja3!$B$13,[32]Hoja3!$A$13,IF(K1556=[32]Hoja3!$B$14,[32]Hoja3!$A$14,"")))))))))))))</f>
        <v>CCE-05</v>
      </c>
      <c r="M1556" s="2" t="s">
        <v>30</v>
      </c>
      <c r="N1556" s="2">
        <v>0</v>
      </c>
      <c r="O1556" s="1">
        <v>13743084</v>
      </c>
      <c r="P1556" s="1">
        <v>13743084</v>
      </c>
      <c r="Q1556" s="1">
        <v>0</v>
      </c>
      <c r="R1556" s="2">
        <v>0</v>
      </c>
      <c r="S1556" s="2" t="s">
        <v>2072</v>
      </c>
      <c r="T1556" s="2" t="s">
        <v>2073</v>
      </c>
      <c r="U1556" s="2" t="s">
        <v>2074</v>
      </c>
      <c r="V1556" s="2" t="s">
        <v>2075</v>
      </c>
      <c r="W1556" s="2" t="s">
        <v>2076</v>
      </c>
      <c r="X1556" s="2">
        <v>3241000</v>
      </c>
      <c r="Y1556" s="3" t="s">
        <v>2077</v>
      </c>
    </row>
    <row r="1557" spans="1:25" ht="120" x14ac:dyDescent="0.25">
      <c r="A1557" s="2" t="s">
        <v>2389</v>
      </c>
      <c r="B1557" s="2" t="str">
        <f>IFERROR(VLOOKUP(VALUE(MID(A1557,1,IF(VALUE(MID(A1557,1,3))=898,3,4))),[32]Hoja1!$A$3:$K$222,2,0),"")</f>
        <v>1053 Oportunidades de aprendizaje desde el enfoque diferencial</v>
      </c>
      <c r="C1557" s="2" t="s">
        <v>2069</v>
      </c>
      <c r="D1557" s="2" t="s">
        <v>2070</v>
      </c>
      <c r="E1557" s="2">
        <v>91111902</v>
      </c>
      <c r="F1557" s="2" t="s">
        <v>2326</v>
      </c>
      <c r="G1557" s="4">
        <v>1</v>
      </c>
      <c r="H1557" s="4">
        <v>1</v>
      </c>
      <c r="I1557" s="2">
        <v>6</v>
      </c>
      <c r="J1557" s="2">
        <v>1</v>
      </c>
      <c r="K1557" s="2" t="s">
        <v>29</v>
      </c>
      <c r="L1557" s="2" t="str">
        <f>IF(K1557=[32]Hoja3!$B$2,[32]Hoja3!$A$2,IF(K1557=[32]Hoja3!$B$3,[32]Hoja3!$A$3,IF(K1557=[32]Hoja3!$B$4,[32]Hoja3!$A$4,IF(K1557=[32]Hoja3!$B$5,[32]Hoja3!$A$5,IF(K1557=[32]Hoja3!$B$6,[32]Hoja3!$A$6,IF(K1557=[32]Hoja3!$B$7,[32]Hoja3!$A$7,IF(K1557=[32]Hoja3!$B$8,[32]Hoja3!$A$8,IF(K1557=[32]Hoja3!$B$9,[32]Hoja3!$A$9,IF(K1557=[32]Hoja3!$B$10,[32]Hoja3!$A$10,IF(K1557=[32]Hoja3!$B$11,[32]Hoja3!$A$11,IF(K1557=[32]Hoja3!$B$12,[32]Hoja3!$A$12,IF(K1557=[32]Hoja3!$B$13,[32]Hoja3!$A$13,IF(K1557=[32]Hoja3!$B$14,[32]Hoja3!$A$14,"")))))))))))))</f>
        <v>CCE-05</v>
      </c>
      <c r="M1557" s="2" t="s">
        <v>30</v>
      </c>
      <c r="N1557" s="2">
        <v>0</v>
      </c>
      <c r="O1557" s="1">
        <v>13743084</v>
      </c>
      <c r="P1557" s="1">
        <v>13743084</v>
      </c>
      <c r="Q1557" s="1">
        <v>0</v>
      </c>
      <c r="R1557" s="2">
        <v>0</v>
      </c>
      <c r="S1557" s="2" t="s">
        <v>2072</v>
      </c>
      <c r="T1557" s="2" t="s">
        <v>2073</v>
      </c>
      <c r="U1557" s="2" t="s">
        <v>2074</v>
      </c>
      <c r="V1557" s="2" t="s">
        <v>2075</v>
      </c>
      <c r="W1557" s="2" t="s">
        <v>2076</v>
      </c>
      <c r="X1557" s="2">
        <v>3241000</v>
      </c>
      <c r="Y1557" s="3" t="s">
        <v>2077</v>
      </c>
    </row>
    <row r="1558" spans="1:25" ht="120" x14ac:dyDescent="0.25">
      <c r="A1558" s="2" t="s">
        <v>2390</v>
      </c>
      <c r="B1558" s="2" t="str">
        <f>IFERROR(VLOOKUP(VALUE(MID(A1558,1,IF(VALUE(MID(A1558,1,3))=898,3,4))),[32]Hoja1!$A$3:$K$222,2,0),"")</f>
        <v>1053 Oportunidades de aprendizaje desde el enfoque diferencial</v>
      </c>
      <c r="C1558" s="2" t="s">
        <v>2069</v>
      </c>
      <c r="D1558" s="2" t="s">
        <v>2070</v>
      </c>
      <c r="E1558" s="2">
        <v>91111902</v>
      </c>
      <c r="F1558" s="2" t="s">
        <v>2326</v>
      </c>
      <c r="G1558" s="4">
        <v>1</v>
      </c>
      <c r="H1558" s="4">
        <v>1</v>
      </c>
      <c r="I1558" s="2">
        <v>6</v>
      </c>
      <c r="J1558" s="2">
        <v>1</v>
      </c>
      <c r="K1558" s="2" t="s">
        <v>29</v>
      </c>
      <c r="L1558" s="2" t="str">
        <f>IF(K1558=[32]Hoja3!$B$2,[32]Hoja3!$A$2,IF(K1558=[32]Hoja3!$B$3,[32]Hoja3!$A$3,IF(K1558=[32]Hoja3!$B$4,[32]Hoja3!$A$4,IF(K1558=[32]Hoja3!$B$5,[32]Hoja3!$A$5,IF(K1558=[32]Hoja3!$B$6,[32]Hoja3!$A$6,IF(K1558=[32]Hoja3!$B$7,[32]Hoja3!$A$7,IF(K1558=[32]Hoja3!$B$8,[32]Hoja3!$A$8,IF(K1558=[32]Hoja3!$B$9,[32]Hoja3!$A$9,IF(K1558=[32]Hoja3!$B$10,[32]Hoja3!$A$10,IF(K1558=[32]Hoja3!$B$11,[32]Hoja3!$A$11,IF(K1558=[32]Hoja3!$B$12,[32]Hoja3!$A$12,IF(K1558=[32]Hoja3!$B$13,[32]Hoja3!$A$13,IF(K1558=[32]Hoja3!$B$14,[32]Hoja3!$A$14,"")))))))))))))</f>
        <v>CCE-05</v>
      </c>
      <c r="M1558" s="2" t="s">
        <v>30</v>
      </c>
      <c r="N1558" s="2">
        <v>0</v>
      </c>
      <c r="O1558" s="1">
        <v>13743084</v>
      </c>
      <c r="P1558" s="1">
        <v>13743084</v>
      </c>
      <c r="Q1558" s="1">
        <v>0</v>
      </c>
      <c r="R1558" s="2">
        <v>0</v>
      </c>
      <c r="S1558" s="2" t="s">
        <v>2072</v>
      </c>
      <c r="T1558" s="2" t="s">
        <v>2073</v>
      </c>
      <c r="U1558" s="2" t="s">
        <v>2074</v>
      </c>
      <c r="V1558" s="2" t="s">
        <v>2075</v>
      </c>
      <c r="W1558" s="2" t="s">
        <v>2076</v>
      </c>
      <c r="X1558" s="2">
        <v>3241000</v>
      </c>
      <c r="Y1558" s="3" t="s">
        <v>2077</v>
      </c>
    </row>
    <row r="1559" spans="1:25" ht="120" x14ac:dyDescent="0.25">
      <c r="A1559" s="2" t="s">
        <v>2391</v>
      </c>
      <c r="B1559" s="2" t="str">
        <f>IFERROR(VLOOKUP(VALUE(MID(A1559,1,IF(VALUE(MID(A1559,1,3))=898,3,4))),[32]Hoja1!$A$3:$K$222,2,0),"")</f>
        <v>1053 Oportunidades de aprendizaje desde el enfoque diferencial</v>
      </c>
      <c r="C1559" s="2" t="s">
        <v>2069</v>
      </c>
      <c r="D1559" s="2" t="s">
        <v>2070</v>
      </c>
      <c r="E1559" s="2">
        <v>91111902</v>
      </c>
      <c r="F1559" s="2" t="s">
        <v>2326</v>
      </c>
      <c r="G1559" s="4">
        <v>1</v>
      </c>
      <c r="H1559" s="4">
        <v>1</v>
      </c>
      <c r="I1559" s="2">
        <v>6</v>
      </c>
      <c r="J1559" s="2">
        <v>1</v>
      </c>
      <c r="K1559" s="2" t="s">
        <v>29</v>
      </c>
      <c r="L1559" s="2" t="str">
        <f>IF(K1559=[32]Hoja3!$B$2,[32]Hoja3!$A$2,IF(K1559=[32]Hoja3!$B$3,[32]Hoja3!$A$3,IF(K1559=[32]Hoja3!$B$4,[32]Hoja3!$A$4,IF(K1559=[32]Hoja3!$B$5,[32]Hoja3!$A$5,IF(K1559=[32]Hoja3!$B$6,[32]Hoja3!$A$6,IF(K1559=[32]Hoja3!$B$7,[32]Hoja3!$A$7,IF(K1559=[32]Hoja3!$B$8,[32]Hoja3!$A$8,IF(K1559=[32]Hoja3!$B$9,[32]Hoja3!$A$9,IF(K1559=[32]Hoja3!$B$10,[32]Hoja3!$A$10,IF(K1559=[32]Hoja3!$B$11,[32]Hoja3!$A$11,IF(K1559=[32]Hoja3!$B$12,[32]Hoja3!$A$12,IF(K1559=[32]Hoja3!$B$13,[32]Hoja3!$A$13,IF(K1559=[32]Hoja3!$B$14,[32]Hoja3!$A$14,"")))))))))))))</f>
        <v>CCE-05</v>
      </c>
      <c r="M1559" s="2" t="s">
        <v>30</v>
      </c>
      <c r="N1559" s="2">
        <v>0</v>
      </c>
      <c r="O1559" s="1">
        <v>13743084</v>
      </c>
      <c r="P1559" s="1">
        <v>13743084</v>
      </c>
      <c r="Q1559" s="1">
        <v>0</v>
      </c>
      <c r="R1559" s="2">
        <v>0</v>
      </c>
      <c r="S1559" s="2" t="s">
        <v>2072</v>
      </c>
      <c r="T1559" s="2" t="s">
        <v>2073</v>
      </c>
      <c r="U1559" s="2" t="s">
        <v>2074</v>
      </c>
      <c r="V1559" s="2" t="s">
        <v>2075</v>
      </c>
      <c r="W1559" s="2" t="s">
        <v>2076</v>
      </c>
      <c r="X1559" s="2">
        <v>3241000</v>
      </c>
      <c r="Y1559" s="3" t="s">
        <v>2077</v>
      </c>
    </row>
    <row r="1560" spans="1:25" ht="120" x14ac:dyDescent="0.25">
      <c r="A1560" s="2" t="s">
        <v>2392</v>
      </c>
      <c r="B1560" s="2" t="str">
        <f>IFERROR(VLOOKUP(VALUE(MID(A1560,1,IF(VALUE(MID(A1560,1,3))=898,3,4))),[32]Hoja1!$A$3:$K$222,2,0),"")</f>
        <v>1053 Oportunidades de aprendizaje desde el enfoque diferencial</v>
      </c>
      <c r="C1560" s="2" t="s">
        <v>2069</v>
      </c>
      <c r="D1560" s="2" t="s">
        <v>2070</v>
      </c>
      <c r="E1560" s="2">
        <v>91111902</v>
      </c>
      <c r="F1560" s="2" t="s">
        <v>2326</v>
      </c>
      <c r="G1560" s="4">
        <v>1</v>
      </c>
      <c r="H1560" s="4">
        <v>1</v>
      </c>
      <c r="I1560" s="2">
        <v>6</v>
      </c>
      <c r="J1560" s="2">
        <v>1</v>
      </c>
      <c r="K1560" s="2" t="s">
        <v>29</v>
      </c>
      <c r="L1560" s="2" t="str">
        <f>IF(K1560=[32]Hoja3!$B$2,[32]Hoja3!$A$2,IF(K1560=[32]Hoja3!$B$3,[32]Hoja3!$A$3,IF(K1560=[32]Hoja3!$B$4,[32]Hoja3!$A$4,IF(K1560=[32]Hoja3!$B$5,[32]Hoja3!$A$5,IF(K1560=[32]Hoja3!$B$6,[32]Hoja3!$A$6,IF(K1560=[32]Hoja3!$B$7,[32]Hoja3!$A$7,IF(K1560=[32]Hoja3!$B$8,[32]Hoja3!$A$8,IF(K1560=[32]Hoja3!$B$9,[32]Hoja3!$A$9,IF(K1560=[32]Hoja3!$B$10,[32]Hoja3!$A$10,IF(K1560=[32]Hoja3!$B$11,[32]Hoja3!$A$11,IF(K1560=[32]Hoja3!$B$12,[32]Hoja3!$A$12,IF(K1560=[32]Hoja3!$B$13,[32]Hoja3!$A$13,IF(K1560=[32]Hoja3!$B$14,[32]Hoja3!$A$14,"")))))))))))))</f>
        <v>CCE-05</v>
      </c>
      <c r="M1560" s="2" t="s">
        <v>30</v>
      </c>
      <c r="N1560" s="2">
        <v>0</v>
      </c>
      <c r="O1560" s="1">
        <v>13743084</v>
      </c>
      <c r="P1560" s="1">
        <v>13743084</v>
      </c>
      <c r="Q1560" s="1">
        <v>0</v>
      </c>
      <c r="R1560" s="2">
        <v>0</v>
      </c>
      <c r="S1560" s="2" t="s">
        <v>2072</v>
      </c>
      <c r="T1560" s="2" t="s">
        <v>2073</v>
      </c>
      <c r="U1560" s="2" t="s">
        <v>2074</v>
      </c>
      <c r="V1560" s="2" t="s">
        <v>2075</v>
      </c>
      <c r="W1560" s="2" t="s">
        <v>2076</v>
      </c>
      <c r="X1560" s="2">
        <v>3241000</v>
      </c>
      <c r="Y1560" s="3" t="s">
        <v>2077</v>
      </c>
    </row>
    <row r="1561" spans="1:25" ht="120" x14ac:dyDescent="0.25">
      <c r="A1561" s="2" t="s">
        <v>2393</v>
      </c>
      <c r="B1561" s="2" t="str">
        <f>IFERROR(VLOOKUP(VALUE(MID(A1561,1,IF(VALUE(MID(A1561,1,3))=898,3,4))),[32]Hoja1!$A$3:$K$222,2,0),"")</f>
        <v>1053 Oportunidades de aprendizaje desde el enfoque diferencial</v>
      </c>
      <c r="C1561" s="2" t="s">
        <v>2069</v>
      </c>
      <c r="D1561" s="2" t="s">
        <v>2070</v>
      </c>
      <c r="E1561" s="2">
        <v>91111902</v>
      </c>
      <c r="F1561" s="2" t="s">
        <v>2326</v>
      </c>
      <c r="G1561" s="4">
        <v>1</v>
      </c>
      <c r="H1561" s="4">
        <v>1</v>
      </c>
      <c r="I1561" s="2">
        <v>6</v>
      </c>
      <c r="J1561" s="2">
        <v>1</v>
      </c>
      <c r="K1561" s="2" t="s">
        <v>29</v>
      </c>
      <c r="L1561" s="2" t="str">
        <f>IF(K1561=[32]Hoja3!$B$2,[32]Hoja3!$A$2,IF(K1561=[32]Hoja3!$B$3,[32]Hoja3!$A$3,IF(K1561=[32]Hoja3!$B$4,[32]Hoja3!$A$4,IF(K1561=[32]Hoja3!$B$5,[32]Hoja3!$A$5,IF(K1561=[32]Hoja3!$B$6,[32]Hoja3!$A$6,IF(K1561=[32]Hoja3!$B$7,[32]Hoja3!$A$7,IF(K1561=[32]Hoja3!$B$8,[32]Hoja3!$A$8,IF(K1561=[32]Hoja3!$B$9,[32]Hoja3!$A$9,IF(K1561=[32]Hoja3!$B$10,[32]Hoja3!$A$10,IF(K1561=[32]Hoja3!$B$11,[32]Hoja3!$A$11,IF(K1561=[32]Hoja3!$B$12,[32]Hoja3!$A$12,IF(K1561=[32]Hoja3!$B$13,[32]Hoja3!$A$13,IF(K1561=[32]Hoja3!$B$14,[32]Hoja3!$A$14,"")))))))))))))</f>
        <v>CCE-05</v>
      </c>
      <c r="M1561" s="2" t="s">
        <v>30</v>
      </c>
      <c r="N1561" s="2">
        <v>0</v>
      </c>
      <c r="O1561" s="1">
        <v>13743084</v>
      </c>
      <c r="P1561" s="1">
        <v>13743084</v>
      </c>
      <c r="Q1561" s="1">
        <v>0</v>
      </c>
      <c r="R1561" s="2">
        <v>0</v>
      </c>
      <c r="S1561" s="2" t="s">
        <v>2072</v>
      </c>
      <c r="T1561" s="2" t="s">
        <v>2073</v>
      </c>
      <c r="U1561" s="2" t="s">
        <v>2074</v>
      </c>
      <c r="V1561" s="2" t="s">
        <v>2075</v>
      </c>
      <c r="W1561" s="2" t="s">
        <v>2076</v>
      </c>
      <c r="X1561" s="2">
        <v>3241000</v>
      </c>
      <c r="Y1561" s="3" t="s">
        <v>2077</v>
      </c>
    </row>
    <row r="1562" spans="1:25" ht="120" x14ac:dyDescent="0.25">
      <c r="A1562" s="2" t="s">
        <v>2394</v>
      </c>
      <c r="B1562" s="2" t="str">
        <f>IFERROR(VLOOKUP(VALUE(MID(A1562,1,IF(VALUE(MID(A1562,1,3))=898,3,4))),[32]Hoja1!$A$3:$K$222,2,0),"")</f>
        <v>1053 Oportunidades de aprendizaje desde el enfoque diferencial</v>
      </c>
      <c r="C1562" s="2" t="s">
        <v>2069</v>
      </c>
      <c r="D1562" s="2" t="s">
        <v>2070</v>
      </c>
      <c r="E1562" s="2">
        <v>91111902</v>
      </c>
      <c r="F1562" s="2" t="s">
        <v>2326</v>
      </c>
      <c r="G1562" s="4">
        <v>1</v>
      </c>
      <c r="H1562" s="4">
        <v>1</v>
      </c>
      <c r="I1562" s="2">
        <v>6</v>
      </c>
      <c r="J1562" s="2">
        <v>1</v>
      </c>
      <c r="K1562" s="2" t="s">
        <v>29</v>
      </c>
      <c r="L1562" s="2" t="str">
        <f>IF(K1562=[32]Hoja3!$B$2,[32]Hoja3!$A$2,IF(K1562=[32]Hoja3!$B$3,[32]Hoja3!$A$3,IF(K1562=[32]Hoja3!$B$4,[32]Hoja3!$A$4,IF(K1562=[32]Hoja3!$B$5,[32]Hoja3!$A$5,IF(K1562=[32]Hoja3!$B$6,[32]Hoja3!$A$6,IF(K1562=[32]Hoja3!$B$7,[32]Hoja3!$A$7,IF(K1562=[32]Hoja3!$B$8,[32]Hoja3!$A$8,IF(K1562=[32]Hoja3!$B$9,[32]Hoja3!$A$9,IF(K1562=[32]Hoja3!$B$10,[32]Hoja3!$A$10,IF(K1562=[32]Hoja3!$B$11,[32]Hoja3!$A$11,IF(K1562=[32]Hoja3!$B$12,[32]Hoja3!$A$12,IF(K1562=[32]Hoja3!$B$13,[32]Hoja3!$A$13,IF(K1562=[32]Hoja3!$B$14,[32]Hoja3!$A$14,"")))))))))))))</f>
        <v>CCE-05</v>
      </c>
      <c r="M1562" s="2" t="s">
        <v>30</v>
      </c>
      <c r="N1562" s="2">
        <v>0</v>
      </c>
      <c r="O1562" s="1">
        <v>13743084</v>
      </c>
      <c r="P1562" s="1">
        <v>13743084</v>
      </c>
      <c r="Q1562" s="1">
        <v>0</v>
      </c>
      <c r="R1562" s="2">
        <v>0</v>
      </c>
      <c r="S1562" s="2" t="s">
        <v>2072</v>
      </c>
      <c r="T1562" s="2" t="s">
        <v>2073</v>
      </c>
      <c r="U1562" s="2" t="s">
        <v>2074</v>
      </c>
      <c r="V1562" s="2" t="s">
        <v>2075</v>
      </c>
      <c r="W1562" s="2" t="s">
        <v>2076</v>
      </c>
      <c r="X1562" s="2">
        <v>3241000</v>
      </c>
      <c r="Y1562" s="3" t="s">
        <v>2077</v>
      </c>
    </row>
    <row r="1563" spans="1:25" ht="120" x14ac:dyDescent="0.25">
      <c r="A1563" s="2" t="s">
        <v>2395</v>
      </c>
      <c r="B1563" s="2" t="str">
        <f>IFERROR(VLOOKUP(VALUE(MID(A1563,1,IF(VALUE(MID(A1563,1,3))=898,3,4))),[32]Hoja1!$A$3:$K$222,2,0),"")</f>
        <v>1053 Oportunidades de aprendizaje desde el enfoque diferencial</v>
      </c>
      <c r="C1563" s="2" t="s">
        <v>2069</v>
      </c>
      <c r="D1563" s="2" t="s">
        <v>2070</v>
      </c>
      <c r="E1563" s="2">
        <v>91111902</v>
      </c>
      <c r="F1563" s="2" t="s">
        <v>2326</v>
      </c>
      <c r="G1563" s="4">
        <v>1</v>
      </c>
      <c r="H1563" s="4">
        <v>1</v>
      </c>
      <c r="I1563" s="2">
        <v>6</v>
      </c>
      <c r="J1563" s="2">
        <v>1</v>
      </c>
      <c r="K1563" s="2" t="s">
        <v>29</v>
      </c>
      <c r="L1563" s="2" t="str">
        <f>IF(K1563=[32]Hoja3!$B$2,[32]Hoja3!$A$2,IF(K1563=[32]Hoja3!$B$3,[32]Hoja3!$A$3,IF(K1563=[32]Hoja3!$B$4,[32]Hoja3!$A$4,IF(K1563=[32]Hoja3!$B$5,[32]Hoja3!$A$5,IF(K1563=[32]Hoja3!$B$6,[32]Hoja3!$A$6,IF(K1563=[32]Hoja3!$B$7,[32]Hoja3!$A$7,IF(K1563=[32]Hoja3!$B$8,[32]Hoja3!$A$8,IF(K1563=[32]Hoja3!$B$9,[32]Hoja3!$A$9,IF(K1563=[32]Hoja3!$B$10,[32]Hoja3!$A$10,IF(K1563=[32]Hoja3!$B$11,[32]Hoja3!$A$11,IF(K1563=[32]Hoja3!$B$12,[32]Hoja3!$A$12,IF(K1563=[32]Hoja3!$B$13,[32]Hoja3!$A$13,IF(K1563=[32]Hoja3!$B$14,[32]Hoja3!$A$14,"")))))))))))))</f>
        <v>CCE-05</v>
      </c>
      <c r="M1563" s="2" t="s">
        <v>30</v>
      </c>
      <c r="N1563" s="2">
        <v>0</v>
      </c>
      <c r="O1563" s="1">
        <v>13743084</v>
      </c>
      <c r="P1563" s="1">
        <v>13743084</v>
      </c>
      <c r="Q1563" s="1">
        <v>0</v>
      </c>
      <c r="R1563" s="2">
        <v>0</v>
      </c>
      <c r="S1563" s="2" t="s">
        <v>2072</v>
      </c>
      <c r="T1563" s="2" t="s">
        <v>2073</v>
      </c>
      <c r="U1563" s="2" t="s">
        <v>2074</v>
      </c>
      <c r="V1563" s="2" t="s">
        <v>2075</v>
      </c>
      <c r="W1563" s="2" t="s">
        <v>2076</v>
      </c>
      <c r="X1563" s="2">
        <v>3241000</v>
      </c>
      <c r="Y1563" s="3" t="s">
        <v>2077</v>
      </c>
    </row>
    <row r="1564" spans="1:25" ht="120" x14ac:dyDescent="0.25">
      <c r="A1564" s="2" t="s">
        <v>2396</v>
      </c>
      <c r="B1564" s="2" t="str">
        <f>IFERROR(VLOOKUP(VALUE(MID(A1564,1,IF(VALUE(MID(A1564,1,3))=898,3,4))),[32]Hoja1!$A$3:$K$222,2,0),"")</f>
        <v>1053 Oportunidades de aprendizaje desde el enfoque diferencial</v>
      </c>
      <c r="C1564" s="2" t="s">
        <v>2069</v>
      </c>
      <c r="D1564" s="2" t="s">
        <v>2070</v>
      </c>
      <c r="E1564" s="2">
        <v>91111902</v>
      </c>
      <c r="F1564" s="2" t="s">
        <v>2326</v>
      </c>
      <c r="G1564" s="4">
        <v>1</v>
      </c>
      <c r="H1564" s="4">
        <v>1</v>
      </c>
      <c r="I1564" s="2">
        <v>6</v>
      </c>
      <c r="J1564" s="2">
        <v>1</v>
      </c>
      <c r="K1564" s="2" t="s">
        <v>29</v>
      </c>
      <c r="L1564" s="2" t="str">
        <f>IF(K1564=[32]Hoja3!$B$2,[32]Hoja3!$A$2,IF(K1564=[32]Hoja3!$B$3,[32]Hoja3!$A$3,IF(K1564=[32]Hoja3!$B$4,[32]Hoja3!$A$4,IF(K1564=[32]Hoja3!$B$5,[32]Hoja3!$A$5,IF(K1564=[32]Hoja3!$B$6,[32]Hoja3!$A$6,IF(K1564=[32]Hoja3!$B$7,[32]Hoja3!$A$7,IF(K1564=[32]Hoja3!$B$8,[32]Hoja3!$A$8,IF(K1564=[32]Hoja3!$B$9,[32]Hoja3!$A$9,IF(K1564=[32]Hoja3!$B$10,[32]Hoja3!$A$10,IF(K1564=[32]Hoja3!$B$11,[32]Hoja3!$A$11,IF(K1564=[32]Hoja3!$B$12,[32]Hoja3!$A$12,IF(K1564=[32]Hoja3!$B$13,[32]Hoja3!$A$13,IF(K1564=[32]Hoja3!$B$14,[32]Hoja3!$A$14,"")))))))))))))</f>
        <v>CCE-05</v>
      </c>
      <c r="M1564" s="2" t="s">
        <v>30</v>
      </c>
      <c r="N1564" s="2">
        <v>0</v>
      </c>
      <c r="O1564" s="1">
        <v>13743084</v>
      </c>
      <c r="P1564" s="1">
        <v>13743084</v>
      </c>
      <c r="Q1564" s="1">
        <v>0</v>
      </c>
      <c r="R1564" s="2">
        <v>0</v>
      </c>
      <c r="S1564" s="2" t="s">
        <v>2072</v>
      </c>
      <c r="T1564" s="2" t="s">
        <v>2073</v>
      </c>
      <c r="U1564" s="2" t="s">
        <v>2074</v>
      </c>
      <c r="V1564" s="2" t="s">
        <v>2075</v>
      </c>
      <c r="W1564" s="2" t="s">
        <v>2076</v>
      </c>
      <c r="X1564" s="2">
        <v>3241000</v>
      </c>
      <c r="Y1564" s="3" t="s">
        <v>2077</v>
      </c>
    </row>
    <row r="1565" spans="1:25" ht="120" x14ac:dyDescent="0.25">
      <c r="A1565" s="2" t="s">
        <v>2397</v>
      </c>
      <c r="B1565" s="2" t="str">
        <f>IFERROR(VLOOKUP(VALUE(MID(A1565,1,IF(VALUE(MID(A1565,1,3))=898,3,4))),[32]Hoja1!$A$3:$K$222,2,0),"")</f>
        <v>1053 Oportunidades de aprendizaje desde el enfoque diferencial</v>
      </c>
      <c r="C1565" s="2" t="s">
        <v>2069</v>
      </c>
      <c r="D1565" s="2" t="s">
        <v>2070</v>
      </c>
      <c r="E1565" s="2">
        <v>91111902</v>
      </c>
      <c r="F1565" s="2" t="s">
        <v>2326</v>
      </c>
      <c r="G1565" s="4">
        <v>1</v>
      </c>
      <c r="H1565" s="4">
        <v>1</v>
      </c>
      <c r="I1565" s="2">
        <v>6</v>
      </c>
      <c r="J1565" s="2">
        <v>1</v>
      </c>
      <c r="K1565" s="2" t="s">
        <v>29</v>
      </c>
      <c r="L1565" s="2" t="str">
        <f>IF(K1565=[32]Hoja3!$B$2,[32]Hoja3!$A$2,IF(K1565=[32]Hoja3!$B$3,[32]Hoja3!$A$3,IF(K1565=[32]Hoja3!$B$4,[32]Hoja3!$A$4,IF(K1565=[32]Hoja3!$B$5,[32]Hoja3!$A$5,IF(K1565=[32]Hoja3!$B$6,[32]Hoja3!$A$6,IF(K1565=[32]Hoja3!$B$7,[32]Hoja3!$A$7,IF(K1565=[32]Hoja3!$B$8,[32]Hoja3!$A$8,IF(K1565=[32]Hoja3!$B$9,[32]Hoja3!$A$9,IF(K1565=[32]Hoja3!$B$10,[32]Hoja3!$A$10,IF(K1565=[32]Hoja3!$B$11,[32]Hoja3!$A$11,IF(K1565=[32]Hoja3!$B$12,[32]Hoja3!$A$12,IF(K1565=[32]Hoja3!$B$13,[32]Hoja3!$A$13,IF(K1565=[32]Hoja3!$B$14,[32]Hoja3!$A$14,"")))))))))))))</f>
        <v>CCE-05</v>
      </c>
      <c r="M1565" s="2" t="s">
        <v>30</v>
      </c>
      <c r="N1565" s="2">
        <v>0</v>
      </c>
      <c r="O1565" s="1">
        <v>13743084</v>
      </c>
      <c r="P1565" s="1">
        <v>13743084</v>
      </c>
      <c r="Q1565" s="1">
        <v>0</v>
      </c>
      <c r="R1565" s="2">
        <v>0</v>
      </c>
      <c r="S1565" s="2" t="s">
        <v>2072</v>
      </c>
      <c r="T1565" s="2" t="s">
        <v>2073</v>
      </c>
      <c r="U1565" s="2" t="s">
        <v>2074</v>
      </c>
      <c r="V1565" s="2" t="s">
        <v>2075</v>
      </c>
      <c r="W1565" s="2" t="s">
        <v>2076</v>
      </c>
      <c r="X1565" s="2">
        <v>3241000</v>
      </c>
      <c r="Y1565" s="3" t="s">
        <v>2077</v>
      </c>
    </row>
    <row r="1566" spans="1:25" ht="120" x14ac:dyDescent="0.25">
      <c r="A1566" s="2" t="s">
        <v>2398</v>
      </c>
      <c r="B1566" s="2" t="str">
        <f>IFERROR(VLOOKUP(VALUE(MID(A1566,1,IF(VALUE(MID(A1566,1,3))=898,3,4))),[32]Hoja1!$A$3:$K$222,2,0),"")</f>
        <v>1053 Oportunidades de aprendizaje desde el enfoque diferencial</v>
      </c>
      <c r="C1566" s="2" t="s">
        <v>2069</v>
      </c>
      <c r="D1566" s="2" t="s">
        <v>2070</v>
      </c>
      <c r="E1566" s="2">
        <v>91111902</v>
      </c>
      <c r="F1566" s="2" t="s">
        <v>2326</v>
      </c>
      <c r="G1566" s="4">
        <v>1</v>
      </c>
      <c r="H1566" s="4">
        <v>1</v>
      </c>
      <c r="I1566" s="2">
        <v>6</v>
      </c>
      <c r="J1566" s="2">
        <v>1</v>
      </c>
      <c r="K1566" s="2" t="s">
        <v>29</v>
      </c>
      <c r="L1566" s="2" t="str">
        <f>IF(K1566=[32]Hoja3!$B$2,[32]Hoja3!$A$2,IF(K1566=[32]Hoja3!$B$3,[32]Hoja3!$A$3,IF(K1566=[32]Hoja3!$B$4,[32]Hoja3!$A$4,IF(K1566=[32]Hoja3!$B$5,[32]Hoja3!$A$5,IF(K1566=[32]Hoja3!$B$6,[32]Hoja3!$A$6,IF(K1566=[32]Hoja3!$B$7,[32]Hoja3!$A$7,IF(K1566=[32]Hoja3!$B$8,[32]Hoja3!$A$8,IF(K1566=[32]Hoja3!$B$9,[32]Hoja3!$A$9,IF(K1566=[32]Hoja3!$B$10,[32]Hoja3!$A$10,IF(K1566=[32]Hoja3!$B$11,[32]Hoja3!$A$11,IF(K1566=[32]Hoja3!$B$12,[32]Hoja3!$A$12,IF(K1566=[32]Hoja3!$B$13,[32]Hoja3!$A$13,IF(K1566=[32]Hoja3!$B$14,[32]Hoja3!$A$14,"")))))))))))))</f>
        <v>CCE-05</v>
      </c>
      <c r="M1566" s="2" t="s">
        <v>30</v>
      </c>
      <c r="N1566" s="2">
        <v>0</v>
      </c>
      <c r="O1566" s="1">
        <v>13743084</v>
      </c>
      <c r="P1566" s="1">
        <v>13743084</v>
      </c>
      <c r="Q1566" s="1">
        <v>0</v>
      </c>
      <c r="R1566" s="2">
        <v>0</v>
      </c>
      <c r="S1566" s="2" t="s">
        <v>2072</v>
      </c>
      <c r="T1566" s="2" t="s">
        <v>2073</v>
      </c>
      <c r="U1566" s="2" t="s">
        <v>2074</v>
      </c>
      <c r="V1566" s="2" t="s">
        <v>2075</v>
      </c>
      <c r="W1566" s="2" t="s">
        <v>2076</v>
      </c>
      <c r="X1566" s="2">
        <v>3241000</v>
      </c>
      <c r="Y1566" s="3" t="s">
        <v>2077</v>
      </c>
    </row>
    <row r="1567" spans="1:25" ht="120" x14ac:dyDescent="0.25">
      <c r="A1567" s="2" t="s">
        <v>2399</v>
      </c>
      <c r="B1567" s="2" t="str">
        <f>IFERROR(VLOOKUP(VALUE(MID(A1567,1,IF(VALUE(MID(A1567,1,3))=898,3,4))),[32]Hoja1!$A$3:$K$222,2,0),"")</f>
        <v>1053 Oportunidades de aprendizaje desde el enfoque diferencial</v>
      </c>
      <c r="C1567" s="2" t="s">
        <v>2069</v>
      </c>
      <c r="D1567" s="2" t="s">
        <v>2070</v>
      </c>
      <c r="E1567" s="2">
        <v>91111902</v>
      </c>
      <c r="F1567" s="2" t="s">
        <v>2326</v>
      </c>
      <c r="G1567" s="4">
        <v>1</v>
      </c>
      <c r="H1567" s="4">
        <v>1</v>
      </c>
      <c r="I1567" s="2">
        <v>6</v>
      </c>
      <c r="J1567" s="2">
        <v>1</v>
      </c>
      <c r="K1567" s="2" t="s">
        <v>29</v>
      </c>
      <c r="L1567" s="2" t="str">
        <f>IF(K1567=[32]Hoja3!$B$2,[32]Hoja3!$A$2,IF(K1567=[32]Hoja3!$B$3,[32]Hoja3!$A$3,IF(K1567=[32]Hoja3!$B$4,[32]Hoja3!$A$4,IF(K1567=[32]Hoja3!$B$5,[32]Hoja3!$A$5,IF(K1567=[32]Hoja3!$B$6,[32]Hoja3!$A$6,IF(K1567=[32]Hoja3!$B$7,[32]Hoja3!$A$7,IF(K1567=[32]Hoja3!$B$8,[32]Hoja3!$A$8,IF(K1567=[32]Hoja3!$B$9,[32]Hoja3!$A$9,IF(K1567=[32]Hoja3!$B$10,[32]Hoja3!$A$10,IF(K1567=[32]Hoja3!$B$11,[32]Hoja3!$A$11,IF(K1567=[32]Hoja3!$B$12,[32]Hoja3!$A$12,IF(K1567=[32]Hoja3!$B$13,[32]Hoja3!$A$13,IF(K1567=[32]Hoja3!$B$14,[32]Hoja3!$A$14,"")))))))))))))</f>
        <v>CCE-05</v>
      </c>
      <c r="M1567" s="2" t="s">
        <v>30</v>
      </c>
      <c r="N1567" s="2">
        <v>0</v>
      </c>
      <c r="O1567" s="1">
        <v>13743084</v>
      </c>
      <c r="P1567" s="1">
        <v>13743084</v>
      </c>
      <c r="Q1567" s="1">
        <v>0</v>
      </c>
      <c r="R1567" s="2">
        <v>0</v>
      </c>
      <c r="S1567" s="2" t="s">
        <v>2072</v>
      </c>
      <c r="T1567" s="2" t="s">
        <v>2073</v>
      </c>
      <c r="U1567" s="2" t="s">
        <v>2074</v>
      </c>
      <c r="V1567" s="2" t="s">
        <v>2075</v>
      </c>
      <c r="W1567" s="2" t="s">
        <v>2076</v>
      </c>
      <c r="X1567" s="2">
        <v>3241000</v>
      </c>
      <c r="Y1567" s="3" t="s">
        <v>2077</v>
      </c>
    </row>
    <row r="1568" spans="1:25" ht="120" x14ac:dyDescent="0.25">
      <c r="A1568" s="2" t="s">
        <v>2400</v>
      </c>
      <c r="B1568" s="2" t="str">
        <f>IFERROR(VLOOKUP(VALUE(MID(A1568,1,IF(VALUE(MID(A1568,1,3))=898,3,4))),[32]Hoja1!$A$3:$K$222,2,0),"")</f>
        <v>1053 Oportunidades de aprendizaje desde el enfoque diferencial</v>
      </c>
      <c r="C1568" s="2" t="s">
        <v>2069</v>
      </c>
      <c r="D1568" s="2" t="s">
        <v>2070</v>
      </c>
      <c r="E1568" s="2">
        <v>91111902</v>
      </c>
      <c r="F1568" s="2" t="s">
        <v>2326</v>
      </c>
      <c r="G1568" s="4">
        <v>1</v>
      </c>
      <c r="H1568" s="4">
        <v>1</v>
      </c>
      <c r="I1568" s="2">
        <v>6</v>
      </c>
      <c r="J1568" s="2">
        <v>1</v>
      </c>
      <c r="K1568" s="2" t="s">
        <v>29</v>
      </c>
      <c r="L1568" s="2" t="str">
        <f>IF(K1568=[32]Hoja3!$B$2,[32]Hoja3!$A$2,IF(K1568=[32]Hoja3!$B$3,[32]Hoja3!$A$3,IF(K1568=[32]Hoja3!$B$4,[32]Hoja3!$A$4,IF(K1568=[32]Hoja3!$B$5,[32]Hoja3!$A$5,IF(K1568=[32]Hoja3!$B$6,[32]Hoja3!$A$6,IF(K1568=[32]Hoja3!$B$7,[32]Hoja3!$A$7,IF(K1568=[32]Hoja3!$B$8,[32]Hoja3!$A$8,IF(K1568=[32]Hoja3!$B$9,[32]Hoja3!$A$9,IF(K1568=[32]Hoja3!$B$10,[32]Hoja3!$A$10,IF(K1568=[32]Hoja3!$B$11,[32]Hoja3!$A$11,IF(K1568=[32]Hoja3!$B$12,[32]Hoja3!$A$12,IF(K1568=[32]Hoja3!$B$13,[32]Hoja3!$A$13,IF(K1568=[32]Hoja3!$B$14,[32]Hoja3!$A$14,"")))))))))))))</f>
        <v>CCE-05</v>
      </c>
      <c r="M1568" s="2" t="s">
        <v>30</v>
      </c>
      <c r="N1568" s="2">
        <v>0</v>
      </c>
      <c r="O1568" s="1">
        <v>13743084</v>
      </c>
      <c r="P1568" s="1">
        <v>13743084</v>
      </c>
      <c r="Q1568" s="1">
        <v>0</v>
      </c>
      <c r="R1568" s="2">
        <v>0</v>
      </c>
      <c r="S1568" s="2" t="s">
        <v>2072</v>
      </c>
      <c r="T1568" s="2" t="s">
        <v>2073</v>
      </c>
      <c r="U1568" s="2" t="s">
        <v>2074</v>
      </c>
      <c r="V1568" s="2" t="s">
        <v>2075</v>
      </c>
      <c r="W1568" s="2" t="s">
        <v>2076</v>
      </c>
      <c r="X1568" s="2">
        <v>3241000</v>
      </c>
      <c r="Y1568" s="3" t="s">
        <v>2077</v>
      </c>
    </row>
    <row r="1569" spans="1:25" ht="120" x14ac:dyDescent="0.25">
      <c r="A1569" s="2" t="s">
        <v>2401</v>
      </c>
      <c r="B1569" s="2" t="str">
        <f>IFERROR(VLOOKUP(VALUE(MID(A1569,1,IF(VALUE(MID(A1569,1,3))=898,3,4))),[32]Hoja1!$A$3:$K$222,2,0),"")</f>
        <v>1053 Oportunidades de aprendizaje desde el enfoque diferencial</v>
      </c>
      <c r="C1569" s="2" t="s">
        <v>2069</v>
      </c>
      <c r="D1569" s="2" t="s">
        <v>2070</v>
      </c>
      <c r="E1569" s="2">
        <v>91111902</v>
      </c>
      <c r="F1569" s="2" t="s">
        <v>2326</v>
      </c>
      <c r="G1569" s="4">
        <v>1</v>
      </c>
      <c r="H1569" s="4">
        <v>1</v>
      </c>
      <c r="I1569" s="2">
        <v>6</v>
      </c>
      <c r="J1569" s="2">
        <v>1</v>
      </c>
      <c r="K1569" s="2" t="s">
        <v>29</v>
      </c>
      <c r="L1569" s="2" t="str">
        <f>IF(K1569=[32]Hoja3!$B$2,[32]Hoja3!$A$2,IF(K1569=[32]Hoja3!$B$3,[32]Hoja3!$A$3,IF(K1569=[32]Hoja3!$B$4,[32]Hoja3!$A$4,IF(K1569=[32]Hoja3!$B$5,[32]Hoja3!$A$5,IF(K1569=[32]Hoja3!$B$6,[32]Hoja3!$A$6,IF(K1569=[32]Hoja3!$B$7,[32]Hoja3!$A$7,IF(K1569=[32]Hoja3!$B$8,[32]Hoja3!$A$8,IF(K1569=[32]Hoja3!$B$9,[32]Hoja3!$A$9,IF(K1569=[32]Hoja3!$B$10,[32]Hoja3!$A$10,IF(K1569=[32]Hoja3!$B$11,[32]Hoja3!$A$11,IF(K1569=[32]Hoja3!$B$12,[32]Hoja3!$A$12,IF(K1569=[32]Hoja3!$B$13,[32]Hoja3!$A$13,IF(K1569=[32]Hoja3!$B$14,[32]Hoja3!$A$14,"")))))))))))))</f>
        <v>CCE-05</v>
      </c>
      <c r="M1569" s="2" t="s">
        <v>30</v>
      </c>
      <c r="N1569" s="2">
        <v>0</v>
      </c>
      <c r="O1569" s="1">
        <v>13743084</v>
      </c>
      <c r="P1569" s="1">
        <v>13743084</v>
      </c>
      <c r="Q1569" s="1">
        <v>0</v>
      </c>
      <c r="R1569" s="2">
        <v>0</v>
      </c>
      <c r="S1569" s="2" t="s">
        <v>2072</v>
      </c>
      <c r="T1569" s="2" t="s">
        <v>2073</v>
      </c>
      <c r="U1569" s="2" t="s">
        <v>2074</v>
      </c>
      <c r="V1569" s="2" t="s">
        <v>2075</v>
      </c>
      <c r="W1569" s="2" t="s">
        <v>2076</v>
      </c>
      <c r="X1569" s="2">
        <v>3241000</v>
      </c>
      <c r="Y1569" s="3" t="s">
        <v>2077</v>
      </c>
    </row>
    <row r="1570" spans="1:25" ht="120" x14ac:dyDescent="0.25">
      <c r="A1570" s="2" t="s">
        <v>2402</v>
      </c>
      <c r="B1570" s="2" t="str">
        <f>IFERROR(VLOOKUP(VALUE(MID(A1570,1,IF(VALUE(MID(A1570,1,3))=898,3,4))),[32]Hoja1!$A$3:$K$222,2,0),"")</f>
        <v>1053 Oportunidades de aprendizaje desde el enfoque diferencial</v>
      </c>
      <c r="C1570" s="2" t="s">
        <v>2069</v>
      </c>
      <c r="D1570" s="2" t="s">
        <v>2070</v>
      </c>
      <c r="E1570" s="2">
        <v>91111902</v>
      </c>
      <c r="F1570" s="2" t="s">
        <v>2326</v>
      </c>
      <c r="G1570" s="4">
        <v>1</v>
      </c>
      <c r="H1570" s="4">
        <v>1</v>
      </c>
      <c r="I1570" s="2">
        <v>6</v>
      </c>
      <c r="J1570" s="2">
        <v>1</v>
      </c>
      <c r="K1570" s="2" t="s">
        <v>29</v>
      </c>
      <c r="L1570" s="2" t="str">
        <f>IF(K1570=[32]Hoja3!$B$2,[32]Hoja3!$A$2,IF(K1570=[32]Hoja3!$B$3,[32]Hoja3!$A$3,IF(K1570=[32]Hoja3!$B$4,[32]Hoja3!$A$4,IF(K1570=[32]Hoja3!$B$5,[32]Hoja3!$A$5,IF(K1570=[32]Hoja3!$B$6,[32]Hoja3!$A$6,IF(K1570=[32]Hoja3!$B$7,[32]Hoja3!$A$7,IF(K1570=[32]Hoja3!$B$8,[32]Hoja3!$A$8,IF(K1570=[32]Hoja3!$B$9,[32]Hoja3!$A$9,IF(K1570=[32]Hoja3!$B$10,[32]Hoja3!$A$10,IF(K1570=[32]Hoja3!$B$11,[32]Hoja3!$A$11,IF(K1570=[32]Hoja3!$B$12,[32]Hoja3!$A$12,IF(K1570=[32]Hoja3!$B$13,[32]Hoja3!$A$13,IF(K1570=[32]Hoja3!$B$14,[32]Hoja3!$A$14,"")))))))))))))</f>
        <v>CCE-05</v>
      </c>
      <c r="M1570" s="2" t="s">
        <v>30</v>
      </c>
      <c r="N1570" s="2">
        <v>0</v>
      </c>
      <c r="O1570" s="1">
        <v>13743084</v>
      </c>
      <c r="P1570" s="1">
        <v>13743084</v>
      </c>
      <c r="Q1570" s="1">
        <v>0</v>
      </c>
      <c r="R1570" s="2">
        <v>0</v>
      </c>
      <c r="S1570" s="2" t="s">
        <v>2072</v>
      </c>
      <c r="T1570" s="2" t="s">
        <v>2073</v>
      </c>
      <c r="U1570" s="2" t="s">
        <v>2074</v>
      </c>
      <c r="V1570" s="2" t="s">
        <v>2075</v>
      </c>
      <c r="W1570" s="2" t="s">
        <v>2076</v>
      </c>
      <c r="X1570" s="2">
        <v>3241000</v>
      </c>
      <c r="Y1570" s="3" t="s">
        <v>2077</v>
      </c>
    </row>
    <row r="1571" spans="1:25" ht="120" x14ac:dyDescent="0.25">
      <c r="A1571" s="2" t="s">
        <v>2403</v>
      </c>
      <c r="B1571" s="2" t="str">
        <f>IFERROR(VLOOKUP(VALUE(MID(A1571,1,IF(VALUE(MID(A1571,1,3))=898,3,4))),[32]Hoja1!$A$3:$K$222,2,0),"")</f>
        <v>1053 Oportunidades de aprendizaje desde el enfoque diferencial</v>
      </c>
      <c r="C1571" s="2" t="s">
        <v>2069</v>
      </c>
      <c r="D1571" s="2" t="s">
        <v>2070</v>
      </c>
      <c r="E1571" s="2">
        <v>91111902</v>
      </c>
      <c r="F1571" s="2" t="s">
        <v>2326</v>
      </c>
      <c r="G1571" s="4">
        <v>1</v>
      </c>
      <c r="H1571" s="4">
        <v>1</v>
      </c>
      <c r="I1571" s="2">
        <v>6</v>
      </c>
      <c r="J1571" s="2">
        <v>1</v>
      </c>
      <c r="K1571" s="2" t="s">
        <v>29</v>
      </c>
      <c r="L1571" s="2" t="str">
        <f>IF(K1571=[32]Hoja3!$B$2,[32]Hoja3!$A$2,IF(K1571=[32]Hoja3!$B$3,[32]Hoja3!$A$3,IF(K1571=[32]Hoja3!$B$4,[32]Hoja3!$A$4,IF(K1571=[32]Hoja3!$B$5,[32]Hoja3!$A$5,IF(K1571=[32]Hoja3!$B$6,[32]Hoja3!$A$6,IF(K1571=[32]Hoja3!$B$7,[32]Hoja3!$A$7,IF(K1571=[32]Hoja3!$B$8,[32]Hoja3!$A$8,IF(K1571=[32]Hoja3!$B$9,[32]Hoja3!$A$9,IF(K1571=[32]Hoja3!$B$10,[32]Hoja3!$A$10,IF(K1571=[32]Hoja3!$B$11,[32]Hoja3!$A$11,IF(K1571=[32]Hoja3!$B$12,[32]Hoja3!$A$12,IF(K1571=[32]Hoja3!$B$13,[32]Hoja3!$A$13,IF(K1571=[32]Hoja3!$B$14,[32]Hoja3!$A$14,"")))))))))))))</f>
        <v>CCE-05</v>
      </c>
      <c r="M1571" s="2" t="s">
        <v>30</v>
      </c>
      <c r="N1571" s="2">
        <v>0</v>
      </c>
      <c r="O1571" s="1">
        <v>13743084</v>
      </c>
      <c r="P1571" s="1">
        <v>13743084</v>
      </c>
      <c r="Q1571" s="1">
        <v>0</v>
      </c>
      <c r="R1571" s="2">
        <v>0</v>
      </c>
      <c r="S1571" s="2" t="s">
        <v>2072</v>
      </c>
      <c r="T1571" s="2" t="s">
        <v>2073</v>
      </c>
      <c r="U1571" s="2" t="s">
        <v>2074</v>
      </c>
      <c r="V1571" s="2" t="s">
        <v>2075</v>
      </c>
      <c r="W1571" s="2" t="s">
        <v>2076</v>
      </c>
      <c r="X1571" s="2">
        <v>3241000</v>
      </c>
      <c r="Y1571" s="3" t="s">
        <v>2077</v>
      </c>
    </row>
    <row r="1572" spans="1:25" ht="120" x14ac:dyDescent="0.25">
      <c r="A1572" s="2" t="s">
        <v>2404</v>
      </c>
      <c r="B1572" s="2" t="str">
        <f>IFERROR(VLOOKUP(VALUE(MID(A1572,1,IF(VALUE(MID(A1572,1,3))=898,3,4))),[32]Hoja1!$A$3:$K$222,2,0),"")</f>
        <v>1053 Oportunidades de aprendizaje desde el enfoque diferencial</v>
      </c>
      <c r="C1572" s="2" t="s">
        <v>2069</v>
      </c>
      <c r="D1572" s="2" t="s">
        <v>2070</v>
      </c>
      <c r="E1572" s="2">
        <v>91111902</v>
      </c>
      <c r="F1572" s="2" t="s">
        <v>2326</v>
      </c>
      <c r="G1572" s="4">
        <v>1</v>
      </c>
      <c r="H1572" s="4">
        <v>1</v>
      </c>
      <c r="I1572" s="2">
        <v>6</v>
      </c>
      <c r="J1572" s="2">
        <v>1</v>
      </c>
      <c r="K1572" s="2" t="s">
        <v>29</v>
      </c>
      <c r="L1572" s="2" t="str">
        <f>IF(K1572=[32]Hoja3!$B$2,[32]Hoja3!$A$2,IF(K1572=[32]Hoja3!$B$3,[32]Hoja3!$A$3,IF(K1572=[32]Hoja3!$B$4,[32]Hoja3!$A$4,IF(K1572=[32]Hoja3!$B$5,[32]Hoja3!$A$5,IF(K1572=[32]Hoja3!$B$6,[32]Hoja3!$A$6,IF(K1572=[32]Hoja3!$B$7,[32]Hoja3!$A$7,IF(K1572=[32]Hoja3!$B$8,[32]Hoja3!$A$8,IF(K1572=[32]Hoja3!$B$9,[32]Hoja3!$A$9,IF(K1572=[32]Hoja3!$B$10,[32]Hoja3!$A$10,IF(K1572=[32]Hoja3!$B$11,[32]Hoja3!$A$11,IF(K1572=[32]Hoja3!$B$12,[32]Hoja3!$A$12,IF(K1572=[32]Hoja3!$B$13,[32]Hoja3!$A$13,IF(K1572=[32]Hoja3!$B$14,[32]Hoja3!$A$14,"")))))))))))))</f>
        <v>CCE-05</v>
      </c>
      <c r="M1572" s="2" t="s">
        <v>30</v>
      </c>
      <c r="N1572" s="2">
        <v>0</v>
      </c>
      <c r="O1572" s="1">
        <v>13743084</v>
      </c>
      <c r="P1572" s="1">
        <v>13743084</v>
      </c>
      <c r="Q1572" s="1">
        <v>0</v>
      </c>
      <c r="R1572" s="2">
        <v>0</v>
      </c>
      <c r="S1572" s="2" t="s">
        <v>2072</v>
      </c>
      <c r="T1572" s="2" t="s">
        <v>2073</v>
      </c>
      <c r="U1572" s="2" t="s">
        <v>2074</v>
      </c>
      <c r="V1572" s="2" t="s">
        <v>2075</v>
      </c>
      <c r="W1572" s="2" t="s">
        <v>2076</v>
      </c>
      <c r="X1572" s="2">
        <v>3241000</v>
      </c>
      <c r="Y1572" s="3" t="s">
        <v>2077</v>
      </c>
    </row>
    <row r="1573" spans="1:25" ht="120" x14ac:dyDescent="0.25">
      <c r="A1573" s="2" t="s">
        <v>2405</v>
      </c>
      <c r="B1573" s="2" t="str">
        <f>IFERROR(VLOOKUP(VALUE(MID(A1573,1,IF(VALUE(MID(A1573,1,3))=898,3,4))),[32]Hoja1!$A$3:$K$222,2,0),"")</f>
        <v>1053 Oportunidades de aprendizaje desde el enfoque diferencial</v>
      </c>
      <c r="C1573" s="2" t="s">
        <v>2069</v>
      </c>
      <c r="D1573" s="2" t="s">
        <v>2070</v>
      </c>
      <c r="E1573" s="2">
        <v>91111902</v>
      </c>
      <c r="F1573" s="2" t="s">
        <v>2326</v>
      </c>
      <c r="G1573" s="4">
        <v>1</v>
      </c>
      <c r="H1573" s="4">
        <v>1</v>
      </c>
      <c r="I1573" s="2">
        <v>6</v>
      </c>
      <c r="J1573" s="2">
        <v>1</v>
      </c>
      <c r="K1573" s="2" t="s">
        <v>29</v>
      </c>
      <c r="L1573" s="2" t="str">
        <f>IF(K1573=[32]Hoja3!$B$2,[32]Hoja3!$A$2,IF(K1573=[32]Hoja3!$B$3,[32]Hoja3!$A$3,IF(K1573=[32]Hoja3!$B$4,[32]Hoja3!$A$4,IF(K1573=[32]Hoja3!$B$5,[32]Hoja3!$A$5,IF(K1573=[32]Hoja3!$B$6,[32]Hoja3!$A$6,IF(K1573=[32]Hoja3!$B$7,[32]Hoja3!$A$7,IF(K1573=[32]Hoja3!$B$8,[32]Hoja3!$A$8,IF(K1573=[32]Hoja3!$B$9,[32]Hoja3!$A$9,IF(K1573=[32]Hoja3!$B$10,[32]Hoja3!$A$10,IF(K1573=[32]Hoja3!$B$11,[32]Hoja3!$A$11,IF(K1573=[32]Hoja3!$B$12,[32]Hoja3!$A$12,IF(K1573=[32]Hoja3!$B$13,[32]Hoja3!$A$13,IF(K1573=[32]Hoja3!$B$14,[32]Hoja3!$A$14,"")))))))))))))</f>
        <v>CCE-05</v>
      </c>
      <c r="M1573" s="2" t="s">
        <v>30</v>
      </c>
      <c r="N1573" s="2">
        <v>0</v>
      </c>
      <c r="O1573" s="1">
        <v>13743084</v>
      </c>
      <c r="P1573" s="1">
        <v>13743084</v>
      </c>
      <c r="Q1573" s="1">
        <v>0</v>
      </c>
      <c r="R1573" s="2">
        <v>0</v>
      </c>
      <c r="S1573" s="2" t="s">
        <v>2072</v>
      </c>
      <c r="T1573" s="2" t="s">
        <v>2073</v>
      </c>
      <c r="U1573" s="2" t="s">
        <v>2074</v>
      </c>
      <c r="V1573" s="2" t="s">
        <v>2075</v>
      </c>
      <c r="W1573" s="2" t="s">
        <v>2076</v>
      </c>
      <c r="X1573" s="2">
        <v>3241000</v>
      </c>
      <c r="Y1573" s="3" t="s">
        <v>2077</v>
      </c>
    </row>
    <row r="1574" spans="1:25" ht="120" x14ac:dyDescent="0.25">
      <c r="A1574" s="2" t="s">
        <v>2406</v>
      </c>
      <c r="B1574" s="2" t="str">
        <f>IFERROR(VLOOKUP(VALUE(MID(A1574,1,IF(VALUE(MID(A1574,1,3))=898,3,4))),[32]Hoja1!$A$3:$K$222,2,0),"")</f>
        <v>1053 Oportunidades de aprendizaje desde el enfoque diferencial</v>
      </c>
      <c r="C1574" s="2" t="s">
        <v>2069</v>
      </c>
      <c r="D1574" s="2" t="s">
        <v>2070</v>
      </c>
      <c r="E1574" s="2">
        <v>91111902</v>
      </c>
      <c r="F1574" s="2" t="s">
        <v>2326</v>
      </c>
      <c r="G1574" s="4">
        <v>1</v>
      </c>
      <c r="H1574" s="4">
        <v>1</v>
      </c>
      <c r="I1574" s="2">
        <v>6</v>
      </c>
      <c r="J1574" s="2">
        <v>1</v>
      </c>
      <c r="K1574" s="2" t="s">
        <v>29</v>
      </c>
      <c r="L1574" s="2" t="str">
        <f>IF(K1574=[32]Hoja3!$B$2,[32]Hoja3!$A$2,IF(K1574=[32]Hoja3!$B$3,[32]Hoja3!$A$3,IF(K1574=[32]Hoja3!$B$4,[32]Hoja3!$A$4,IF(K1574=[32]Hoja3!$B$5,[32]Hoja3!$A$5,IF(K1574=[32]Hoja3!$B$6,[32]Hoja3!$A$6,IF(K1574=[32]Hoja3!$B$7,[32]Hoja3!$A$7,IF(K1574=[32]Hoja3!$B$8,[32]Hoja3!$A$8,IF(K1574=[32]Hoja3!$B$9,[32]Hoja3!$A$9,IF(K1574=[32]Hoja3!$B$10,[32]Hoja3!$A$10,IF(K1574=[32]Hoja3!$B$11,[32]Hoja3!$A$11,IF(K1574=[32]Hoja3!$B$12,[32]Hoja3!$A$12,IF(K1574=[32]Hoja3!$B$13,[32]Hoja3!$A$13,IF(K1574=[32]Hoja3!$B$14,[32]Hoja3!$A$14,"")))))))))))))</f>
        <v>CCE-05</v>
      </c>
      <c r="M1574" s="2" t="s">
        <v>30</v>
      </c>
      <c r="N1574" s="2">
        <v>0</v>
      </c>
      <c r="O1574" s="1">
        <v>13743084</v>
      </c>
      <c r="P1574" s="1">
        <v>13743084</v>
      </c>
      <c r="Q1574" s="1">
        <v>0</v>
      </c>
      <c r="R1574" s="2">
        <v>0</v>
      </c>
      <c r="S1574" s="2" t="s">
        <v>2072</v>
      </c>
      <c r="T1574" s="2" t="s">
        <v>2073</v>
      </c>
      <c r="U1574" s="2" t="s">
        <v>2074</v>
      </c>
      <c r="V1574" s="2" t="s">
        <v>2075</v>
      </c>
      <c r="W1574" s="2" t="s">
        <v>2076</v>
      </c>
      <c r="X1574" s="2">
        <v>3241000</v>
      </c>
      <c r="Y1574" s="3" t="s">
        <v>2077</v>
      </c>
    </row>
    <row r="1575" spans="1:25" ht="120" x14ac:dyDescent="0.25">
      <c r="A1575" s="2" t="s">
        <v>2407</v>
      </c>
      <c r="B1575" s="2" t="str">
        <f>IFERROR(VLOOKUP(VALUE(MID(A1575,1,IF(VALUE(MID(A1575,1,3))=898,3,4))),[32]Hoja1!$A$3:$K$222,2,0),"")</f>
        <v>1053 Oportunidades de aprendizaje desde el enfoque diferencial</v>
      </c>
      <c r="C1575" s="2" t="s">
        <v>2069</v>
      </c>
      <c r="D1575" s="2" t="s">
        <v>2070</v>
      </c>
      <c r="E1575" s="2">
        <v>91111902</v>
      </c>
      <c r="F1575" s="2" t="s">
        <v>2326</v>
      </c>
      <c r="G1575" s="4">
        <v>1</v>
      </c>
      <c r="H1575" s="4">
        <v>1</v>
      </c>
      <c r="I1575" s="2">
        <v>6</v>
      </c>
      <c r="J1575" s="2">
        <v>1</v>
      </c>
      <c r="K1575" s="2" t="s">
        <v>29</v>
      </c>
      <c r="L1575" s="2" t="str">
        <f>IF(K1575=[32]Hoja3!$B$2,[32]Hoja3!$A$2,IF(K1575=[32]Hoja3!$B$3,[32]Hoja3!$A$3,IF(K1575=[32]Hoja3!$B$4,[32]Hoja3!$A$4,IF(K1575=[32]Hoja3!$B$5,[32]Hoja3!$A$5,IF(K1575=[32]Hoja3!$B$6,[32]Hoja3!$A$6,IF(K1575=[32]Hoja3!$B$7,[32]Hoja3!$A$7,IF(K1575=[32]Hoja3!$B$8,[32]Hoja3!$A$8,IF(K1575=[32]Hoja3!$B$9,[32]Hoja3!$A$9,IF(K1575=[32]Hoja3!$B$10,[32]Hoja3!$A$10,IF(K1575=[32]Hoja3!$B$11,[32]Hoja3!$A$11,IF(K1575=[32]Hoja3!$B$12,[32]Hoja3!$A$12,IF(K1575=[32]Hoja3!$B$13,[32]Hoja3!$A$13,IF(K1575=[32]Hoja3!$B$14,[32]Hoja3!$A$14,"")))))))))))))</f>
        <v>CCE-05</v>
      </c>
      <c r="M1575" s="2" t="s">
        <v>30</v>
      </c>
      <c r="N1575" s="2">
        <v>0</v>
      </c>
      <c r="O1575" s="1">
        <v>13743084</v>
      </c>
      <c r="P1575" s="1">
        <v>13743084</v>
      </c>
      <c r="Q1575" s="1">
        <v>0</v>
      </c>
      <c r="R1575" s="2">
        <v>0</v>
      </c>
      <c r="S1575" s="2" t="s">
        <v>2072</v>
      </c>
      <c r="T1575" s="2" t="s">
        <v>2073</v>
      </c>
      <c r="U1575" s="2" t="s">
        <v>2074</v>
      </c>
      <c r="V1575" s="2" t="s">
        <v>2075</v>
      </c>
      <c r="W1575" s="2" t="s">
        <v>2076</v>
      </c>
      <c r="X1575" s="2">
        <v>3241000</v>
      </c>
      <c r="Y1575" s="3" t="s">
        <v>2077</v>
      </c>
    </row>
    <row r="1576" spans="1:25" ht="120" x14ac:dyDescent="0.25">
      <c r="A1576" s="2" t="s">
        <v>2408</v>
      </c>
      <c r="B1576" s="2" t="str">
        <f>IFERROR(VLOOKUP(VALUE(MID(A1576,1,IF(VALUE(MID(A1576,1,3))=898,3,4))),[32]Hoja1!$A$3:$K$222,2,0),"")</f>
        <v>1053 Oportunidades de aprendizaje desde el enfoque diferencial</v>
      </c>
      <c r="C1576" s="2" t="s">
        <v>2069</v>
      </c>
      <c r="D1576" s="2" t="s">
        <v>2070</v>
      </c>
      <c r="E1576" s="2">
        <v>91111902</v>
      </c>
      <c r="F1576" s="2" t="s">
        <v>2326</v>
      </c>
      <c r="G1576" s="4">
        <v>1</v>
      </c>
      <c r="H1576" s="4">
        <v>1</v>
      </c>
      <c r="I1576" s="2">
        <v>6</v>
      </c>
      <c r="J1576" s="2">
        <v>1</v>
      </c>
      <c r="K1576" s="2" t="s">
        <v>29</v>
      </c>
      <c r="L1576" s="2" t="str">
        <f>IF(K1576=[32]Hoja3!$B$2,[32]Hoja3!$A$2,IF(K1576=[32]Hoja3!$B$3,[32]Hoja3!$A$3,IF(K1576=[32]Hoja3!$B$4,[32]Hoja3!$A$4,IF(K1576=[32]Hoja3!$B$5,[32]Hoja3!$A$5,IF(K1576=[32]Hoja3!$B$6,[32]Hoja3!$A$6,IF(K1576=[32]Hoja3!$B$7,[32]Hoja3!$A$7,IF(K1576=[32]Hoja3!$B$8,[32]Hoja3!$A$8,IF(K1576=[32]Hoja3!$B$9,[32]Hoja3!$A$9,IF(K1576=[32]Hoja3!$B$10,[32]Hoja3!$A$10,IF(K1576=[32]Hoja3!$B$11,[32]Hoja3!$A$11,IF(K1576=[32]Hoja3!$B$12,[32]Hoja3!$A$12,IF(K1576=[32]Hoja3!$B$13,[32]Hoja3!$A$13,IF(K1576=[32]Hoja3!$B$14,[32]Hoja3!$A$14,"")))))))))))))</f>
        <v>CCE-05</v>
      </c>
      <c r="M1576" s="2" t="s">
        <v>30</v>
      </c>
      <c r="N1576" s="2">
        <v>0</v>
      </c>
      <c r="O1576" s="1">
        <v>13743084</v>
      </c>
      <c r="P1576" s="1">
        <v>13743084</v>
      </c>
      <c r="Q1576" s="1">
        <v>0</v>
      </c>
      <c r="R1576" s="2">
        <v>0</v>
      </c>
      <c r="S1576" s="2" t="s">
        <v>2072</v>
      </c>
      <c r="T1576" s="2" t="s">
        <v>2073</v>
      </c>
      <c r="U1576" s="2" t="s">
        <v>2074</v>
      </c>
      <c r="V1576" s="2" t="s">
        <v>2075</v>
      </c>
      <c r="W1576" s="2" t="s">
        <v>2076</v>
      </c>
      <c r="X1576" s="2">
        <v>3241000</v>
      </c>
      <c r="Y1576" s="3" t="s">
        <v>2077</v>
      </c>
    </row>
    <row r="1577" spans="1:25" ht="120" x14ac:dyDescent="0.25">
      <c r="A1577" s="2" t="s">
        <v>2409</v>
      </c>
      <c r="B1577" s="2" t="str">
        <f>IFERROR(VLOOKUP(VALUE(MID(A1577,1,IF(VALUE(MID(A1577,1,3))=898,3,4))),[32]Hoja1!$A$3:$K$222,2,0),"")</f>
        <v>1053 Oportunidades de aprendizaje desde el enfoque diferencial</v>
      </c>
      <c r="C1577" s="2" t="s">
        <v>2069</v>
      </c>
      <c r="D1577" s="2" t="s">
        <v>2070</v>
      </c>
      <c r="E1577" s="2">
        <v>91111902</v>
      </c>
      <c r="F1577" s="2" t="s">
        <v>2326</v>
      </c>
      <c r="G1577" s="4">
        <v>1</v>
      </c>
      <c r="H1577" s="4">
        <v>1</v>
      </c>
      <c r="I1577" s="2">
        <v>6</v>
      </c>
      <c r="J1577" s="2">
        <v>1</v>
      </c>
      <c r="K1577" s="2" t="s">
        <v>29</v>
      </c>
      <c r="L1577" s="2" t="str">
        <f>IF(K1577=[32]Hoja3!$B$2,[32]Hoja3!$A$2,IF(K1577=[32]Hoja3!$B$3,[32]Hoja3!$A$3,IF(K1577=[32]Hoja3!$B$4,[32]Hoja3!$A$4,IF(K1577=[32]Hoja3!$B$5,[32]Hoja3!$A$5,IF(K1577=[32]Hoja3!$B$6,[32]Hoja3!$A$6,IF(K1577=[32]Hoja3!$B$7,[32]Hoja3!$A$7,IF(K1577=[32]Hoja3!$B$8,[32]Hoja3!$A$8,IF(K1577=[32]Hoja3!$B$9,[32]Hoja3!$A$9,IF(K1577=[32]Hoja3!$B$10,[32]Hoja3!$A$10,IF(K1577=[32]Hoja3!$B$11,[32]Hoja3!$A$11,IF(K1577=[32]Hoja3!$B$12,[32]Hoja3!$A$12,IF(K1577=[32]Hoja3!$B$13,[32]Hoja3!$A$13,IF(K1577=[32]Hoja3!$B$14,[32]Hoja3!$A$14,"")))))))))))))</f>
        <v>CCE-05</v>
      </c>
      <c r="M1577" s="2" t="s">
        <v>30</v>
      </c>
      <c r="N1577" s="2">
        <v>0</v>
      </c>
      <c r="O1577" s="1">
        <v>13743084</v>
      </c>
      <c r="P1577" s="1">
        <v>13743084</v>
      </c>
      <c r="Q1577" s="1">
        <v>0</v>
      </c>
      <c r="R1577" s="2">
        <v>0</v>
      </c>
      <c r="S1577" s="2" t="s">
        <v>2072</v>
      </c>
      <c r="T1577" s="2" t="s">
        <v>2073</v>
      </c>
      <c r="U1577" s="2" t="s">
        <v>2074</v>
      </c>
      <c r="V1577" s="2" t="s">
        <v>2075</v>
      </c>
      <c r="W1577" s="2" t="s">
        <v>2076</v>
      </c>
      <c r="X1577" s="2">
        <v>3241000</v>
      </c>
      <c r="Y1577" s="3" t="s">
        <v>2077</v>
      </c>
    </row>
    <row r="1578" spans="1:25" ht="120" x14ac:dyDescent="0.25">
      <c r="A1578" s="2" t="s">
        <v>2410</v>
      </c>
      <c r="B1578" s="2" t="str">
        <f>IFERROR(VLOOKUP(VALUE(MID(A1578,1,IF(VALUE(MID(A1578,1,3))=898,3,4))),[32]Hoja1!$A$3:$K$222,2,0),"")</f>
        <v>1053 Oportunidades de aprendizaje desde el enfoque diferencial</v>
      </c>
      <c r="C1578" s="2" t="s">
        <v>2069</v>
      </c>
      <c r="D1578" s="2" t="s">
        <v>2070</v>
      </c>
      <c r="E1578" s="2">
        <v>91111902</v>
      </c>
      <c r="F1578" s="2" t="s">
        <v>2326</v>
      </c>
      <c r="G1578" s="4">
        <v>1</v>
      </c>
      <c r="H1578" s="4">
        <v>1</v>
      </c>
      <c r="I1578" s="2">
        <v>6</v>
      </c>
      <c r="J1578" s="2">
        <v>1</v>
      </c>
      <c r="K1578" s="2" t="s">
        <v>29</v>
      </c>
      <c r="L1578" s="2" t="str">
        <f>IF(K1578=[32]Hoja3!$B$2,[32]Hoja3!$A$2,IF(K1578=[32]Hoja3!$B$3,[32]Hoja3!$A$3,IF(K1578=[32]Hoja3!$B$4,[32]Hoja3!$A$4,IF(K1578=[32]Hoja3!$B$5,[32]Hoja3!$A$5,IF(K1578=[32]Hoja3!$B$6,[32]Hoja3!$A$6,IF(K1578=[32]Hoja3!$B$7,[32]Hoja3!$A$7,IF(K1578=[32]Hoja3!$B$8,[32]Hoja3!$A$8,IF(K1578=[32]Hoja3!$B$9,[32]Hoja3!$A$9,IF(K1578=[32]Hoja3!$B$10,[32]Hoja3!$A$10,IF(K1578=[32]Hoja3!$B$11,[32]Hoja3!$A$11,IF(K1578=[32]Hoja3!$B$12,[32]Hoja3!$A$12,IF(K1578=[32]Hoja3!$B$13,[32]Hoja3!$A$13,IF(K1578=[32]Hoja3!$B$14,[32]Hoja3!$A$14,"")))))))))))))</f>
        <v>CCE-05</v>
      </c>
      <c r="M1578" s="2" t="s">
        <v>30</v>
      </c>
      <c r="N1578" s="2">
        <v>0</v>
      </c>
      <c r="O1578" s="1">
        <v>13743084</v>
      </c>
      <c r="P1578" s="1">
        <v>13743084</v>
      </c>
      <c r="Q1578" s="1">
        <v>0</v>
      </c>
      <c r="R1578" s="2">
        <v>0</v>
      </c>
      <c r="S1578" s="2" t="s">
        <v>2072</v>
      </c>
      <c r="T1578" s="2" t="s">
        <v>2073</v>
      </c>
      <c r="U1578" s="2" t="s">
        <v>2074</v>
      </c>
      <c r="V1578" s="2" t="s">
        <v>2075</v>
      </c>
      <c r="W1578" s="2" t="s">
        <v>2076</v>
      </c>
      <c r="X1578" s="2">
        <v>3241000</v>
      </c>
      <c r="Y1578" s="3" t="s">
        <v>2077</v>
      </c>
    </row>
    <row r="1579" spans="1:25" ht="120" x14ac:dyDescent="0.25">
      <c r="A1579" s="2" t="s">
        <v>2411</v>
      </c>
      <c r="B1579" s="2" t="str">
        <f>IFERROR(VLOOKUP(VALUE(MID(A1579,1,IF(VALUE(MID(A1579,1,3))=898,3,4))),[32]Hoja1!$A$3:$K$222,2,0),"")</f>
        <v>1053 Oportunidades de aprendizaje desde el enfoque diferencial</v>
      </c>
      <c r="C1579" s="2" t="s">
        <v>2069</v>
      </c>
      <c r="D1579" s="2" t="s">
        <v>2070</v>
      </c>
      <c r="E1579" s="2">
        <v>91111902</v>
      </c>
      <c r="F1579" s="2" t="s">
        <v>2412</v>
      </c>
      <c r="G1579" s="4">
        <v>1</v>
      </c>
      <c r="H1579" s="4">
        <v>1</v>
      </c>
      <c r="I1579" s="2">
        <v>6</v>
      </c>
      <c r="J1579" s="2">
        <v>1</v>
      </c>
      <c r="K1579" s="2" t="s">
        <v>29</v>
      </c>
      <c r="L1579" s="2" t="str">
        <f>IF(K1579=[32]Hoja3!$B$2,[32]Hoja3!$A$2,IF(K1579=[32]Hoja3!$B$3,[32]Hoja3!$A$3,IF(K1579=[32]Hoja3!$B$4,[32]Hoja3!$A$4,IF(K1579=[32]Hoja3!$B$5,[32]Hoja3!$A$5,IF(K1579=[32]Hoja3!$B$6,[32]Hoja3!$A$6,IF(K1579=[32]Hoja3!$B$7,[32]Hoja3!$A$7,IF(K1579=[32]Hoja3!$B$8,[32]Hoja3!$A$8,IF(K1579=[32]Hoja3!$B$9,[32]Hoja3!$A$9,IF(K1579=[32]Hoja3!$B$10,[32]Hoja3!$A$10,IF(K1579=[32]Hoja3!$B$11,[32]Hoja3!$A$11,IF(K1579=[32]Hoja3!$B$12,[32]Hoja3!$A$12,IF(K1579=[32]Hoja3!$B$13,[32]Hoja3!$A$13,IF(K1579=[32]Hoja3!$B$14,[32]Hoja3!$A$14,"")))))))))))))</f>
        <v>CCE-05</v>
      </c>
      <c r="M1579" s="2" t="s">
        <v>30</v>
      </c>
      <c r="N1579" s="2">
        <v>0</v>
      </c>
      <c r="O1579" s="1">
        <v>13743084</v>
      </c>
      <c r="P1579" s="1">
        <v>13743084</v>
      </c>
      <c r="Q1579" s="1">
        <v>0</v>
      </c>
      <c r="R1579" s="2">
        <v>0</v>
      </c>
      <c r="S1579" s="2" t="s">
        <v>2072</v>
      </c>
      <c r="T1579" s="2" t="s">
        <v>2073</v>
      </c>
      <c r="U1579" s="2" t="s">
        <v>2074</v>
      </c>
      <c r="V1579" s="2" t="s">
        <v>2075</v>
      </c>
      <c r="W1579" s="2" t="s">
        <v>2076</v>
      </c>
      <c r="X1579" s="2">
        <v>3241000</v>
      </c>
      <c r="Y1579" s="3" t="s">
        <v>2077</v>
      </c>
    </row>
    <row r="1580" spans="1:25" ht="120" x14ac:dyDescent="0.25">
      <c r="A1580" s="2" t="s">
        <v>2413</v>
      </c>
      <c r="B1580" s="2" t="str">
        <f>IFERROR(VLOOKUP(VALUE(MID(A1580,1,IF(VALUE(MID(A1580,1,3))=898,3,4))),[32]Hoja1!$A$3:$K$222,2,0),"")</f>
        <v>1053 Oportunidades de aprendizaje desde el enfoque diferencial</v>
      </c>
      <c r="C1580" s="2" t="s">
        <v>2069</v>
      </c>
      <c r="D1580" s="2" t="s">
        <v>2070</v>
      </c>
      <c r="E1580" s="2">
        <v>91111902</v>
      </c>
      <c r="F1580" s="2" t="s">
        <v>2412</v>
      </c>
      <c r="G1580" s="4">
        <v>1</v>
      </c>
      <c r="H1580" s="4">
        <v>1</v>
      </c>
      <c r="I1580" s="2">
        <v>6</v>
      </c>
      <c r="J1580" s="2">
        <v>1</v>
      </c>
      <c r="K1580" s="2" t="s">
        <v>29</v>
      </c>
      <c r="L1580" s="2" t="str">
        <f>IF(K1580=[32]Hoja3!$B$2,[32]Hoja3!$A$2,IF(K1580=[32]Hoja3!$B$3,[32]Hoja3!$A$3,IF(K1580=[32]Hoja3!$B$4,[32]Hoja3!$A$4,IF(K1580=[32]Hoja3!$B$5,[32]Hoja3!$A$5,IF(K1580=[32]Hoja3!$B$6,[32]Hoja3!$A$6,IF(K1580=[32]Hoja3!$B$7,[32]Hoja3!$A$7,IF(K1580=[32]Hoja3!$B$8,[32]Hoja3!$A$8,IF(K1580=[32]Hoja3!$B$9,[32]Hoja3!$A$9,IF(K1580=[32]Hoja3!$B$10,[32]Hoja3!$A$10,IF(K1580=[32]Hoja3!$B$11,[32]Hoja3!$A$11,IF(K1580=[32]Hoja3!$B$12,[32]Hoja3!$A$12,IF(K1580=[32]Hoja3!$B$13,[32]Hoja3!$A$13,IF(K1580=[32]Hoja3!$B$14,[32]Hoja3!$A$14,"")))))))))))))</f>
        <v>CCE-05</v>
      </c>
      <c r="M1580" s="2" t="s">
        <v>30</v>
      </c>
      <c r="N1580" s="2">
        <v>0</v>
      </c>
      <c r="O1580" s="1">
        <v>13743084</v>
      </c>
      <c r="P1580" s="1">
        <v>13743084</v>
      </c>
      <c r="Q1580" s="1">
        <v>0</v>
      </c>
      <c r="R1580" s="2">
        <v>0</v>
      </c>
      <c r="S1580" s="2" t="s">
        <v>2072</v>
      </c>
      <c r="T1580" s="2" t="s">
        <v>2073</v>
      </c>
      <c r="U1580" s="2" t="s">
        <v>2074</v>
      </c>
      <c r="V1580" s="2" t="s">
        <v>2075</v>
      </c>
      <c r="W1580" s="2" t="s">
        <v>2076</v>
      </c>
      <c r="X1580" s="2">
        <v>3241000</v>
      </c>
      <c r="Y1580" s="3" t="s">
        <v>2077</v>
      </c>
    </row>
    <row r="1581" spans="1:25" ht="120" x14ac:dyDescent="0.25">
      <c r="A1581" s="2" t="s">
        <v>2414</v>
      </c>
      <c r="B1581" s="2" t="str">
        <f>IFERROR(VLOOKUP(VALUE(MID(A1581,1,IF(VALUE(MID(A1581,1,3))=898,3,4))),[32]Hoja1!$A$3:$K$222,2,0),"")</f>
        <v>1053 Oportunidades de aprendizaje desde el enfoque diferencial</v>
      </c>
      <c r="C1581" s="2" t="s">
        <v>2069</v>
      </c>
      <c r="D1581" s="2" t="s">
        <v>2070</v>
      </c>
      <c r="E1581" s="2">
        <v>91111902</v>
      </c>
      <c r="F1581" s="2" t="s">
        <v>2412</v>
      </c>
      <c r="G1581" s="4">
        <v>1</v>
      </c>
      <c r="H1581" s="4">
        <v>1</v>
      </c>
      <c r="I1581" s="2">
        <v>6</v>
      </c>
      <c r="J1581" s="2">
        <v>1</v>
      </c>
      <c r="K1581" s="2" t="s">
        <v>29</v>
      </c>
      <c r="L1581" s="2" t="str">
        <f>IF(K1581=[32]Hoja3!$B$2,[32]Hoja3!$A$2,IF(K1581=[32]Hoja3!$B$3,[32]Hoja3!$A$3,IF(K1581=[32]Hoja3!$B$4,[32]Hoja3!$A$4,IF(K1581=[32]Hoja3!$B$5,[32]Hoja3!$A$5,IF(K1581=[32]Hoja3!$B$6,[32]Hoja3!$A$6,IF(K1581=[32]Hoja3!$B$7,[32]Hoja3!$A$7,IF(K1581=[32]Hoja3!$B$8,[32]Hoja3!$A$8,IF(K1581=[32]Hoja3!$B$9,[32]Hoja3!$A$9,IF(K1581=[32]Hoja3!$B$10,[32]Hoja3!$A$10,IF(K1581=[32]Hoja3!$B$11,[32]Hoja3!$A$11,IF(K1581=[32]Hoja3!$B$12,[32]Hoja3!$A$12,IF(K1581=[32]Hoja3!$B$13,[32]Hoja3!$A$13,IF(K1581=[32]Hoja3!$B$14,[32]Hoja3!$A$14,"")))))))))))))</f>
        <v>CCE-05</v>
      </c>
      <c r="M1581" s="2" t="s">
        <v>30</v>
      </c>
      <c r="N1581" s="2">
        <v>0</v>
      </c>
      <c r="O1581" s="1">
        <v>13743084</v>
      </c>
      <c r="P1581" s="1">
        <v>13743084</v>
      </c>
      <c r="Q1581" s="1">
        <v>0</v>
      </c>
      <c r="R1581" s="2">
        <v>0</v>
      </c>
      <c r="S1581" s="2" t="s">
        <v>2072</v>
      </c>
      <c r="T1581" s="2" t="s">
        <v>2073</v>
      </c>
      <c r="U1581" s="2" t="s">
        <v>2074</v>
      </c>
      <c r="V1581" s="2" t="s">
        <v>2075</v>
      </c>
      <c r="W1581" s="2" t="s">
        <v>2076</v>
      </c>
      <c r="X1581" s="2">
        <v>3241000</v>
      </c>
      <c r="Y1581" s="3" t="s">
        <v>2077</v>
      </c>
    </row>
    <row r="1582" spans="1:25" ht="120" x14ac:dyDescent="0.25">
      <c r="A1582" s="2" t="s">
        <v>2415</v>
      </c>
      <c r="B1582" s="2" t="str">
        <f>IFERROR(VLOOKUP(VALUE(MID(A1582,1,IF(VALUE(MID(A1582,1,3))=898,3,4))),[32]Hoja1!$A$3:$K$222,2,0),"")</f>
        <v>1053 Oportunidades de aprendizaje desde el enfoque diferencial</v>
      </c>
      <c r="C1582" s="2" t="s">
        <v>2069</v>
      </c>
      <c r="D1582" s="2" t="s">
        <v>2070</v>
      </c>
      <c r="E1582" s="2">
        <v>91111902</v>
      </c>
      <c r="F1582" s="2" t="s">
        <v>2412</v>
      </c>
      <c r="G1582" s="4">
        <v>1</v>
      </c>
      <c r="H1582" s="4">
        <v>1</v>
      </c>
      <c r="I1582" s="2">
        <v>6</v>
      </c>
      <c r="J1582" s="2">
        <v>1</v>
      </c>
      <c r="K1582" s="2" t="s">
        <v>29</v>
      </c>
      <c r="L1582" s="2" t="str">
        <f>IF(K1582=[32]Hoja3!$B$2,[32]Hoja3!$A$2,IF(K1582=[32]Hoja3!$B$3,[32]Hoja3!$A$3,IF(K1582=[32]Hoja3!$B$4,[32]Hoja3!$A$4,IF(K1582=[32]Hoja3!$B$5,[32]Hoja3!$A$5,IF(K1582=[32]Hoja3!$B$6,[32]Hoja3!$A$6,IF(K1582=[32]Hoja3!$B$7,[32]Hoja3!$A$7,IF(K1582=[32]Hoja3!$B$8,[32]Hoja3!$A$8,IF(K1582=[32]Hoja3!$B$9,[32]Hoja3!$A$9,IF(K1582=[32]Hoja3!$B$10,[32]Hoja3!$A$10,IF(K1582=[32]Hoja3!$B$11,[32]Hoja3!$A$11,IF(K1582=[32]Hoja3!$B$12,[32]Hoja3!$A$12,IF(K1582=[32]Hoja3!$B$13,[32]Hoja3!$A$13,IF(K1582=[32]Hoja3!$B$14,[32]Hoja3!$A$14,"")))))))))))))</f>
        <v>CCE-05</v>
      </c>
      <c r="M1582" s="2" t="s">
        <v>30</v>
      </c>
      <c r="N1582" s="2">
        <v>0</v>
      </c>
      <c r="O1582" s="1">
        <v>13743084</v>
      </c>
      <c r="P1582" s="1">
        <v>13743084</v>
      </c>
      <c r="Q1582" s="1">
        <v>0</v>
      </c>
      <c r="R1582" s="2">
        <v>0</v>
      </c>
      <c r="S1582" s="2" t="s">
        <v>2072</v>
      </c>
      <c r="T1582" s="2" t="s">
        <v>2073</v>
      </c>
      <c r="U1582" s="2" t="s">
        <v>2074</v>
      </c>
      <c r="V1582" s="2" t="s">
        <v>2075</v>
      </c>
      <c r="W1582" s="2" t="s">
        <v>2076</v>
      </c>
      <c r="X1582" s="2">
        <v>3241000</v>
      </c>
      <c r="Y1582" s="3" t="s">
        <v>2077</v>
      </c>
    </row>
    <row r="1583" spans="1:25" ht="120" x14ac:dyDescent="0.25">
      <c r="A1583" s="2" t="s">
        <v>2416</v>
      </c>
      <c r="B1583" s="2" t="str">
        <f>IFERROR(VLOOKUP(VALUE(MID(A1583,1,IF(VALUE(MID(A1583,1,3))=898,3,4))),[32]Hoja1!$A$3:$K$222,2,0),"")</f>
        <v>1053 Oportunidades de aprendizaje desde el enfoque diferencial</v>
      </c>
      <c r="C1583" s="2" t="s">
        <v>2069</v>
      </c>
      <c r="D1583" s="2" t="s">
        <v>2070</v>
      </c>
      <c r="E1583" s="2">
        <v>91111902</v>
      </c>
      <c r="F1583" s="2" t="s">
        <v>2412</v>
      </c>
      <c r="G1583" s="4">
        <v>1</v>
      </c>
      <c r="H1583" s="4">
        <v>1</v>
      </c>
      <c r="I1583" s="2">
        <v>6</v>
      </c>
      <c r="J1583" s="2">
        <v>1</v>
      </c>
      <c r="K1583" s="2" t="s">
        <v>29</v>
      </c>
      <c r="L1583" s="2" t="str">
        <f>IF(K1583=[32]Hoja3!$B$2,[32]Hoja3!$A$2,IF(K1583=[32]Hoja3!$B$3,[32]Hoja3!$A$3,IF(K1583=[32]Hoja3!$B$4,[32]Hoja3!$A$4,IF(K1583=[32]Hoja3!$B$5,[32]Hoja3!$A$5,IF(K1583=[32]Hoja3!$B$6,[32]Hoja3!$A$6,IF(K1583=[32]Hoja3!$B$7,[32]Hoja3!$A$7,IF(K1583=[32]Hoja3!$B$8,[32]Hoja3!$A$8,IF(K1583=[32]Hoja3!$B$9,[32]Hoja3!$A$9,IF(K1583=[32]Hoja3!$B$10,[32]Hoja3!$A$10,IF(K1583=[32]Hoja3!$B$11,[32]Hoja3!$A$11,IF(K1583=[32]Hoja3!$B$12,[32]Hoja3!$A$12,IF(K1583=[32]Hoja3!$B$13,[32]Hoja3!$A$13,IF(K1583=[32]Hoja3!$B$14,[32]Hoja3!$A$14,"")))))))))))))</f>
        <v>CCE-05</v>
      </c>
      <c r="M1583" s="2" t="s">
        <v>30</v>
      </c>
      <c r="N1583" s="2">
        <v>0</v>
      </c>
      <c r="O1583" s="1">
        <v>13743084</v>
      </c>
      <c r="P1583" s="1">
        <v>13743084</v>
      </c>
      <c r="Q1583" s="1">
        <v>0</v>
      </c>
      <c r="R1583" s="2">
        <v>0</v>
      </c>
      <c r="S1583" s="2" t="s">
        <v>2072</v>
      </c>
      <c r="T1583" s="2" t="s">
        <v>2073</v>
      </c>
      <c r="U1583" s="2" t="s">
        <v>2074</v>
      </c>
      <c r="V1583" s="2" t="s">
        <v>2075</v>
      </c>
      <c r="W1583" s="2" t="s">
        <v>2076</v>
      </c>
      <c r="X1583" s="2">
        <v>3241000</v>
      </c>
      <c r="Y1583" s="3" t="s">
        <v>2077</v>
      </c>
    </row>
    <row r="1584" spans="1:25" ht="120" x14ac:dyDescent="0.25">
      <c r="A1584" s="2" t="s">
        <v>2417</v>
      </c>
      <c r="B1584" s="2" t="str">
        <f>IFERROR(VLOOKUP(VALUE(MID(A1584,1,IF(VALUE(MID(A1584,1,3))=898,3,4))),[32]Hoja1!$A$3:$K$222,2,0),"")</f>
        <v>1053 Oportunidades de aprendizaje desde el enfoque diferencial</v>
      </c>
      <c r="C1584" s="2" t="s">
        <v>2069</v>
      </c>
      <c r="D1584" s="2" t="s">
        <v>2070</v>
      </c>
      <c r="E1584" s="2">
        <v>91111902</v>
      </c>
      <c r="F1584" s="2" t="s">
        <v>2418</v>
      </c>
      <c r="G1584" s="4">
        <v>1</v>
      </c>
      <c r="H1584" s="4">
        <v>1</v>
      </c>
      <c r="I1584" s="2">
        <v>6</v>
      </c>
      <c r="J1584" s="2">
        <v>1</v>
      </c>
      <c r="K1584" s="2" t="s">
        <v>29</v>
      </c>
      <c r="L1584" s="2" t="str">
        <f>IF(K1584=[32]Hoja3!$B$2,[32]Hoja3!$A$2,IF(K1584=[32]Hoja3!$B$3,[32]Hoja3!$A$3,IF(K1584=[32]Hoja3!$B$4,[32]Hoja3!$A$4,IF(K1584=[32]Hoja3!$B$5,[32]Hoja3!$A$5,IF(K1584=[32]Hoja3!$B$6,[32]Hoja3!$A$6,IF(K1584=[32]Hoja3!$B$7,[32]Hoja3!$A$7,IF(K1584=[32]Hoja3!$B$8,[32]Hoja3!$A$8,IF(K1584=[32]Hoja3!$B$9,[32]Hoja3!$A$9,IF(K1584=[32]Hoja3!$B$10,[32]Hoja3!$A$10,IF(K1584=[32]Hoja3!$B$11,[32]Hoja3!$A$11,IF(K1584=[32]Hoja3!$B$12,[32]Hoja3!$A$12,IF(K1584=[32]Hoja3!$B$13,[32]Hoja3!$A$13,IF(K1584=[32]Hoja3!$B$14,[32]Hoja3!$A$14,"")))))))))))))</f>
        <v>CCE-05</v>
      </c>
      <c r="M1584" s="2" t="s">
        <v>30</v>
      </c>
      <c r="N1584" s="2">
        <v>0</v>
      </c>
      <c r="O1584" s="1">
        <v>13743084</v>
      </c>
      <c r="P1584" s="1">
        <v>13743084</v>
      </c>
      <c r="Q1584" s="1">
        <v>0</v>
      </c>
      <c r="R1584" s="2">
        <v>0</v>
      </c>
      <c r="S1584" s="2" t="s">
        <v>2072</v>
      </c>
      <c r="T1584" s="2" t="s">
        <v>2073</v>
      </c>
      <c r="U1584" s="2" t="s">
        <v>2074</v>
      </c>
      <c r="V1584" s="2" t="s">
        <v>2075</v>
      </c>
      <c r="W1584" s="2" t="s">
        <v>2076</v>
      </c>
      <c r="X1584" s="2">
        <v>3241000</v>
      </c>
      <c r="Y1584" s="3" t="s">
        <v>2077</v>
      </c>
    </row>
    <row r="1585" spans="1:25" ht="120" x14ac:dyDescent="0.25">
      <c r="A1585" s="2" t="s">
        <v>2419</v>
      </c>
      <c r="B1585" s="2" t="str">
        <f>IFERROR(VLOOKUP(VALUE(MID(A1585,1,IF(VALUE(MID(A1585,1,3))=898,3,4))),[32]Hoja1!$A$3:$K$222,2,0),"")</f>
        <v>1053 Oportunidades de aprendizaje desde el enfoque diferencial</v>
      </c>
      <c r="C1585" s="2" t="s">
        <v>2069</v>
      </c>
      <c r="D1585" s="2" t="s">
        <v>2070</v>
      </c>
      <c r="E1585" s="2">
        <v>91111902</v>
      </c>
      <c r="F1585" s="2" t="s">
        <v>2418</v>
      </c>
      <c r="G1585" s="4">
        <v>1</v>
      </c>
      <c r="H1585" s="4">
        <v>1</v>
      </c>
      <c r="I1585" s="2">
        <v>6</v>
      </c>
      <c r="J1585" s="2">
        <v>1</v>
      </c>
      <c r="K1585" s="2" t="s">
        <v>29</v>
      </c>
      <c r="L1585" s="2" t="str">
        <f>IF(K1585=[32]Hoja3!$B$2,[32]Hoja3!$A$2,IF(K1585=[32]Hoja3!$B$3,[32]Hoja3!$A$3,IF(K1585=[32]Hoja3!$B$4,[32]Hoja3!$A$4,IF(K1585=[32]Hoja3!$B$5,[32]Hoja3!$A$5,IF(K1585=[32]Hoja3!$B$6,[32]Hoja3!$A$6,IF(K1585=[32]Hoja3!$B$7,[32]Hoja3!$A$7,IF(K1585=[32]Hoja3!$B$8,[32]Hoja3!$A$8,IF(K1585=[32]Hoja3!$B$9,[32]Hoja3!$A$9,IF(K1585=[32]Hoja3!$B$10,[32]Hoja3!$A$10,IF(K1585=[32]Hoja3!$B$11,[32]Hoja3!$A$11,IF(K1585=[32]Hoja3!$B$12,[32]Hoja3!$A$12,IF(K1585=[32]Hoja3!$B$13,[32]Hoja3!$A$13,IF(K1585=[32]Hoja3!$B$14,[32]Hoja3!$A$14,"")))))))))))))</f>
        <v>CCE-05</v>
      </c>
      <c r="M1585" s="2" t="s">
        <v>30</v>
      </c>
      <c r="N1585" s="2">
        <v>0</v>
      </c>
      <c r="O1585" s="1">
        <v>13743084</v>
      </c>
      <c r="P1585" s="1">
        <v>13743084</v>
      </c>
      <c r="Q1585" s="1">
        <v>0</v>
      </c>
      <c r="R1585" s="2">
        <v>0</v>
      </c>
      <c r="S1585" s="2" t="s">
        <v>2072</v>
      </c>
      <c r="T1585" s="2" t="s">
        <v>2073</v>
      </c>
      <c r="U1585" s="2" t="s">
        <v>2074</v>
      </c>
      <c r="V1585" s="2" t="s">
        <v>2075</v>
      </c>
      <c r="W1585" s="2" t="s">
        <v>2076</v>
      </c>
      <c r="X1585" s="2">
        <v>3241000</v>
      </c>
      <c r="Y1585" s="3" t="s">
        <v>2077</v>
      </c>
    </row>
    <row r="1586" spans="1:25" ht="120" x14ac:dyDescent="0.25">
      <c r="A1586" s="2" t="s">
        <v>2420</v>
      </c>
      <c r="B1586" s="2" t="str">
        <f>IFERROR(VLOOKUP(VALUE(MID(A1586,1,IF(VALUE(MID(A1586,1,3))=898,3,4))),[32]Hoja1!$A$3:$K$222,2,0),"")</f>
        <v>1053 Oportunidades de aprendizaje desde el enfoque diferencial</v>
      </c>
      <c r="C1586" s="2" t="s">
        <v>2069</v>
      </c>
      <c r="D1586" s="2" t="s">
        <v>2070</v>
      </c>
      <c r="E1586" s="2">
        <v>91111902</v>
      </c>
      <c r="F1586" s="2" t="s">
        <v>2418</v>
      </c>
      <c r="G1586" s="4">
        <v>1</v>
      </c>
      <c r="H1586" s="4">
        <v>1</v>
      </c>
      <c r="I1586" s="2">
        <v>6</v>
      </c>
      <c r="J1586" s="2">
        <v>1</v>
      </c>
      <c r="K1586" s="2" t="s">
        <v>29</v>
      </c>
      <c r="L1586" s="2" t="str">
        <f>IF(K1586=[32]Hoja3!$B$2,[32]Hoja3!$A$2,IF(K1586=[32]Hoja3!$B$3,[32]Hoja3!$A$3,IF(K1586=[32]Hoja3!$B$4,[32]Hoja3!$A$4,IF(K1586=[32]Hoja3!$B$5,[32]Hoja3!$A$5,IF(K1586=[32]Hoja3!$B$6,[32]Hoja3!$A$6,IF(K1586=[32]Hoja3!$B$7,[32]Hoja3!$A$7,IF(K1586=[32]Hoja3!$B$8,[32]Hoja3!$A$8,IF(K1586=[32]Hoja3!$B$9,[32]Hoja3!$A$9,IF(K1586=[32]Hoja3!$B$10,[32]Hoja3!$A$10,IF(K1586=[32]Hoja3!$B$11,[32]Hoja3!$A$11,IF(K1586=[32]Hoja3!$B$12,[32]Hoja3!$A$12,IF(K1586=[32]Hoja3!$B$13,[32]Hoja3!$A$13,IF(K1586=[32]Hoja3!$B$14,[32]Hoja3!$A$14,"")))))))))))))</f>
        <v>CCE-05</v>
      </c>
      <c r="M1586" s="2" t="s">
        <v>30</v>
      </c>
      <c r="N1586" s="2">
        <v>0</v>
      </c>
      <c r="O1586" s="1">
        <v>13743084</v>
      </c>
      <c r="P1586" s="1">
        <v>13743084</v>
      </c>
      <c r="Q1586" s="1">
        <v>0</v>
      </c>
      <c r="R1586" s="2">
        <v>0</v>
      </c>
      <c r="S1586" s="2" t="s">
        <v>2072</v>
      </c>
      <c r="T1586" s="2" t="s">
        <v>2073</v>
      </c>
      <c r="U1586" s="2" t="s">
        <v>2074</v>
      </c>
      <c r="V1586" s="2" t="s">
        <v>2075</v>
      </c>
      <c r="W1586" s="2" t="s">
        <v>2076</v>
      </c>
      <c r="X1586" s="2">
        <v>3241000</v>
      </c>
      <c r="Y1586" s="3" t="s">
        <v>2077</v>
      </c>
    </row>
    <row r="1587" spans="1:25" ht="120" x14ac:dyDescent="0.25">
      <c r="A1587" s="2" t="s">
        <v>2421</v>
      </c>
      <c r="B1587" s="2" t="str">
        <f>IFERROR(VLOOKUP(VALUE(MID(A1587,1,IF(VALUE(MID(A1587,1,3))=898,3,4))),[32]Hoja1!$A$3:$K$222,2,0),"")</f>
        <v>1053 Oportunidades de aprendizaje desde el enfoque diferencial</v>
      </c>
      <c r="C1587" s="2" t="s">
        <v>2069</v>
      </c>
      <c r="D1587" s="2" t="s">
        <v>2070</v>
      </c>
      <c r="E1587" s="2">
        <v>91111902</v>
      </c>
      <c r="F1587" s="2" t="s">
        <v>2418</v>
      </c>
      <c r="G1587" s="4">
        <v>1</v>
      </c>
      <c r="H1587" s="4">
        <v>1</v>
      </c>
      <c r="I1587" s="2">
        <v>6</v>
      </c>
      <c r="J1587" s="2">
        <v>1</v>
      </c>
      <c r="K1587" s="2" t="s">
        <v>29</v>
      </c>
      <c r="L1587" s="2" t="str">
        <f>IF(K1587=[32]Hoja3!$B$2,[32]Hoja3!$A$2,IF(K1587=[32]Hoja3!$B$3,[32]Hoja3!$A$3,IF(K1587=[32]Hoja3!$B$4,[32]Hoja3!$A$4,IF(K1587=[32]Hoja3!$B$5,[32]Hoja3!$A$5,IF(K1587=[32]Hoja3!$B$6,[32]Hoja3!$A$6,IF(K1587=[32]Hoja3!$B$7,[32]Hoja3!$A$7,IF(K1587=[32]Hoja3!$B$8,[32]Hoja3!$A$8,IF(K1587=[32]Hoja3!$B$9,[32]Hoja3!$A$9,IF(K1587=[32]Hoja3!$B$10,[32]Hoja3!$A$10,IF(K1587=[32]Hoja3!$B$11,[32]Hoja3!$A$11,IF(K1587=[32]Hoja3!$B$12,[32]Hoja3!$A$12,IF(K1587=[32]Hoja3!$B$13,[32]Hoja3!$A$13,IF(K1587=[32]Hoja3!$B$14,[32]Hoja3!$A$14,"")))))))))))))</f>
        <v>CCE-05</v>
      </c>
      <c r="M1587" s="2" t="s">
        <v>30</v>
      </c>
      <c r="N1587" s="2">
        <v>0</v>
      </c>
      <c r="O1587" s="1">
        <v>13743084</v>
      </c>
      <c r="P1587" s="1">
        <v>13743084</v>
      </c>
      <c r="Q1587" s="1">
        <v>0</v>
      </c>
      <c r="R1587" s="2">
        <v>0</v>
      </c>
      <c r="S1587" s="2" t="s">
        <v>2072</v>
      </c>
      <c r="T1587" s="2" t="s">
        <v>2073</v>
      </c>
      <c r="U1587" s="2" t="s">
        <v>2074</v>
      </c>
      <c r="V1587" s="2" t="s">
        <v>2075</v>
      </c>
      <c r="W1587" s="2" t="s">
        <v>2076</v>
      </c>
      <c r="X1587" s="2">
        <v>3241000</v>
      </c>
      <c r="Y1587" s="3" t="s">
        <v>2077</v>
      </c>
    </row>
    <row r="1588" spans="1:25" ht="120" x14ac:dyDescent="0.25">
      <c r="A1588" s="2" t="s">
        <v>2422</v>
      </c>
      <c r="B1588" s="2" t="str">
        <f>IFERROR(VLOOKUP(VALUE(MID(A1588,1,IF(VALUE(MID(A1588,1,3))=898,3,4))),[32]Hoja1!$A$3:$K$222,2,0),"")</f>
        <v>1053 Oportunidades de aprendizaje desde el enfoque diferencial</v>
      </c>
      <c r="C1588" s="2" t="s">
        <v>2069</v>
      </c>
      <c r="D1588" s="2" t="s">
        <v>2070</v>
      </c>
      <c r="E1588" s="2">
        <v>91111902</v>
      </c>
      <c r="F1588" s="2" t="s">
        <v>2418</v>
      </c>
      <c r="G1588" s="4">
        <v>1</v>
      </c>
      <c r="H1588" s="4">
        <v>1</v>
      </c>
      <c r="I1588" s="2">
        <v>6</v>
      </c>
      <c r="J1588" s="2">
        <v>1</v>
      </c>
      <c r="K1588" s="2" t="s">
        <v>29</v>
      </c>
      <c r="L1588" s="2" t="str">
        <f>IF(K1588=[32]Hoja3!$B$2,[32]Hoja3!$A$2,IF(K1588=[32]Hoja3!$B$3,[32]Hoja3!$A$3,IF(K1588=[32]Hoja3!$B$4,[32]Hoja3!$A$4,IF(K1588=[32]Hoja3!$B$5,[32]Hoja3!$A$5,IF(K1588=[32]Hoja3!$B$6,[32]Hoja3!$A$6,IF(K1588=[32]Hoja3!$B$7,[32]Hoja3!$A$7,IF(K1588=[32]Hoja3!$B$8,[32]Hoja3!$A$8,IF(K1588=[32]Hoja3!$B$9,[32]Hoja3!$A$9,IF(K1588=[32]Hoja3!$B$10,[32]Hoja3!$A$10,IF(K1588=[32]Hoja3!$B$11,[32]Hoja3!$A$11,IF(K1588=[32]Hoja3!$B$12,[32]Hoja3!$A$12,IF(K1588=[32]Hoja3!$B$13,[32]Hoja3!$A$13,IF(K1588=[32]Hoja3!$B$14,[32]Hoja3!$A$14,"")))))))))))))</f>
        <v>CCE-05</v>
      </c>
      <c r="M1588" s="2" t="s">
        <v>30</v>
      </c>
      <c r="N1588" s="2">
        <v>0</v>
      </c>
      <c r="O1588" s="1">
        <v>13743084</v>
      </c>
      <c r="P1588" s="1">
        <v>13743084</v>
      </c>
      <c r="Q1588" s="1">
        <v>0</v>
      </c>
      <c r="R1588" s="2">
        <v>0</v>
      </c>
      <c r="S1588" s="2" t="s">
        <v>2072</v>
      </c>
      <c r="T1588" s="2" t="s">
        <v>2073</v>
      </c>
      <c r="U1588" s="2" t="s">
        <v>2074</v>
      </c>
      <c r="V1588" s="2" t="s">
        <v>2075</v>
      </c>
      <c r="W1588" s="2" t="s">
        <v>2076</v>
      </c>
      <c r="X1588" s="2">
        <v>3241000</v>
      </c>
      <c r="Y1588" s="3" t="s">
        <v>2077</v>
      </c>
    </row>
    <row r="1589" spans="1:25" ht="120" x14ac:dyDescent="0.25">
      <c r="A1589" s="2" t="s">
        <v>2423</v>
      </c>
      <c r="B1589" s="2" t="str">
        <f>IFERROR(VLOOKUP(VALUE(MID(A1589,1,IF(VALUE(MID(A1589,1,3))=898,3,4))),[32]Hoja1!$A$3:$K$222,2,0),"")</f>
        <v>1053 Oportunidades de aprendizaje desde el enfoque diferencial</v>
      </c>
      <c r="C1589" s="2" t="s">
        <v>2069</v>
      </c>
      <c r="D1589" s="2" t="s">
        <v>2070</v>
      </c>
      <c r="E1589" s="2">
        <v>91111902</v>
      </c>
      <c r="F1589" s="2" t="s">
        <v>2418</v>
      </c>
      <c r="G1589" s="4">
        <v>1</v>
      </c>
      <c r="H1589" s="4">
        <v>1</v>
      </c>
      <c r="I1589" s="2">
        <v>6</v>
      </c>
      <c r="J1589" s="2">
        <v>1</v>
      </c>
      <c r="K1589" s="2" t="s">
        <v>29</v>
      </c>
      <c r="L1589" s="2" t="str">
        <f>IF(K1589=[32]Hoja3!$B$2,[32]Hoja3!$A$2,IF(K1589=[32]Hoja3!$B$3,[32]Hoja3!$A$3,IF(K1589=[32]Hoja3!$B$4,[32]Hoja3!$A$4,IF(K1589=[32]Hoja3!$B$5,[32]Hoja3!$A$5,IF(K1589=[32]Hoja3!$B$6,[32]Hoja3!$A$6,IF(K1589=[32]Hoja3!$B$7,[32]Hoja3!$A$7,IF(K1589=[32]Hoja3!$B$8,[32]Hoja3!$A$8,IF(K1589=[32]Hoja3!$B$9,[32]Hoja3!$A$9,IF(K1589=[32]Hoja3!$B$10,[32]Hoja3!$A$10,IF(K1589=[32]Hoja3!$B$11,[32]Hoja3!$A$11,IF(K1589=[32]Hoja3!$B$12,[32]Hoja3!$A$12,IF(K1589=[32]Hoja3!$B$13,[32]Hoja3!$A$13,IF(K1589=[32]Hoja3!$B$14,[32]Hoja3!$A$14,"")))))))))))))</f>
        <v>CCE-05</v>
      </c>
      <c r="M1589" s="2" t="s">
        <v>30</v>
      </c>
      <c r="N1589" s="2">
        <v>0</v>
      </c>
      <c r="O1589" s="1">
        <v>13743084</v>
      </c>
      <c r="P1589" s="1">
        <v>13743084</v>
      </c>
      <c r="Q1589" s="1">
        <v>0</v>
      </c>
      <c r="R1589" s="2">
        <v>0</v>
      </c>
      <c r="S1589" s="2" t="s">
        <v>2072</v>
      </c>
      <c r="T1589" s="2" t="s">
        <v>2073</v>
      </c>
      <c r="U1589" s="2" t="s">
        <v>2074</v>
      </c>
      <c r="V1589" s="2" t="s">
        <v>2075</v>
      </c>
      <c r="W1589" s="2" t="s">
        <v>2076</v>
      </c>
      <c r="X1589" s="2">
        <v>3241000</v>
      </c>
      <c r="Y1589" s="3" t="s">
        <v>2077</v>
      </c>
    </row>
    <row r="1590" spans="1:25" ht="120" x14ac:dyDescent="0.25">
      <c r="A1590" s="2" t="s">
        <v>2424</v>
      </c>
      <c r="B1590" s="2" t="str">
        <f>IFERROR(VLOOKUP(VALUE(MID(A1590,1,IF(VALUE(MID(A1590,1,3))=898,3,4))),[32]Hoja1!$A$3:$K$222,2,0),"")</f>
        <v>1053 Oportunidades de aprendizaje desde el enfoque diferencial</v>
      </c>
      <c r="C1590" s="2" t="s">
        <v>2069</v>
      </c>
      <c r="D1590" s="2" t="s">
        <v>2070</v>
      </c>
      <c r="E1590" s="2">
        <v>91111902</v>
      </c>
      <c r="F1590" s="2" t="s">
        <v>2418</v>
      </c>
      <c r="G1590" s="4">
        <v>1</v>
      </c>
      <c r="H1590" s="4">
        <v>1</v>
      </c>
      <c r="I1590" s="2">
        <v>6</v>
      </c>
      <c r="J1590" s="2">
        <v>1</v>
      </c>
      <c r="K1590" s="2" t="s">
        <v>29</v>
      </c>
      <c r="L1590" s="2" t="str">
        <f>IF(K1590=[32]Hoja3!$B$2,[32]Hoja3!$A$2,IF(K1590=[32]Hoja3!$B$3,[32]Hoja3!$A$3,IF(K1590=[32]Hoja3!$B$4,[32]Hoja3!$A$4,IF(K1590=[32]Hoja3!$B$5,[32]Hoja3!$A$5,IF(K1590=[32]Hoja3!$B$6,[32]Hoja3!$A$6,IF(K1590=[32]Hoja3!$B$7,[32]Hoja3!$A$7,IF(K1590=[32]Hoja3!$B$8,[32]Hoja3!$A$8,IF(K1590=[32]Hoja3!$B$9,[32]Hoja3!$A$9,IF(K1590=[32]Hoja3!$B$10,[32]Hoja3!$A$10,IF(K1590=[32]Hoja3!$B$11,[32]Hoja3!$A$11,IF(K1590=[32]Hoja3!$B$12,[32]Hoja3!$A$12,IF(K1590=[32]Hoja3!$B$13,[32]Hoja3!$A$13,IF(K1590=[32]Hoja3!$B$14,[32]Hoja3!$A$14,"")))))))))))))</f>
        <v>CCE-05</v>
      </c>
      <c r="M1590" s="2" t="s">
        <v>30</v>
      </c>
      <c r="N1590" s="2">
        <v>0</v>
      </c>
      <c r="O1590" s="1">
        <v>13743084</v>
      </c>
      <c r="P1590" s="1">
        <v>13743084</v>
      </c>
      <c r="Q1590" s="1">
        <v>0</v>
      </c>
      <c r="R1590" s="2">
        <v>0</v>
      </c>
      <c r="S1590" s="2" t="s">
        <v>2072</v>
      </c>
      <c r="T1590" s="2" t="s">
        <v>2073</v>
      </c>
      <c r="U1590" s="2" t="s">
        <v>2074</v>
      </c>
      <c r="V1590" s="2" t="s">
        <v>2075</v>
      </c>
      <c r="W1590" s="2" t="s">
        <v>2076</v>
      </c>
      <c r="X1590" s="2">
        <v>3241000</v>
      </c>
      <c r="Y1590" s="3" t="s">
        <v>2077</v>
      </c>
    </row>
    <row r="1591" spans="1:25" ht="120" x14ac:dyDescent="0.25">
      <c r="A1591" s="2" t="s">
        <v>2425</v>
      </c>
      <c r="B1591" s="2" t="str">
        <f>IFERROR(VLOOKUP(VALUE(MID(A1591,1,IF(VALUE(MID(A1591,1,3))=898,3,4))),[32]Hoja1!$A$3:$K$222,2,0),"")</f>
        <v>1053 Oportunidades de aprendizaje desde el enfoque diferencial</v>
      </c>
      <c r="C1591" s="2" t="s">
        <v>2069</v>
      </c>
      <c r="D1591" s="2" t="s">
        <v>2070</v>
      </c>
      <c r="E1591" s="2">
        <v>91111902</v>
      </c>
      <c r="F1591" s="2" t="s">
        <v>2418</v>
      </c>
      <c r="G1591" s="4">
        <v>1</v>
      </c>
      <c r="H1591" s="4">
        <v>1</v>
      </c>
      <c r="I1591" s="2">
        <v>6</v>
      </c>
      <c r="J1591" s="2">
        <v>1</v>
      </c>
      <c r="K1591" s="2" t="s">
        <v>29</v>
      </c>
      <c r="L1591" s="2" t="str">
        <f>IF(K1591=[32]Hoja3!$B$2,[32]Hoja3!$A$2,IF(K1591=[32]Hoja3!$B$3,[32]Hoja3!$A$3,IF(K1591=[32]Hoja3!$B$4,[32]Hoja3!$A$4,IF(K1591=[32]Hoja3!$B$5,[32]Hoja3!$A$5,IF(K1591=[32]Hoja3!$B$6,[32]Hoja3!$A$6,IF(K1591=[32]Hoja3!$B$7,[32]Hoja3!$A$7,IF(K1591=[32]Hoja3!$B$8,[32]Hoja3!$A$8,IF(K1591=[32]Hoja3!$B$9,[32]Hoja3!$A$9,IF(K1591=[32]Hoja3!$B$10,[32]Hoja3!$A$10,IF(K1591=[32]Hoja3!$B$11,[32]Hoja3!$A$11,IF(K1591=[32]Hoja3!$B$12,[32]Hoja3!$A$12,IF(K1591=[32]Hoja3!$B$13,[32]Hoja3!$A$13,IF(K1591=[32]Hoja3!$B$14,[32]Hoja3!$A$14,"")))))))))))))</f>
        <v>CCE-05</v>
      </c>
      <c r="M1591" s="2" t="s">
        <v>30</v>
      </c>
      <c r="N1591" s="2">
        <v>0</v>
      </c>
      <c r="O1591" s="1">
        <v>13743084</v>
      </c>
      <c r="P1591" s="1">
        <v>13743084</v>
      </c>
      <c r="Q1591" s="1">
        <v>0</v>
      </c>
      <c r="R1591" s="2">
        <v>0</v>
      </c>
      <c r="S1591" s="2" t="s">
        <v>2072</v>
      </c>
      <c r="T1591" s="2" t="s">
        <v>2073</v>
      </c>
      <c r="U1591" s="2" t="s">
        <v>2074</v>
      </c>
      <c r="V1591" s="2" t="s">
        <v>2075</v>
      </c>
      <c r="W1591" s="2" t="s">
        <v>2076</v>
      </c>
      <c r="X1591" s="2">
        <v>3241000</v>
      </c>
      <c r="Y1591" s="3" t="s">
        <v>2077</v>
      </c>
    </row>
    <row r="1592" spans="1:25" ht="120" x14ac:dyDescent="0.25">
      <c r="A1592" s="2" t="s">
        <v>2426</v>
      </c>
      <c r="B1592" s="2" t="str">
        <f>IFERROR(VLOOKUP(VALUE(MID(A1592,1,IF(VALUE(MID(A1592,1,3))=898,3,4))),[32]Hoja1!$A$3:$K$222,2,0),"")</f>
        <v>1053 Oportunidades de aprendizaje desde el enfoque diferencial</v>
      </c>
      <c r="C1592" s="2" t="s">
        <v>2069</v>
      </c>
      <c r="D1592" s="2" t="s">
        <v>2070</v>
      </c>
      <c r="E1592" s="2">
        <v>91111902</v>
      </c>
      <c r="F1592" s="2" t="s">
        <v>2418</v>
      </c>
      <c r="G1592" s="4">
        <v>1</v>
      </c>
      <c r="H1592" s="4">
        <v>1</v>
      </c>
      <c r="I1592" s="2">
        <v>6</v>
      </c>
      <c r="J1592" s="2">
        <v>1</v>
      </c>
      <c r="K1592" s="2" t="s">
        <v>29</v>
      </c>
      <c r="L1592" s="2" t="str">
        <f>IF(K1592=[32]Hoja3!$B$2,[32]Hoja3!$A$2,IF(K1592=[32]Hoja3!$B$3,[32]Hoja3!$A$3,IF(K1592=[32]Hoja3!$B$4,[32]Hoja3!$A$4,IF(K1592=[32]Hoja3!$B$5,[32]Hoja3!$A$5,IF(K1592=[32]Hoja3!$B$6,[32]Hoja3!$A$6,IF(K1592=[32]Hoja3!$B$7,[32]Hoja3!$A$7,IF(K1592=[32]Hoja3!$B$8,[32]Hoja3!$A$8,IF(K1592=[32]Hoja3!$B$9,[32]Hoja3!$A$9,IF(K1592=[32]Hoja3!$B$10,[32]Hoja3!$A$10,IF(K1592=[32]Hoja3!$B$11,[32]Hoja3!$A$11,IF(K1592=[32]Hoja3!$B$12,[32]Hoja3!$A$12,IF(K1592=[32]Hoja3!$B$13,[32]Hoja3!$A$13,IF(K1592=[32]Hoja3!$B$14,[32]Hoja3!$A$14,"")))))))))))))</f>
        <v>CCE-05</v>
      </c>
      <c r="M1592" s="2" t="s">
        <v>30</v>
      </c>
      <c r="N1592" s="2">
        <v>0</v>
      </c>
      <c r="O1592" s="1">
        <v>13743084</v>
      </c>
      <c r="P1592" s="1">
        <v>13743084</v>
      </c>
      <c r="Q1592" s="1">
        <v>0</v>
      </c>
      <c r="R1592" s="2">
        <v>0</v>
      </c>
      <c r="S1592" s="2" t="s">
        <v>2072</v>
      </c>
      <c r="T1592" s="2" t="s">
        <v>2073</v>
      </c>
      <c r="U1592" s="2" t="s">
        <v>2074</v>
      </c>
      <c r="V1592" s="2" t="s">
        <v>2075</v>
      </c>
      <c r="W1592" s="2" t="s">
        <v>2076</v>
      </c>
      <c r="X1592" s="2">
        <v>3241000</v>
      </c>
      <c r="Y1592" s="3" t="s">
        <v>2077</v>
      </c>
    </row>
    <row r="1593" spans="1:25" ht="120" x14ac:dyDescent="0.25">
      <c r="A1593" s="2" t="s">
        <v>2427</v>
      </c>
      <c r="B1593" s="2" t="str">
        <f>IFERROR(VLOOKUP(VALUE(MID(A1593,1,IF(VALUE(MID(A1593,1,3))=898,3,4))),[32]Hoja1!$A$3:$K$222,2,0),"")</f>
        <v>1053 Oportunidades de aprendizaje desde el enfoque diferencial</v>
      </c>
      <c r="C1593" s="2" t="s">
        <v>2069</v>
      </c>
      <c r="D1593" s="2" t="s">
        <v>2070</v>
      </c>
      <c r="E1593" s="2">
        <v>91111902</v>
      </c>
      <c r="F1593" s="2" t="s">
        <v>2418</v>
      </c>
      <c r="G1593" s="4">
        <v>1</v>
      </c>
      <c r="H1593" s="4">
        <v>1</v>
      </c>
      <c r="I1593" s="2">
        <v>6</v>
      </c>
      <c r="J1593" s="2">
        <v>1</v>
      </c>
      <c r="K1593" s="2" t="s">
        <v>29</v>
      </c>
      <c r="L1593" s="2" t="str">
        <f>IF(K1593=[32]Hoja3!$B$2,[32]Hoja3!$A$2,IF(K1593=[32]Hoja3!$B$3,[32]Hoja3!$A$3,IF(K1593=[32]Hoja3!$B$4,[32]Hoja3!$A$4,IF(K1593=[32]Hoja3!$B$5,[32]Hoja3!$A$5,IF(K1593=[32]Hoja3!$B$6,[32]Hoja3!$A$6,IF(K1593=[32]Hoja3!$B$7,[32]Hoja3!$A$7,IF(K1593=[32]Hoja3!$B$8,[32]Hoja3!$A$8,IF(K1593=[32]Hoja3!$B$9,[32]Hoja3!$A$9,IF(K1593=[32]Hoja3!$B$10,[32]Hoja3!$A$10,IF(K1593=[32]Hoja3!$B$11,[32]Hoja3!$A$11,IF(K1593=[32]Hoja3!$B$12,[32]Hoja3!$A$12,IF(K1593=[32]Hoja3!$B$13,[32]Hoja3!$A$13,IF(K1593=[32]Hoja3!$B$14,[32]Hoja3!$A$14,"")))))))))))))</f>
        <v>CCE-05</v>
      </c>
      <c r="M1593" s="2" t="s">
        <v>30</v>
      </c>
      <c r="N1593" s="2">
        <v>0</v>
      </c>
      <c r="O1593" s="1">
        <v>13743084</v>
      </c>
      <c r="P1593" s="1">
        <v>13743084</v>
      </c>
      <c r="Q1593" s="1">
        <v>0</v>
      </c>
      <c r="R1593" s="2">
        <v>0</v>
      </c>
      <c r="S1593" s="2" t="s">
        <v>2072</v>
      </c>
      <c r="T1593" s="2" t="s">
        <v>2073</v>
      </c>
      <c r="U1593" s="2" t="s">
        <v>2074</v>
      </c>
      <c r="V1593" s="2" t="s">
        <v>2075</v>
      </c>
      <c r="W1593" s="2" t="s">
        <v>2076</v>
      </c>
      <c r="X1593" s="2">
        <v>3241000</v>
      </c>
      <c r="Y1593" s="3" t="s">
        <v>2077</v>
      </c>
    </row>
    <row r="1594" spans="1:25" ht="120" x14ac:dyDescent="0.25">
      <c r="A1594" s="2" t="s">
        <v>2428</v>
      </c>
      <c r="B1594" s="2" t="str">
        <f>IFERROR(VLOOKUP(VALUE(MID(A1594,1,IF(VALUE(MID(A1594,1,3))=898,3,4))),[32]Hoja1!$A$3:$K$222,2,0),"")</f>
        <v>1053 Oportunidades de aprendizaje desde el enfoque diferencial</v>
      </c>
      <c r="C1594" s="2" t="s">
        <v>2069</v>
      </c>
      <c r="D1594" s="2" t="s">
        <v>2070</v>
      </c>
      <c r="E1594" s="2">
        <v>91111902</v>
      </c>
      <c r="F1594" s="2" t="s">
        <v>2418</v>
      </c>
      <c r="G1594" s="4">
        <v>1</v>
      </c>
      <c r="H1594" s="4">
        <v>1</v>
      </c>
      <c r="I1594" s="2">
        <v>6</v>
      </c>
      <c r="J1594" s="2">
        <v>1</v>
      </c>
      <c r="K1594" s="2" t="s">
        <v>29</v>
      </c>
      <c r="L1594" s="2" t="str">
        <f>IF(K1594=[32]Hoja3!$B$2,[32]Hoja3!$A$2,IF(K1594=[32]Hoja3!$B$3,[32]Hoja3!$A$3,IF(K1594=[32]Hoja3!$B$4,[32]Hoja3!$A$4,IF(K1594=[32]Hoja3!$B$5,[32]Hoja3!$A$5,IF(K1594=[32]Hoja3!$B$6,[32]Hoja3!$A$6,IF(K1594=[32]Hoja3!$B$7,[32]Hoja3!$A$7,IF(K1594=[32]Hoja3!$B$8,[32]Hoja3!$A$8,IF(K1594=[32]Hoja3!$B$9,[32]Hoja3!$A$9,IF(K1594=[32]Hoja3!$B$10,[32]Hoja3!$A$10,IF(K1594=[32]Hoja3!$B$11,[32]Hoja3!$A$11,IF(K1594=[32]Hoja3!$B$12,[32]Hoja3!$A$12,IF(K1594=[32]Hoja3!$B$13,[32]Hoja3!$A$13,IF(K1594=[32]Hoja3!$B$14,[32]Hoja3!$A$14,"")))))))))))))</f>
        <v>CCE-05</v>
      </c>
      <c r="M1594" s="2" t="s">
        <v>30</v>
      </c>
      <c r="N1594" s="2">
        <v>0</v>
      </c>
      <c r="O1594" s="1">
        <v>13743084</v>
      </c>
      <c r="P1594" s="1">
        <v>13743084</v>
      </c>
      <c r="Q1594" s="1">
        <v>0</v>
      </c>
      <c r="R1594" s="2">
        <v>0</v>
      </c>
      <c r="S1594" s="2" t="s">
        <v>2072</v>
      </c>
      <c r="T1594" s="2" t="s">
        <v>2073</v>
      </c>
      <c r="U1594" s="2" t="s">
        <v>2074</v>
      </c>
      <c r="V1594" s="2" t="s">
        <v>2075</v>
      </c>
      <c r="W1594" s="2" t="s">
        <v>2076</v>
      </c>
      <c r="X1594" s="2">
        <v>3241000</v>
      </c>
      <c r="Y1594" s="3" t="s">
        <v>2077</v>
      </c>
    </row>
    <row r="1595" spans="1:25" ht="120" x14ac:dyDescent="0.25">
      <c r="A1595" s="2" t="s">
        <v>2429</v>
      </c>
      <c r="B1595" s="2" t="str">
        <f>IFERROR(VLOOKUP(VALUE(MID(A1595,1,IF(VALUE(MID(A1595,1,3))=898,3,4))),[32]Hoja1!$A$3:$K$222,2,0),"")</f>
        <v>1053 Oportunidades de aprendizaje desde el enfoque diferencial</v>
      </c>
      <c r="C1595" s="2" t="s">
        <v>2069</v>
      </c>
      <c r="D1595" s="2" t="s">
        <v>2070</v>
      </c>
      <c r="E1595" s="2">
        <v>91111902</v>
      </c>
      <c r="F1595" s="2" t="s">
        <v>2418</v>
      </c>
      <c r="G1595" s="4">
        <v>1</v>
      </c>
      <c r="H1595" s="4">
        <v>1</v>
      </c>
      <c r="I1595" s="2">
        <v>6</v>
      </c>
      <c r="J1595" s="2">
        <v>1</v>
      </c>
      <c r="K1595" s="2" t="s">
        <v>29</v>
      </c>
      <c r="L1595" s="2" t="str">
        <f>IF(K1595=[32]Hoja3!$B$2,[32]Hoja3!$A$2,IF(K1595=[32]Hoja3!$B$3,[32]Hoja3!$A$3,IF(K1595=[32]Hoja3!$B$4,[32]Hoja3!$A$4,IF(K1595=[32]Hoja3!$B$5,[32]Hoja3!$A$5,IF(K1595=[32]Hoja3!$B$6,[32]Hoja3!$A$6,IF(K1595=[32]Hoja3!$B$7,[32]Hoja3!$A$7,IF(K1595=[32]Hoja3!$B$8,[32]Hoja3!$A$8,IF(K1595=[32]Hoja3!$B$9,[32]Hoja3!$A$9,IF(K1595=[32]Hoja3!$B$10,[32]Hoja3!$A$10,IF(K1595=[32]Hoja3!$B$11,[32]Hoja3!$A$11,IF(K1595=[32]Hoja3!$B$12,[32]Hoja3!$A$12,IF(K1595=[32]Hoja3!$B$13,[32]Hoja3!$A$13,IF(K1595=[32]Hoja3!$B$14,[32]Hoja3!$A$14,"")))))))))))))</f>
        <v>CCE-05</v>
      </c>
      <c r="M1595" s="2" t="s">
        <v>30</v>
      </c>
      <c r="N1595" s="2">
        <v>0</v>
      </c>
      <c r="O1595" s="1">
        <v>13743084</v>
      </c>
      <c r="P1595" s="1">
        <v>13743084</v>
      </c>
      <c r="Q1595" s="1">
        <v>0</v>
      </c>
      <c r="R1595" s="2">
        <v>0</v>
      </c>
      <c r="S1595" s="2" t="s">
        <v>2072</v>
      </c>
      <c r="T1595" s="2" t="s">
        <v>2073</v>
      </c>
      <c r="U1595" s="2" t="s">
        <v>2074</v>
      </c>
      <c r="V1595" s="2" t="s">
        <v>2075</v>
      </c>
      <c r="W1595" s="2" t="s">
        <v>2076</v>
      </c>
      <c r="X1595" s="2">
        <v>3241000</v>
      </c>
      <c r="Y1595" s="3" t="s">
        <v>2077</v>
      </c>
    </row>
    <row r="1596" spans="1:25" ht="120" x14ac:dyDescent="0.25">
      <c r="A1596" s="2" t="s">
        <v>2430</v>
      </c>
      <c r="B1596" s="2" t="str">
        <f>IFERROR(VLOOKUP(VALUE(MID(A1596,1,IF(VALUE(MID(A1596,1,3))=898,3,4))),[32]Hoja1!$A$3:$K$222,2,0),"")</f>
        <v>1053 Oportunidades de aprendizaje desde el enfoque diferencial</v>
      </c>
      <c r="C1596" s="2" t="s">
        <v>2069</v>
      </c>
      <c r="D1596" s="2" t="s">
        <v>2070</v>
      </c>
      <c r="E1596" s="2">
        <v>91111902</v>
      </c>
      <c r="F1596" s="2" t="s">
        <v>2418</v>
      </c>
      <c r="G1596" s="4">
        <v>1</v>
      </c>
      <c r="H1596" s="4">
        <v>1</v>
      </c>
      <c r="I1596" s="2">
        <v>6</v>
      </c>
      <c r="J1596" s="2">
        <v>1</v>
      </c>
      <c r="K1596" s="2" t="s">
        <v>29</v>
      </c>
      <c r="L1596" s="2" t="str">
        <f>IF(K1596=[32]Hoja3!$B$2,[32]Hoja3!$A$2,IF(K1596=[32]Hoja3!$B$3,[32]Hoja3!$A$3,IF(K1596=[32]Hoja3!$B$4,[32]Hoja3!$A$4,IF(K1596=[32]Hoja3!$B$5,[32]Hoja3!$A$5,IF(K1596=[32]Hoja3!$B$6,[32]Hoja3!$A$6,IF(K1596=[32]Hoja3!$B$7,[32]Hoja3!$A$7,IF(K1596=[32]Hoja3!$B$8,[32]Hoja3!$A$8,IF(K1596=[32]Hoja3!$B$9,[32]Hoja3!$A$9,IF(K1596=[32]Hoja3!$B$10,[32]Hoja3!$A$10,IF(K1596=[32]Hoja3!$B$11,[32]Hoja3!$A$11,IF(K1596=[32]Hoja3!$B$12,[32]Hoja3!$A$12,IF(K1596=[32]Hoja3!$B$13,[32]Hoja3!$A$13,IF(K1596=[32]Hoja3!$B$14,[32]Hoja3!$A$14,"")))))))))))))</f>
        <v>CCE-05</v>
      </c>
      <c r="M1596" s="2" t="s">
        <v>30</v>
      </c>
      <c r="N1596" s="2">
        <v>0</v>
      </c>
      <c r="O1596" s="1">
        <v>13743084</v>
      </c>
      <c r="P1596" s="1">
        <v>13743084</v>
      </c>
      <c r="Q1596" s="1">
        <v>0</v>
      </c>
      <c r="R1596" s="2">
        <v>0</v>
      </c>
      <c r="S1596" s="2" t="s">
        <v>2072</v>
      </c>
      <c r="T1596" s="2" t="s">
        <v>2073</v>
      </c>
      <c r="U1596" s="2" t="s">
        <v>2074</v>
      </c>
      <c r="V1596" s="2" t="s">
        <v>2075</v>
      </c>
      <c r="W1596" s="2" t="s">
        <v>2076</v>
      </c>
      <c r="X1596" s="2">
        <v>3241000</v>
      </c>
      <c r="Y1596" s="3" t="s">
        <v>2077</v>
      </c>
    </row>
    <row r="1597" spans="1:25" ht="120" x14ac:dyDescent="0.25">
      <c r="A1597" s="2" t="s">
        <v>2431</v>
      </c>
      <c r="B1597" s="2" t="str">
        <f>IFERROR(VLOOKUP(VALUE(MID(A1597,1,IF(VALUE(MID(A1597,1,3))=898,3,4))),[32]Hoja1!$A$3:$K$222,2,0),"")</f>
        <v>1053 Oportunidades de aprendizaje desde el enfoque diferencial</v>
      </c>
      <c r="C1597" s="2" t="s">
        <v>2069</v>
      </c>
      <c r="D1597" s="2" t="s">
        <v>2070</v>
      </c>
      <c r="E1597" s="2">
        <v>91111902</v>
      </c>
      <c r="F1597" s="2" t="s">
        <v>2418</v>
      </c>
      <c r="G1597" s="4">
        <v>1</v>
      </c>
      <c r="H1597" s="4">
        <v>1</v>
      </c>
      <c r="I1597" s="2">
        <v>6</v>
      </c>
      <c r="J1597" s="2">
        <v>1</v>
      </c>
      <c r="K1597" s="2" t="s">
        <v>29</v>
      </c>
      <c r="L1597" s="2" t="str">
        <f>IF(K1597=[32]Hoja3!$B$2,[32]Hoja3!$A$2,IF(K1597=[32]Hoja3!$B$3,[32]Hoja3!$A$3,IF(K1597=[32]Hoja3!$B$4,[32]Hoja3!$A$4,IF(K1597=[32]Hoja3!$B$5,[32]Hoja3!$A$5,IF(K1597=[32]Hoja3!$B$6,[32]Hoja3!$A$6,IF(K1597=[32]Hoja3!$B$7,[32]Hoja3!$A$7,IF(K1597=[32]Hoja3!$B$8,[32]Hoja3!$A$8,IF(K1597=[32]Hoja3!$B$9,[32]Hoja3!$A$9,IF(K1597=[32]Hoja3!$B$10,[32]Hoja3!$A$10,IF(K1597=[32]Hoja3!$B$11,[32]Hoja3!$A$11,IF(K1597=[32]Hoja3!$B$12,[32]Hoja3!$A$12,IF(K1597=[32]Hoja3!$B$13,[32]Hoja3!$A$13,IF(K1597=[32]Hoja3!$B$14,[32]Hoja3!$A$14,"")))))))))))))</f>
        <v>CCE-05</v>
      </c>
      <c r="M1597" s="2" t="s">
        <v>30</v>
      </c>
      <c r="N1597" s="2">
        <v>0</v>
      </c>
      <c r="O1597" s="1">
        <v>13743084</v>
      </c>
      <c r="P1597" s="1">
        <v>13743084</v>
      </c>
      <c r="Q1597" s="1">
        <v>0</v>
      </c>
      <c r="R1597" s="2">
        <v>0</v>
      </c>
      <c r="S1597" s="2" t="s">
        <v>2072</v>
      </c>
      <c r="T1597" s="2" t="s">
        <v>2073</v>
      </c>
      <c r="U1597" s="2" t="s">
        <v>2074</v>
      </c>
      <c r="V1597" s="2" t="s">
        <v>2075</v>
      </c>
      <c r="W1597" s="2" t="s">
        <v>2076</v>
      </c>
      <c r="X1597" s="2">
        <v>3241000</v>
      </c>
      <c r="Y1597" s="3" t="s">
        <v>2077</v>
      </c>
    </row>
    <row r="1598" spans="1:25" ht="135" x14ac:dyDescent="0.25">
      <c r="A1598" s="2" t="s">
        <v>2432</v>
      </c>
      <c r="B1598" s="2" t="str">
        <f>IFERROR(VLOOKUP(VALUE(MID(A1598,1,IF(VALUE(MID(A1598,1,3))=898,3,4))),[32]Hoja1!$A$3:$K$222,2,0),"")</f>
        <v>1053 Oportunidades de aprendizaje desde el enfoque diferencial</v>
      </c>
      <c r="C1598" s="2" t="s">
        <v>2069</v>
      </c>
      <c r="D1598" s="2" t="s">
        <v>2070</v>
      </c>
      <c r="E1598" s="2">
        <v>91111902</v>
      </c>
      <c r="F1598" s="2" t="s">
        <v>2235</v>
      </c>
      <c r="G1598" s="4">
        <v>1</v>
      </c>
      <c r="H1598" s="4">
        <v>1</v>
      </c>
      <c r="I1598" s="2">
        <v>6</v>
      </c>
      <c r="J1598" s="2">
        <v>1</v>
      </c>
      <c r="K1598" s="2" t="s">
        <v>29</v>
      </c>
      <c r="L1598" s="2" t="str">
        <f>IF(K1598=[32]Hoja3!$B$2,[32]Hoja3!$A$2,IF(K1598=[32]Hoja3!$B$3,[32]Hoja3!$A$3,IF(K1598=[32]Hoja3!$B$4,[32]Hoja3!$A$4,IF(K1598=[32]Hoja3!$B$5,[32]Hoja3!$A$5,IF(K1598=[32]Hoja3!$B$6,[32]Hoja3!$A$6,IF(K1598=[32]Hoja3!$B$7,[32]Hoja3!$A$7,IF(K1598=[32]Hoja3!$B$8,[32]Hoja3!$A$8,IF(K1598=[32]Hoja3!$B$9,[32]Hoja3!$A$9,IF(K1598=[32]Hoja3!$B$10,[32]Hoja3!$A$10,IF(K1598=[32]Hoja3!$B$11,[32]Hoja3!$A$11,IF(K1598=[32]Hoja3!$B$12,[32]Hoja3!$A$12,IF(K1598=[32]Hoja3!$B$13,[32]Hoja3!$A$13,IF(K1598=[32]Hoja3!$B$14,[32]Hoja3!$A$14,"")))))))))))))</f>
        <v>CCE-05</v>
      </c>
      <c r="M1598" s="2" t="s">
        <v>30</v>
      </c>
      <c r="N1598" s="2">
        <v>0</v>
      </c>
      <c r="O1598" s="1">
        <v>10024290</v>
      </c>
      <c r="P1598" s="1">
        <v>10024290</v>
      </c>
      <c r="Q1598" s="1">
        <v>0</v>
      </c>
      <c r="R1598" s="2">
        <v>0</v>
      </c>
      <c r="S1598" s="2" t="s">
        <v>2072</v>
      </c>
      <c r="T1598" s="2" t="s">
        <v>2073</v>
      </c>
      <c r="U1598" s="2" t="s">
        <v>2074</v>
      </c>
      <c r="V1598" s="2" t="s">
        <v>2075</v>
      </c>
      <c r="W1598" s="2" t="s">
        <v>2076</v>
      </c>
      <c r="X1598" s="2">
        <v>3241000</v>
      </c>
      <c r="Y1598" s="3" t="s">
        <v>2077</v>
      </c>
    </row>
    <row r="1599" spans="1:25" ht="135" x14ac:dyDescent="0.25">
      <c r="A1599" s="2" t="s">
        <v>2433</v>
      </c>
      <c r="B1599" s="2" t="str">
        <f>IFERROR(VLOOKUP(VALUE(MID(A1599,1,IF(VALUE(MID(A1599,1,3))=898,3,4))),[32]Hoja1!$A$3:$K$222,2,0),"")</f>
        <v>1053 Oportunidades de aprendizaje desde el enfoque diferencial</v>
      </c>
      <c r="C1599" s="2" t="s">
        <v>2069</v>
      </c>
      <c r="D1599" s="2" t="s">
        <v>2070</v>
      </c>
      <c r="E1599" s="2">
        <v>91111902</v>
      </c>
      <c r="F1599" s="2" t="s">
        <v>2235</v>
      </c>
      <c r="G1599" s="4">
        <v>1</v>
      </c>
      <c r="H1599" s="4">
        <v>1</v>
      </c>
      <c r="I1599" s="2">
        <v>6</v>
      </c>
      <c r="J1599" s="2">
        <v>1</v>
      </c>
      <c r="K1599" s="2" t="s">
        <v>29</v>
      </c>
      <c r="L1599" s="2" t="str">
        <f>IF(K1599=[32]Hoja3!$B$2,[32]Hoja3!$A$2,IF(K1599=[32]Hoja3!$B$3,[32]Hoja3!$A$3,IF(K1599=[32]Hoja3!$B$4,[32]Hoja3!$A$4,IF(K1599=[32]Hoja3!$B$5,[32]Hoja3!$A$5,IF(K1599=[32]Hoja3!$B$6,[32]Hoja3!$A$6,IF(K1599=[32]Hoja3!$B$7,[32]Hoja3!$A$7,IF(K1599=[32]Hoja3!$B$8,[32]Hoja3!$A$8,IF(K1599=[32]Hoja3!$B$9,[32]Hoja3!$A$9,IF(K1599=[32]Hoja3!$B$10,[32]Hoja3!$A$10,IF(K1599=[32]Hoja3!$B$11,[32]Hoja3!$A$11,IF(K1599=[32]Hoja3!$B$12,[32]Hoja3!$A$12,IF(K1599=[32]Hoja3!$B$13,[32]Hoja3!$A$13,IF(K1599=[32]Hoja3!$B$14,[32]Hoja3!$A$14,"")))))))))))))</f>
        <v>CCE-05</v>
      </c>
      <c r="M1599" s="2" t="s">
        <v>30</v>
      </c>
      <c r="N1599" s="2">
        <v>0</v>
      </c>
      <c r="O1599" s="1">
        <v>10024290</v>
      </c>
      <c r="P1599" s="1">
        <v>10024290</v>
      </c>
      <c r="Q1599" s="1">
        <v>0</v>
      </c>
      <c r="R1599" s="2">
        <v>0</v>
      </c>
      <c r="S1599" s="2" t="s">
        <v>2072</v>
      </c>
      <c r="T1599" s="2" t="s">
        <v>2073</v>
      </c>
      <c r="U1599" s="2" t="s">
        <v>2074</v>
      </c>
      <c r="V1599" s="2" t="s">
        <v>2075</v>
      </c>
      <c r="W1599" s="2" t="s">
        <v>2076</v>
      </c>
      <c r="X1599" s="2">
        <v>3241000</v>
      </c>
      <c r="Y1599" s="3" t="s">
        <v>2077</v>
      </c>
    </row>
    <row r="1600" spans="1:25" ht="135" x14ac:dyDescent="0.25">
      <c r="A1600" s="2" t="s">
        <v>2434</v>
      </c>
      <c r="B1600" s="2" t="str">
        <f>IFERROR(VLOOKUP(VALUE(MID(A1600,1,IF(VALUE(MID(A1600,1,3))=898,3,4))),[32]Hoja1!$A$3:$K$222,2,0),"")</f>
        <v>1053 Oportunidades de aprendizaje desde el enfoque diferencial</v>
      </c>
      <c r="C1600" s="2" t="s">
        <v>2069</v>
      </c>
      <c r="D1600" s="2" t="s">
        <v>2070</v>
      </c>
      <c r="E1600" s="2">
        <v>91111902</v>
      </c>
      <c r="F1600" s="2" t="s">
        <v>2235</v>
      </c>
      <c r="G1600" s="4">
        <v>1</v>
      </c>
      <c r="H1600" s="4">
        <v>1</v>
      </c>
      <c r="I1600" s="2">
        <v>6</v>
      </c>
      <c r="J1600" s="2">
        <v>1</v>
      </c>
      <c r="K1600" s="2" t="s">
        <v>29</v>
      </c>
      <c r="L1600" s="2" t="str">
        <f>IF(K1600=[32]Hoja3!$B$2,[32]Hoja3!$A$2,IF(K1600=[32]Hoja3!$B$3,[32]Hoja3!$A$3,IF(K1600=[32]Hoja3!$B$4,[32]Hoja3!$A$4,IF(K1600=[32]Hoja3!$B$5,[32]Hoja3!$A$5,IF(K1600=[32]Hoja3!$B$6,[32]Hoja3!$A$6,IF(K1600=[32]Hoja3!$B$7,[32]Hoja3!$A$7,IF(K1600=[32]Hoja3!$B$8,[32]Hoja3!$A$8,IF(K1600=[32]Hoja3!$B$9,[32]Hoja3!$A$9,IF(K1600=[32]Hoja3!$B$10,[32]Hoja3!$A$10,IF(K1600=[32]Hoja3!$B$11,[32]Hoja3!$A$11,IF(K1600=[32]Hoja3!$B$12,[32]Hoja3!$A$12,IF(K1600=[32]Hoja3!$B$13,[32]Hoja3!$A$13,IF(K1600=[32]Hoja3!$B$14,[32]Hoja3!$A$14,"")))))))))))))</f>
        <v>CCE-05</v>
      </c>
      <c r="M1600" s="2" t="s">
        <v>30</v>
      </c>
      <c r="N1600" s="2">
        <v>0</v>
      </c>
      <c r="O1600" s="1">
        <v>10024290</v>
      </c>
      <c r="P1600" s="1">
        <v>10024290</v>
      </c>
      <c r="Q1600" s="1">
        <v>0</v>
      </c>
      <c r="R1600" s="2">
        <v>0</v>
      </c>
      <c r="S1600" s="2" t="s">
        <v>2072</v>
      </c>
      <c r="T1600" s="2" t="s">
        <v>2073</v>
      </c>
      <c r="U1600" s="2" t="s">
        <v>2074</v>
      </c>
      <c r="V1600" s="2" t="s">
        <v>2075</v>
      </c>
      <c r="W1600" s="2" t="s">
        <v>2076</v>
      </c>
      <c r="X1600" s="2">
        <v>3241000</v>
      </c>
      <c r="Y1600" s="3" t="s">
        <v>2077</v>
      </c>
    </row>
    <row r="1601" spans="1:25" ht="135" x14ac:dyDescent="0.25">
      <c r="A1601" s="2" t="s">
        <v>2435</v>
      </c>
      <c r="B1601" s="2" t="str">
        <f>IFERROR(VLOOKUP(VALUE(MID(A1601,1,IF(VALUE(MID(A1601,1,3))=898,3,4))),[32]Hoja1!$A$3:$K$222,2,0),"")</f>
        <v>1053 Oportunidades de aprendizaje desde el enfoque diferencial</v>
      </c>
      <c r="C1601" s="2" t="s">
        <v>2069</v>
      </c>
      <c r="D1601" s="2" t="s">
        <v>2070</v>
      </c>
      <c r="E1601" s="2">
        <v>91111902</v>
      </c>
      <c r="F1601" s="2" t="s">
        <v>2235</v>
      </c>
      <c r="G1601" s="4">
        <v>1</v>
      </c>
      <c r="H1601" s="4">
        <v>1</v>
      </c>
      <c r="I1601" s="2">
        <v>6</v>
      </c>
      <c r="J1601" s="2">
        <v>1</v>
      </c>
      <c r="K1601" s="2" t="s">
        <v>29</v>
      </c>
      <c r="L1601" s="2" t="str">
        <f>IF(K1601=[32]Hoja3!$B$2,[32]Hoja3!$A$2,IF(K1601=[32]Hoja3!$B$3,[32]Hoja3!$A$3,IF(K1601=[32]Hoja3!$B$4,[32]Hoja3!$A$4,IF(K1601=[32]Hoja3!$B$5,[32]Hoja3!$A$5,IF(K1601=[32]Hoja3!$B$6,[32]Hoja3!$A$6,IF(K1601=[32]Hoja3!$B$7,[32]Hoja3!$A$7,IF(K1601=[32]Hoja3!$B$8,[32]Hoja3!$A$8,IF(K1601=[32]Hoja3!$B$9,[32]Hoja3!$A$9,IF(K1601=[32]Hoja3!$B$10,[32]Hoja3!$A$10,IF(K1601=[32]Hoja3!$B$11,[32]Hoja3!$A$11,IF(K1601=[32]Hoja3!$B$12,[32]Hoja3!$A$12,IF(K1601=[32]Hoja3!$B$13,[32]Hoja3!$A$13,IF(K1601=[32]Hoja3!$B$14,[32]Hoja3!$A$14,"")))))))))))))</f>
        <v>CCE-05</v>
      </c>
      <c r="M1601" s="2" t="s">
        <v>30</v>
      </c>
      <c r="N1601" s="2">
        <v>0</v>
      </c>
      <c r="O1601" s="1">
        <v>10024290</v>
      </c>
      <c r="P1601" s="1">
        <v>10024290</v>
      </c>
      <c r="Q1601" s="1">
        <v>0</v>
      </c>
      <c r="R1601" s="2">
        <v>0</v>
      </c>
      <c r="S1601" s="2" t="s">
        <v>2072</v>
      </c>
      <c r="T1601" s="2" t="s">
        <v>2073</v>
      </c>
      <c r="U1601" s="2" t="s">
        <v>2074</v>
      </c>
      <c r="V1601" s="2" t="s">
        <v>2075</v>
      </c>
      <c r="W1601" s="2" t="s">
        <v>2076</v>
      </c>
      <c r="X1601" s="2">
        <v>3241000</v>
      </c>
      <c r="Y1601" s="3" t="s">
        <v>2077</v>
      </c>
    </row>
    <row r="1602" spans="1:25" ht="135" x14ac:dyDescent="0.25">
      <c r="A1602" s="2" t="s">
        <v>2436</v>
      </c>
      <c r="B1602" s="2" t="str">
        <f>IFERROR(VLOOKUP(VALUE(MID(A1602,1,IF(VALUE(MID(A1602,1,3))=898,3,4))),[32]Hoja1!$A$3:$K$222,2,0),"")</f>
        <v>1053 Oportunidades de aprendizaje desde el enfoque diferencial</v>
      </c>
      <c r="C1602" s="2" t="s">
        <v>2069</v>
      </c>
      <c r="D1602" s="2" t="s">
        <v>2070</v>
      </c>
      <c r="E1602" s="2">
        <v>91111902</v>
      </c>
      <c r="F1602" s="2" t="s">
        <v>2235</v>
      </c>
      <c r="G1602" s="4">
        <v>1</v>
      </c>
      <c r="H1602" s="4">
        <v>1</v>
      </c>
      <c r="I1602" s="2">
        <v>6</v>
      </c>
      <c r="J1602" s="2">
        <v>1</v>
      </c>
      <c r="K1602" s="2" t="s">
        <v>29</v>
      </c>
      <c r="L1602" s="2" t="str">
        <f>IF(K1602=[32]Hoja3!$B$2,[32]Hoja3!$A$2,IF(K1602=[32]Hoja3!$B$3,[32]Hoja3!$A$3,IF(K1602=[32]Hoja3!$B$4,[32]Hoja3!$A$4,IF(K1602=[32]Hoja3!$B$5,[32]Hoja3!$A$5,IF(K1602=[32]Hoja3!$B$6,[32]Hoja3!$A$6,IF(K1602=[32]Hoja3!$B$7,[32]Hoja3!$A$7,IF(K1602=[32]Hoja3!$B$8,[32]Hoja3!$A$8,IF(K1602=[32]Hoja3!$B$9,[32]Hoja3!$A$9,IF(K1602=[32]Hoja3!$B$10,[32]Hoja3!$A$10,IF(K1602=[32]Hoja3!$B$11,[32]Hoja3!$A$11,IF(K1602=[32]Hoja3!$B$12,[32]Hoja3!$A$12,IF(K1602=[32]Hoja3!$B$13,[32]Hoja3!$A$13,IF(K1602=[32]Hoja3!$B$14,[32]Hoja3!$A$14,"")))))))))))))</f>
        <v>CCE-05</v>
      </c>
      <c r="M1602" s="2" t="s">
        <v>30</v>
      </c>
      <c r="N1602" s="2">
        <v>0</v>
      </c>
      <c r="O1602" s="1">
        <v>10024290</v>
      </c>
      <c r="P1602" s="1">
        <v>10024290</v>
      </c>
      <c r="Q1602" s="1">
        <v>0</v>
      </c>
      <c r="R1602" s="2">
        <v>0</v>
      </c>
      <c r="S1602" s="2" t="s">
        <v>2072</v>
      </c>
      <c r="T1602" s="2" t="s">
        <v>2073</v>
      </c>
      <c r="U1602" s="2" t="s">
        <v>2074</v>
      </c>
      <c r="V1602" s="2" t="s">
        <v>2075</v>
      </c>
      <c r="W1602" s="2" t="s">
        <v>2076</v>
      </c>
      <c r="X1602" s="2">
        <v>3241000</v>
      </c>
      <c r="Y1602" s="3" t="s">
        <v>2077</v>
      </c>
    </row>
    <row r="1603" spans="1:25" ht="135" x14ac:dyDescent="0.25">
      <c r="A1603" s="2" t="s">
        <v>2437</v>
      </c>
      <c r="B1603" s="2" t="str">
        <f>IFERROR(VLOOKUP(VALUE(MID(A1603,1,IF(VALUE(MID(A1603,1,3))=898,3,4))),[32]Hoja1!$A$3:$K$222,2,0),"")</f>
        <v>1053 Oportunidades de aprendizaje desde el enfoque diferencial</v>
      </c>
      <c r="C1603" s="2" t="s">
        <v>2069</v>
      </c>
      <c r="D1603" s="2" t="s">
        <v>2070</v>
      </c>
      <c r="E1603" s="2">
        <v>91111902</v>
      </c>
      <c r="F1603" s="2" t="s">
        <v>2235</v>
      </c>
      <c r="G1603" s="4">
        <v>1</v>
      </c>
      <c r="H1603" s="4">
        <v>1</v>
      </c>
      <c r="I1603" s="2">
        <v>6</v>
      </c>
      <c r="J1603" s="2">
        <v>1</v>
      </c>
      <c r="K1603" s="2" t="s">
        <v>29</v>
      </c>
      <c r="L1603" s="2" t="str">
        <f>IF(K1603=[32]Hoja3!$B$2,[32]Hoja3!$A$2,IF(K1603=[32]Hoja3!$B$3,[32]Hoja3!$A$3,IF(K1603=[32]Hoja3!$B$4,[32]Hoja3!$A$4,IF(K1603=[32]Hoja3!$B$5,[32]Hoja3!$A$5,IF(K1603=[32]Hoja3!$B$6,[32]Hoja3!$A$6,IF(K1603=[32]Hoja3!$B$7,[32]Hoja3!$A$7,IF(K1603=[32]Hoja3!$B$8,[32]Hoja3!$A$8,IF(K1603=[32]Hoja3!$B$9,[32]Hoja3!$A$9,IF(K1603=[32]Hoja3!$B$10,[32]Hoja3!$A$10,IF(K1603=[32]Hoja3!$B$11,[32]Hoja3!$A$11,IF(K1603=[32]Hoja3!$B$12,[32]Hoja3!$A$12,IF(K1603=[32]Hoja3!$B$13,[32]Hoja3!$A$13,IF(K1603=[32]Hoja3!$B$14,[32]Hoja3!$A$14,"")))))))))))))</f>
        <v>CCE-05</v>
      </c>
      <c r="M1603" s="2" t="s">
        <v>30</v>
      </c>
      <c r="N1603" s="2">
        <v>0</v>
      </c>
      <c r="O1603" s="1">
        <v>10024290</v>
      </c>
      <c r="P1603" s="1">
        <v>10024290</v>
      </c>
      <c r="Q1603" s="1">
        <v>0</v>
      </c>
      <c r="R1603" s="2">
        <v>0</v>
      </c>
      <c r="S1603" s="2" t="s">
        <v>2072</v>
      </c>
      <c r="T1603" s="2" t="s">
        <v>2073</v>
      </c>
      <c r="U1603" s="2" t="s">
        <v>2074</v>
      </c>
      <c r="V1603" s="2" t="s">
        <v>2075</v>
      </c>
      <c r="W1603" s="2" t="s">
        <v>2076</v>
      </c>
      <c r="X1603" s="2">
        <v>3241000</v>
      </c>
      <c r="Y1603" s="3" t="s">
        <v>2077</v>
      </c>
    </row>
    <row r="1604" spans="1:25" ht="135" x14ac:dyDescent="0.25">
      <c r="A1604" s="2" t="s">
        <v>2438</v>
      </c>
      <c r="B1604" s="2" t="str">
        <f>IFERROR(VLOOKUP(VALUE(MID(A1604,1,IF(VALUE(MID(A1604,1,3))=898,3,4))),[32]Hoja1!$A$3:$K$222,2,0),"")</f>
        <v>1053 Oportunidades de aprendizaje desde el enfoque diferencial</v>
      </c>
      <c r="C1604" s="2" t="s">
        <v>2069</v>
      </c>
      <c r="D1604" s="2" t="s">
        <v>2070</v>
      </c>
      <c r="E1604" s="2">
        <v>91111902</v>
      </c>
      <c r="F1604" s="2" t="s">
        <v>2235</v>
      </c>
      <c r="G1604" s="4">
        <v>1</v>
      </c>
      <c r="H1604" s="4">
        <v>1</v>
      </c>
      <c r="I1604" s="2">
        <v>6</v>
      </c>
      <c r="J1604" s="2">
        <v>1</v>
      </c>
      <c r="K1604" s="2" t="s">
        <v>29</v>
      </c>
      <c r="L1604" s="2" t="str">
        <f>IF(K1604=[32]Hoja3!$B$2,[32]Hoja3!$A$2,IF(K1604=[32]Hoja3!$B$3,[32]Hoja3!$A$3,IF(K1604=[32]Hoja3!$B$4,[32]Hoja3!$A$4,IF(K1604=[32]Hoja3!$B$5,[32]Hoja3!$A$5,IF(K1604=[32]Hoja3!$B$6,[32]Hoja3!$A$6,IF(K1604=[32]Hoja3!$B$7,[32]Hoja3!$A$7,IF(K1604=[32]Hoja3!$B$8,[32]Hoja3!$A$8,IF(K1604=[32]Hoja3!$B$9,[32]Hoja3!$A$9,IF(K1604=[32]Hoja3!$B$10,[32]Hoja3!$A$10,IF(K1604=[32]Hoja3!$B$11,[32]Hoja3!$A$11,IF(K1604=[32]Hoja3!$B$12,[32]Hoja3!$A$12,IF(K1604=[32]Hoja3!$B$13,[32]Hoja3!$A$13,IF(K1604=[32]Hoja3!$B$14,[32]Hoja3!$A$14,"")))))))))))))</f>
        <v>CCE-05</v>
      </c>
      <c r="M1604" s="2" t="s">
        <v>30</v>
      </c>
      <c r="N1604" s="2">
        <v>0</v>
      </c>
      <c r="O1604" s="1">
        <v>10024290</v>
      </c>
      <c r="P1604" s="1">
        <v>10024290</v>
      </c>
      <c r="Q1604" s="1">
        <v>0</v>
      </c>
      <c r="R1604" s="2">
        <v>0</v>
      </c>
      <c r="S1604" s="2" t="s">
        <v>2072</v>
      </c>
      <c r="T1604" s="2" t="s">
        <v>2073</v>
      </c>
      <c r="U1604" s="2" t="s">
        <v>2074</v>
      </c>
      <c r="V1604" s="2" t="s">
        <v>2075</v>
      </c>
      <c r="W1604" s="2" t="s">
        <v>2076</v>
      </c>
      <c r="X1604" s="2">
        <v>3241000</v>
      </c>
      <c r="Y1604" s="3" t="s">
        <v>2077</v>
      </c>
    </row>
    <row r="1605" spans="1:25" ht="135" x14ac:dyDescent="0.25">
      <c r="A1605" s="2" t="s">
        <v>2439</v>
      </c>
      <c r="B1605" s="2" t="str">
        <f>IFERROR(VLOOKUP(VALUE(MID(A1605,1,IF(VALUE(MID(A1605,1,3))=898,3,4))),[32]Hoja1!$A$3:$K$222,2,0),"")</f>
        <v>1053 Oportunidades de aprendizaje desde el enfoque diferencial</v>
      </c>
      <c r="C1605" s="2" t="s">
        <v>2069</v>
      </c>
      <c r="D1605" s="2" t="s">
        <v>2070</v>
      </c>
      <c r="E1605" s="2">
        <v>91111902</v>
      </c>
      <c r="F1605" s="2" t="s">
        <v>2235</v>
      </c>
      <c r="G1605" s="4">
        <v>1</v>
      </c>
      <c r="H1605" s="4">
        <v>1</v>
      </c>
      <c r="I1605" s="2">
        <v>6</v>
      </c>
      <c r="J1605" s="2">
        <v>1</v>
      </c>
      <c r="K1605" s="2" t="s">
        <v>29</v>
      </c>
      <c r="L1605" s="2" t="str">
        <f>IF(K1605=[32]Hoja3!$B$2,[32]Hoja3!$A$2,IF(K1605=[32]Hoja3!$B$3,[32]Hoja3!$A$3,IF(K1605=[32]Hoja3!$B$4,[32]Hoja3!$A$4,IF(K1605=[32]Hoja3!$B$5,[32]Hoja3!$A$5,IF(K1605=[32]Hoja3!$B$6,[32]Hoja3!$A$6,IF(K1605=[32]Hoja3!$B$7,[32]Hoja3!$A$7,IF(K1605=[32]Hoja3!$B$8,[32]Hoja3!$A$8,IF(K1605=[32]Hoja3!$B$9,[32]Hoja3!$A$9,IF(K1605=[32]Hoja3!$B$10,[32]Hoja3!$A$10,IF(K1605=[32]Hoja3!$B$11,[32]Hoja3!$A$11,IF(K1605=[32]Hoja3!$B$12,[32]Hoja3!$A$12,IF(K1605=[32]Hoja3!$B$13,[32]Hoja3!$A$13,IF(K1605=[32]Hoja3!$B$14,[32]Hoja3!$A$14,"")))))))))))))</f>
        <v>CCE-05</v>
      </c>
      <c r="M1605" s="2" t="s">
        <v>30</v>
      </c>
      <c r="N1605" s="2">
        <v>0</v>
      </c>
      <c r="O1605" s="1">
        <v>10024290</v>
      </c>
      <c r="P1605" s="1">
        <v>10024290</v>
      </c>
      <c r="Q1605" s="1">
        <v>0</v>
      </c>
      <c r="R1605" s="2">
        <v>0</v>
      </c>
      <c r="S1605" s="2" t="s">
        <v>2072</v>
      </c>
      <c r="T1605" s="2" t="s">
        <v>2073</v>
      </c>
      <c r="U1605" s="2" t="s">
        <v>2074</v>
      </c>
      <c r="V1605" s="2" t="s">
        <v>2075</v>
      </c>
      <c r="W1605" s="2" t="s">
        <v>2076</v>
      </c>
      <c r="X1605" s="2">
        <v>3241000</v>
      </c>
      <c r="Y1605" s="3" t="s">
        <v>2077</v>
      </c>
    </row>
    <row r="1606" spans="1:25" ht="135" x14ac:dyDescent="0.25">
      <c r="A1606" s="2" t="s">
        <v>2440</v>
      </c>
      <c r="B1606" s="2" t="str">
        <f>IFERROR(VLOOKUP(VALUE(MID(A1606,1,IF(VALUE(MID(A1606,1,3))=898,3,4))),[32]Hoja1!$A$3:$K$222,2,0),"")</f>
        <v>1053 Oportunidades de aprendizaje desde el enfoque diferencial</v>
      </c>
      <c r="C1606" s="2" t="s">
        <v>2069</v>
      </c>
      <c r="D1606" s="2" t="s">
        <v>2070</v>
      </c>
      <c r="E1606" s="2">
        <v>91111902</v>
      </c>
      <c r="F1606" s="2" t="s">
        <v>2235</v>
      </c>
      <c r="G1606" s="4">
        <v>1</v>
      </c>
      <c r="H1606" s="4">
        <v>1</v>
      </c>
      <c r="I1606" s="2">
        <v>6</v>
      </c>
      <c r="J1606" s="2">
        <v>1</v>
      </c>
      <c r="K1606" s="2" t="s">
        <v>29</v>
      </c>
      <c r="L1606" s="2" t="str">
        <f>IF(K1606=[32]Hoja3!$B$2,[32]Hoja3!$A$2,IF(K1606=[32]Hoja3!$B$3,[32]Hoja3!$A$3,IF(K1606=[32]Hoja3!$B$4,[32]Hoja3!$A$4,IF(K1606=[32]Hoja3!$B$5,[32]Hoja3!$A$5,IF(K1606=[32]Hoja3!$B$6,[32]Hoja3!$A$6,IF(K1606=[32]Hoja3!$B$7,[32]Hoja3!$A$7,IF(K1606=[32]Hoja3!$B$8,[32]Hoja3!$A$8,IF(K1606=[32]Hoja3!$B$9,[32]Hoja3!$A$9,IF(K1606=[32]Hoja3!$B$10,[32]Hoja3!$A$10,IF(K1606=[32]Hoja3!$B$11,[32]Hoja3!$A$11,IF(K1606=[32]Hoja3!$B$12,[32]Hoja3!$A$12,IF(K1606=[32]Hoja3!$B$13,[32]Hoja3!$A$13,IF(K1606=[32]Hoja3!$B$14,[32]Hoja3!$A$14,"")))))))))))))</f>
        <v>CCE-05</v>
      </c>
      <c r="M1606" s="2" t="s">
        <v>30</v>
      </c>
      <c r="N1606" s="2">
        <v>0</v>
      </c>
      <c r="O1606" s="1">
        <v>10024290</v>
      </c>
      <c r="P1606" s="1">
        <v>10024290</v>
      </c>
      <c r="Q1606" s="1">
        <v>0</v>
      </c>
      <c r="R1606" s="2">
        <v>0</v>
      </c>
      <c r="S1606" s="2" t="s">
        <v>2072</v>
      </c>
      <c r="T1606" s="2" t="s">
        <v>2073</v>
      </c>
      <c r="U1606" s="2" t="s">
        <v>2074</v>
      </c>
      <c r="V1606" s="2" t="s">
        <v>2075</v>
      </c>
      <c r="W1606" s="2" t="s">
        <v>2076</v>
      </c>
      <c r="X1606" s="2">
        <v>3241000</v>
      </c>
      <c r="Y1606" s="3" t="s">
        <v>2077</v>
      </c>
    </row>
    <row r="1607" spans="1:25" ht="135" x14ac:dyDescent="0.25">
      <c r="A1607" s="2" t="s">
        <v>2441</v>
      </c>
      <c r="B1607" s="2" t="str">
        <f>IFERROR(VLOOKUP(VALUE(MID(A1607,1,IF(VALUE(MID(A1607,1,3))=898,3,4))),[32]Hoja1!$A$3:$K$222,2,0),"")</f>
        <v>1053 Oportunidades de aprendizaje desde el enfoque diferencial</v>
      </c>
      <c r="C1607" s="2" t="s">
        <v>2069</v>
      </c>
      <c r="D1607" s="2" t="s">
        <v>2070</v>
      </c>
      <c r="E1607" s="2">
        <v>91111902</v>
      </c>
      <c r="F1607" s="2" t="s">
        <v>2235</v>
      </c>
      <c r="G1607" s="4">
        <v>1</v>
      </c>
      <c r="H1607" s="4">
        <v>1</v>
      </c>
      <c r="I1607" s="2">
        <v>6</v>
      </c>
      <c r="J1607" s="2">
        <v>1</v>
      </c>
      <c r="K1607" s="2" t="s">
        <v>29</v>
      </c>
      <c r="L1607" s="2" t="str">
        <f>IF(K1607=[32]Hoja3!$B$2,[32]Hoja3!$A$2,IF(K1607=[32]Hoja3!$B$3,[32]Hoja3!$A$3,IF(K1607=[32]Hoja3!$B$4,[32]Hoja3!$A$4,IF(K1607=[32]Hoja3!$B$5,[32]Hoja3!$A$5,IF(K1607=[32]Hoja3!$B$6,[32]Hoja3!$A$6,IF(K1607=[32]Hoja3!$B$7,[32]Hoja3!$A$7,IF(K1607=[32]Hoja3!$B$8,[32]Hoja3!$A$8,IF(K1607=[32]Hoja3!$B$9,[32]Hoja3!$A$9,IF(K1607=[32]Hoja3!$B$10,[32]Hoja3!$A$10,IF(K1607=[32]Hoja3!$B$11,[32]Hoja3!$A$11,IF(K1607=[32]Hoja3!$B$12,[32]Hoja3!$A$12,IF(K1607=[32]Hoja3!$B$13,[32]Hoja3!$A$13,IF(K1607=[32]Hoja3!$B$14,[32]Hoja3!$A$14,"")))))))))))))</f>
        <v>CCE-05</v>
      </c>
      <c r="M1607" s="2" t="s">
        <v>30</v>
      </c>
      <c r="N1607" s="2">
        <v>0</v>
      </c>
      <c r="O1607" s="1">
        <v>10024290</v>
      </c>
      <c r="P1607" s="1">
        <v>10024290</v>
      </c>
      <c r="Q1607" s="1">
        <v>0</v>
      </c>
      <c r="R1607" s="2">
        <v>0</v>
      </c>
      <c r="S1607" s="2" t="s">
        <v>2072</v>
      </c>
      <c r="T1607" s="2" t="s">
        <v>2073</v>
      </c>
      <c r="U1607" s="2" t="s">
        <v>2074</v>
      </c>
      <c r="V1607" s="2" t="s">
        <v>2075</v>
      </c>
      <c r="W1607" s="2" t="s">
        <v>2076</v>
      </c>
      <c r="X1607" s="2">
        <v>3241000</v>
      </c>
      <c r="Y1607" s="3" t="s">
        <v>2077</v>
      </c>
    </row>
    <row r="1608" spans="1:25" ht="135" x14ac:dyDescent="0.25">
      <c r="A1608" s="2" t="s">
        <v>2442</v>
      </c>
      <c r="B1608" s="2" t="str">
        <f>IFERROR(VLOOKUP(VALUE(MID(A1608,1,IF(VALUE(MID(A1608,1,3))=898,3,4))),[32]Hoja1!$A$3:$K$222,2,0),"")</f>
        <v>1053 Oportunidades de aprendizaje desde el enfoque diferencial</v>
      </c>
      <c r="C1608" s="2" t="s">
        <v>2069</v>
      </c>
      <c r="D1608" s="2" t="s">
        <v>2070</v>
      </c>
      <c r="E1608" s="2">
        <v>91111902</v>
      </c>
      <c r="F1608" s="2" t="s">
        <v>2235</v>
      </c>
      <c r="G1608" s="4">
        <v>1</v>
      </c>
      <c r="H1608" s="4">
        <v>1</v>
      </c>
      <c r="I1608" s="2">
        <v>6</v>
      </c>
      <c r="J1608" s="2">
        <v>1</v>
      </c>
      <c r="K1608" s="2" t="s">
        <v>29</v>
      </c>
      <c r="L1608" s="2" t="str">
        <f>IF(K1608=[32]Hoja3!$B$2,[32]Hoja3!$A$2,IF(K1608=[32]Hoja3!$B$3,[32]Hoja3!$A$3,IF(K1608=[32]Hoja3!$B$4,[32]Hoja3!$A$4,IF(K1608=[32]Hoja3!$B$5,[32]Hoja3!$A$5,IF(K1608=[32]Hoja3!$B$6,[32]Hoja3!$A$6,IF(K1608=[32]Hoja3!$B$7,[32]Hoja3!$A$7,IF(K1608=[32]Hoja3!$B$8,[32]Hoja3!$A$8,IF(K1608=[32]Hoja3!$B$9,[32]Hoja3!$A$9,IF(K1608=[32]Hoja3!$B$10,[32]Hoja3!$A$10,IF(K1608=[32]Hoja3!$B$11,[32]Hoja3!$A$11,IF(K1608=[32]Hoja3!$B$12,[32]Hoja3!$A$12,IF(K1608=[32]Hoja3!$B$13,[32]Hoja3!$A$13,IF(K1608=[32]Hoja3!$B$14,[32]Hoja3!$A$14,"")))))))))))))</f>
        <v>CCE-05</v>
      </c>
      <c r="M1608" s="2" t="s">
        <v>30</v>
      </c>
      <c r="N1608" s="2">
        <v>0</v>
      </c>
      <c r="O1608" s="1">
        <v>10024290</v>
      </c>
      <c r="P1608" s="1">
        <v>10024290</v>
      </c>
      <c r="Q1608" s="1">
        <v>0</v>
      </c>
      <c r="R1608" s="2">
        <v>0</v>
      </c>
      <c r="S1608" s="2" t="s">
        <v>2072</v>
      </c>
      <c r="T1608" s="2" t="s">
        <v>2073</v>
      </c>
      <c r="U1608" s="2" t="s">
        <v>2074</v>
      </c>
      <c r="V1608" s="2" t="s">
        <v>2075</v>
      </c>
      <c r="W1608" s="2" t="s">
        <v>2076</v>
      </c>
      <c r="X1608" s="2">
        <v>3241000</v>
      </c>
      <c r="Y1608" s="3" t="s">
        <v>2077</v>
      </c>
    </row>
    <row r="1609" spans="1:25" ht="135" x14ac:dyDescent="0.25">
      <c r="A1609" s="2" t="s">
        <v>2443</v>
      </c>
      <c r="B1609" s="2" t="str">
        <f>IFERROR(VLOOKUP(VALUE(MID(A1609,1,IF(VALUE(MID(A1609,1,3))=898,3,4))),[32]Hoja1!$A$3:$K$222,2,0),"")</f>
        <v>1053 Oportunidades de aprendizaje desde el enfoque diferencial</v>
      </c>
      <c r="C1609" s="2" t="s">
        <v>2069</v>
      </c>
      <c r="D1609" s="2" t="s">
        <v>2070</v>
      </c>
      <c r="E1609" s="2">
        <v>91111902</v>
      </c>
      <c r="F1609" s="2" t="s">
        <v>2235</v>
      </c>
      <c r="G1609" s="4">
        <v>1</v>
      </c>
      <c r="H1609" s="4">
        <v>1</v>
      </c>
      <c r="I1609" s="2">
        <v>6</v>
      </c>
      <c r="J1609" s="2">
        <v>1</v>
      </c>
      <c r="K1609" s="2" t="s">
        <v>29</v>
      </c>
      <c r="L1609" s="2" t="str">
        <f>IF(K1609=[32]Hoja3!$B$2,[32]Hoja3!$A$2,IF(K1609=[32]Hoja3!$B$3,[32]Hoja3!$A$3,IF(K1609=[32]Hoja3!$B$4,[32]Hoja3!$A$4,IF(K1609=[32]Hoja3!$B$5,[32]Hoja3!$A$5,IF(K1609=[32]Hoja3!$B$6,[32]Hoja3!$A$6,IF(K1609=[32]Hoja3!$B$7,[32]Hoja3!$A$7,IF(K1609=[32]Hoja3!$B$8,[32]Hoja3!$A$8,IF(K1609=[32]Hoja3!$B$9,[32]Hoja3!$A$9,IF(K1609=[32]Hoja3!$B$10,[32]Hoja3!$A$10,IF(K1609=[32]Hoja3!$B$11,[32]Hoja3!$A$11,IF(K1609=[32]Hoja3!$B$12,[32]Hoja3!$A$12,IF(K1609=[32]Hoja3!$B$13,[32]Hoja3!$A$13,IF(K1609=[32]Hoja3!$B$14,[32]Hoja3!$A$14,"")))))))))))))</f>
        <v>CCE-05</v>
      </c>
      <c r="M1609" s="2" t="s">
        <v>30</v>
      </c>
      <c r="N1609" s="2">
        <v>0</v>
      </c>
      <c r="O1609" s="1">
        <v>10024290</v>
      </c>
      <c r="P1609" s="1">
        <v>10024290</v>
      </c>
      <c r="Q1609" s="1">
        <v>0</v>
      </c>
      <c r="R1609" s="2">
        <v>0</v>
      </c>
      <c r="S1609" s="2" t="s">
        <v>2072</v>
      </c>
      <c r="T1609" s="2" t="s">
        <v>2073</v>
      </c>
      <c r="U1609" s="2" t="s">
        <v>2074</v>
      </c>
      <c r="V1609" s="2" t="s">
        <v>2075</v>
      </c>
      <c r="W1609" s="2" t="s">
        <v>2076</v>
      </c>
      <c r="X1609" s="2">
        <v>3241000</v>
      </c>
      <c r="Y1609" s="3" t="s">
        <v>2077</v>
      </c>
    </row>
    <row r="1610" spans="1:25" ht="135" x14ac:dyDescent="0.25">
      <c r="A1610" s="2" t="s">
        <v>2444</v>
      </c>
      <c r="B1610" s="2" t="str">
        <f>IFERROR(VLOOKUP(VALUE(MID(A1610,1,IF(VALUE(MID(A1610,1,3))=898,3,4))),[32]Hoja1!$A$3:$K$222,2,0),"")</f>
        <v>1053 Oportunidades de aprendizaje desde el enfoque diferencial</v>
      </c>
      <c r="C1610" s="2" t="s">
        <v>2069</v>
      </c>
      <c r="D1610" s="2" t="s">
        <v>2070</v>
      </c>
      <c r="E1610" s="2">
        <v>91111902</v>
      </c>
      <c r="F1610" s="2" t="s">
        <v>2235</v>
      </c>
      <c r="G1610" s="4">
        <v>1</v>
      </c>
      <c r="H1610" s="4">
        <v>1</v>
      </c>
      <c r="I1610" s="2">
        <v>6</v>
      </c>
      <c r="J1610" s="2">
        <v>1</v>
      </c>
      <c r="K1610" s="2" t="s">
        <v>29</v>
      </c>
      <c r="L1610" s="2" t="str">
        <f>IF(K1610=[32]Hoja3!$B$2,[32]Hoja3!$A$2,IF(K1610=[32]Hoja3!$B$3,[32]Hoja3!$A$3,IF(K1610=[32]Hoja3!$B$4,[32]Hoja3!$A$4,IF(K1610=[32]Hoja3!$B$5,[32]Hoja3!$A$5,IF(K1610=[32]Hoja3!$B$6,[32]Hoja3!$A$6,IF(K1610=[32]Hoja3!$B$7,[32]Hoja3!$A$7,IF(K1610=[32]Hoja3!$B$8,[32]Hoja3!$A$8,IF(K1610=[32]Hoja3!$B$9,[32]Hoja3!$A$9,IF(K1610=[32]Hoja3!$B$10,[32]Hoja3!$A$10,IF(K1610=[32]Hoja3!$B$11,[32]Hoja3!$A$11,IF(K1610=[32]Hoja3!$B$12,[32]Hoja3!$A$12,IF(K1610=[32]Hoja3!$B$13,[32]Hoja3!$A$13,IF(K1610=[32]Hoja3!$B$14,[32]Hoja3!$A$14,"")))))))))))))</f>
        <v>CCE-05</v>
      </c>
      <c r="M1610" s="2" t="s">
        <v>30</v>
      </c>
      <c r="N1610" s="2">
        <v>0</v>
      </c>
      <c r="O1610" s="1">
        <v>10024290</v>
      </c>
      <c r="P1610" s="1">
        <v>10024290</v>
      </c>
      <c r="Q1610" s="1">
        <v>0</v>
      </c>
      <c r="R1610" s="2">
        <v>0</v>
      </c>
      <c r="S1610" s="2" t="s">
        <v>2072</v>
      </c>
      <c r="T1610" s="2" t="s">
        <v>2073</v>
      </c>
      <c r="U1610" s="2" t="s">
        <v>2074</v>
      </c>
      <c r="V1610" s="2" t="s">
        <v>2075</v>
      </c>
      <c r="W1610" s="2" t="s">
        <v>2076</v>
      </c>
      <c r="X1610" s="2">
        <v>3241000</v>
      </c>
      <c r="Y1610" s="3" t="s">
        <v>2077</v>
      </c>
    </row>
    <row r="1611" spans="1:25" ht="135" x14ac:dyDescent="0.25">
      <c r="A1611" s="2" t="s">
        <v>2445</v>
      </c>
      <c r="B1611" s="2" t="str">
        <f>IFERROR(VLOOKUP(VALUE(MID(A1611,1,IF(VALUE(MID(A1611,1,3))=898,3,4))),[32]Hoja1!$A$3:$K$222,2,0),"")</f>
        <v>1053 Oportunidades de aprendizaje desde el enfoque diferencial</v>
      </c>
      <c r="C1611" s="2" t="s">
        <v>2069</v>
      </c>
      <c r="D1611" s="2" t="s">
        <v>2070</v>
      </c>
      <c r="E1611" s="2">
        <v>91111902</v>
      </c>
      <c r="F1611" s="2" t="s">
        <v>2235</v>
      </c>
      <c r="G1611" s="4">
        <v>1</v>
      </c>
      <c r="H1611" s="4">
        <v>1</v>
      </c>
      <c r="I1611" s="2">
        <v>6</v>
      </c>
      <c r="J1611" s="2">
        <v>1</v>
      </c>
      <c r="K1611" s="2" t="s">
        <v>29</v>
      </c>
      <c r="L1611" s="2" t="str">
        <f>IF(K1611=[32]Hoja3!$B$2,[32]Hoja3!$A$2,IF(K1611=[32]Hoja3!$B$3,[32]Hoja3!$A$3,IF(K1611=[32]Hoja3!$B$4,[32]Hoja3!$A$4,IF(K1611=[32]Hoja3!$B$5,[32]Hoja3!$A$5,IF(K1611=[32]Hoja3!$B$6,[32]Hoja3!$A$6,IF(K1611=[32]Hoja3!$B$7,[32]Hoja3!$A$7,IF(K1611=[32]Hoja3!$B$8,[32]Hoja3!$A$8,IF(K1611=[32]Hoja3!$B$9,[32]Hoja3!$A$9,IF(K1611=[32]Hoja3!$B$10,[32]Hoja3!$A$10,IF(K1611=[32]Hoja3!$B$11,[32]Hoja3!$A$11,IF(K1611=[32]Hoja3!$B$12,[32]Hoja3!$A$12,IF(K1611=[32]Hoja3!$B$13,[32]Hoja3!$A$13,IF(K1611=[32]Hoja3!$B$14,[32]Hoja3!$A$14,"")))))))))))))</f>
        <v>CCE-05</v>
      </c>
      <c r="M1611" s="2" t="s">
        <v>30</v>
      </c>
      <c r="N1611" s="2">
        <v>0</v>
      </c>
      <c r="O1611" s="1">
        <v>10024290</v>
      </c>
      <c r="P1611" s="1">
        <v>10024290</v>
      </c>
      <c r="Q1611" s="1">
        <v>0</v>
      </c>
      <c r="R1611" s="2">
        <v>0</v>
      </c>
      <c r="S1611" s="2" t="s">
        <v>2072</v>
      </c>
      <c r="T1611" s="2" t="s">
        <v>2073</v>
      </c>
      <c r="U1611" s="2" t="s">
        <v>2074</v>
      </c>
      <c r="V1611" s="2" t="s">
        <v>2075</v>
      </c>
      <c r="W1611" s="2" t="s">
        <v>2076</v>
      </c>
      <c r="X1611" s="2">
        <v>3241000</v>
      </c>
      <c r="Y1611" s="3" t="s">
        <v>2077</v>
      </c>
    </row>
    <row r="1612" spans="1:25" ht="135" x14ac:dyDescent="0.25">
      <c r="A1612" s="2" t="s">
        <v>2446</v>
      </c>
      <c r="B1612" s="2" t="str">
        <f>IFERROR(VLOOKUP(VALUE(MID(A1612,1,IF(VALUE(MID(A1612,1,3))=898,3,4))),[32]Hoja1!$A$3:$K$222,2,0),"")</f>
        <v>1053 Oportunidades de aprendizaje desde el enfoque diferencial</v>
      </c>
      <c r="C1612" s="2" t="s">
        <v>2069</v>
      </c>
      <c r="D1612" s="2" t="s">
        <v>2070</v>
      </c>
      <c r="E1612" s="2">
        <v>91111902</v>
      </c>
      <c r="F1612" s="2" t="s">
        <v>2235</v>
      </c>
      <c r="G1612" s="4">
        <v>1</v>
      </c>
      <c r="H1612" s="4">
        <v>1</v>
      </c>
      <c r="I1612" s="2">
        <v>6</v>
      </c>
      <c r="J1612" s="2">
        <v>1</v>
      </c>
      <c r="K1612" s="2" t="s">
        <v>29</v>
      </c>
      <c r="L1612" s="2" t="str">
        <f>IF(K1612=[32]Hoja3!$B$2,[32]Hoja3!$A$2,IF(K1612=[32]Hoja3!$B$3,[32]Hoja3!$A$3,IF(K1612=[32]Hoja3!$B$4,[32]Hoja3!$A$4,IF(K1612=[32]Hoja3!$B$5,[32]Hoja3!$A$5,IF(K1612=[32]Hoja3!$B$6,[32]Hoja3!$A$6,IF(K1612=[32]Hoja3!$B$7,[32]Hoja3!$A$7,IF(K1612=[32]Hoja3!$B$8,[32]Hoja3!$A$8,IF(K1612=[32]Hoja3!$B$9,[32]Hoja3!$A$9,IF(K1612=[32]Hoja3!$B$10,[32]Hoja3!$A$10,IF(K1612=[32]Hoja3!$B$11,[32]Hoja3!$A$11,IF(K1612=[32]Hoja3!$B$12,[32]Hoja3!$A$12,IF(K1612=[32]Hoja3!$B$13,[32]Hoja3!$A$13,IF(K1612=[32]Hoja3!$B$14,[32]Hoja3!$A$14,"")))))))))))))</f>
        <v>CCE-05</v>
      </c>
      <c r="M1612" s="2" t="s">
        <v>30</v>
      </c>
      <c r="N1612" s="2">
        <v>0</v>
      </c>
      <c r="O1612" s="1">
        <v>10024290</v>
      </c>
      <c r="P1612" s="1">
        <v>10024290</v>
      </c>
      <c r="Q1612" s="1">
        <v>0</v>
      </c>
      <c r="R1612" s="2">
        <v>0</v>
      </c>
      <c r="S1612" s="2" t="s">
        <v>2072</v>
      </c>
      <c r="T1612" s="2" t="s">
        <v>2073</v>
      </c>
      <c r="U1612" s="2" t="s">
        <v>2074</v>
      </c>
      <c r="V1612" s="2" t="s">
        <v>2075</v>
      </c>
      <c r="W1612" s="2" t="s">
        <v>2076</v>
      </c>
      <c r="X1612" s="2">
        <v>3241000</v>
      </c>
      <c r="Y1612" s="3" t="s">
        <v>2077</v>
      </c>
    </row>
    <row r="1613" spans="1:25" ht="120" x14ac:dyDescent="0.25">
      <c r="A1613" s="2" t="s">
        <v>2447</v>
      </c>
      <c r="B1613" s="2" t="str">
        <f>IFERROR(VLOOKUP(VALUE(MID(A1613,1,IF(VALUE(MID(A1613,1,3))=898,3,4))),[32]Hoja1!$A$3:$K$222,2,0),"")</f>
        <v>1053 Oportunidades de aprendizaje desde el enfoque diferencial</v>
      </c>
      <c r="C1613" s="2" t="s">
        <v>2069</v>
      </c>
      <c r="D1613" s="2" t="s">
        <v>2070</v>
      </c>
      <c r="E1613" s="2">
        <v>91111902</v>
      </c>
      <c r="F1613" s="2" t="s">
        <v>2448</v>
      </c>
      <c r="G1613" s="4">
        <v>1</v>
      </c>
      <c r="H1613" s="4">
        <v>1</v>
      </c>
      <c r="I1613" s="2">
        <v>6</v>
      </c>
      <c r="J1613" s="2">
        <v>1</v>
      </c>
      <c r="K1613" s="2" t="s">
        <v>29</v>
      </c>
      <c r="L1613" s="2" t="str">
        <f>IF(K1613=[32]Hoja3!$B$2,[32]Hoja3!$A$2,IF(K1613=[32]Hoja3!$B$3,[32]Hoja3!$A$3,IF(K1613=[32]Hoja3!$B$4,[32]Hoja3!$A$4,IF(K1613=[32]Hoja3!$B$5,[32]Hoja3!$A$5,IF(K1613=[32]Hoja3!$B$6,[32]Hoja3!$A$6,IF(K1613=[32]Hoja3!$B$7,[32]Hoja3!$A$7,IF(K1613=[32]Hoja3!$B$8,[32]Hoja3!$A$8,IF(K1613=[32]Hoja3!$B$9,[32]Hoja3!$A$9,IF(K1613=[32]Hoja3!$B$10,[32]Hoja3!$A$10,IF(K1613=[32]Hoja3!$B$11,[32]Hoja3!$A$11,IF(K1613=[32]Hoja3!$B$12,[32]Hoja3!$A$12,IF(K1613=[32]Hoja3!$B$13,[32]Hoja3!$A$13,IF(K1613=[32]Hoja3!$B$14,[32]Hoja3!$A$14,"")))))))))))))</f>
        <v>CCE-05</v>
      </c>
      <c r="M1613" s="2" t="s">
        <v>30</v>
      </c>
      <c r="N1613" s="2">
        <v>0</v>
      </c>
      <c r="O1613" s="1">
        <v>13743084</v>
      </c>
      <c r="P1613" s="1">
        <v>13743084</v>
      </c>
      <c r="Q1613" s="1">
        <v>0</v>
      </c>
      <c r="R1613" s="2">
        <v>0</v>
      </c>
      <c r="S1613" s="2" t="s">
        <v>2072</v>
      </c>
      <c r="T1613" s="2" t="s">
        <v>2073</v>
      </c>
      <c r="U1613" s="2" t="s">
        <v>2074</v>
      </c>
      <c r="V1613" s="2" t="s">
        <v>2075</v>
      </c>
      <c r="W1613" s="2" t="s">
        <v>2076</v>
      </c>
      <c r="X1613" s="2">
        <v>3241000</v>
      </c>
      <c r="Y1613" s="3" t="s">
        <v>2077</v>
      </c>
    </row>
    <row r="1614" spans="1:25" ht="120" x14ac:dyDescent="0.25">
      <c r="A1614" s="2" t="s">
        <v>2449</v>
      </c>
      <c r="B1614" s="2" t="str">
        <f>IFERROR(VLOOKUP(VALUE(MID(A1614,1,IF(VALUE(MID(A1614,1,3))=898,3,4))),[32]Hoja1!$A$3:$K$222,2,0),"")</f>
        <v>1053 Oportunidades de aprendizaje desde el enfoque diferencial</v>
      </c>
      <c r="C1614" s="2" t="s">
        <v>2069</v>
      </c>
      <c r="D1614" s="2" t="s">
        <v>2070</v>
      </c>
      <c r="E1614" s="2">
        <v>91111902</v>
      </c>
      <c r="F1614" s="2" t="s">
        <v>2448</v>
      </c>
      <c r="G1614" s="4">
        <v>1</v>
      </c>
      <c r="H1614" s="4">
        <v>1</v>
      </c>
      <c r="I1614" s="2">
        <v>6</v>
      </c>
      <c r="J1614" s="2">
        <v>1</v>
      </c>
      <c r="K1614" s="2" t="s">
        <v>29</v>
      </c>
      <c r="L1614" s="2" t="str">
        <f>IF(K1614=[32]Hoja3!$B$2,[32]Hoja3!$A$2,IF(K1614=[32]Hoja3!$B$3,[32]Hoja3!$A$3,IF(K1614=[32]Hoja3!$B$4,[32]Hoja3!$A$4,IF(K1614=[32]Hoja3!$B$5,[32]Hoja3!$A$5,IF(K1614=[32]Hoja3!$B$6,[32]Hoja3!$A$6,IF(K1614=[32]Hoja3!$B$7,[32]Hoja3!$A$7,IF(K1614=[32]Hoja3!$B$8,[32]Hoja3!$A$8,IF(K1614=[32]Hoja3!$B$9,[32]Hoja3!$A$9,IF(K1614=[32]Hoja3!$B$10,[32]Hoja3!$A$10,IF(K1614=[32]Hoja3!$B$11,[32]Hoja3!$A$11,IF(K1614=[32]Hoja3!$B$12,[32]Hoja3!$A$12,IF(K1614=[32]Hoja3!$B$13,[32]Hoja3!$A$13,IF(K1614=[32]Hoja3!$B$14,[32]Hoja3!$A$14,"")))))))))))))</f>
        <v>CCE-05</v>
      </c>
      <c r="M1614" s="2" t="s">
        <v>30</v>
      </c>
      <c r="N1614" s="2">
        <v>0</v>
      </c>
      <c r="O1614" s="1">
        <v>13743084</v>
      </c>
      <c r="P1614" s="1">
        <v>13743084</v>
      </c>
      <c r="Q1614" s="1">
        <v>0</v>
      </c>
      <c r="R1614" s="2">
        <v>0</v>
      </c>
      <c r="S1614" s="2" t="s">
        <v>2072</v>
      </c>
      <c r="T1614" s="2" t="s">
        <v>2073</v>
      </c>
      <c r="U1614" s="2" t="s">
        <v>2074</v>
      </c>
      <c r="V1614" s="2" t="s">
        <v>2075</v>
      </c>
      <c r="W1614" s="2" t="s">
        <v>2076</v>
      </c>
      <c r="X1614" s="2">
        <v>3241000</v>
      </c>
      <c r="Y1614" s="3" t="s">
        <v>2077</v>
      </c>
    </row>
    <row r="1615" spans="1:25" ht="120" x14ac:dyDescent="0.25">
      <c r="A1615" s="2" t="s">
        <v>2450</v>
      </c>
      <c r="B1615" s="2" t="str">
        <f>IFERROR(VLOOKUP(VALUE(MID(A1615,1,IF(VALUE(MID(A1615,1,3))=898,3,4))),[32]Hoja1!$A$3:$K$222,2,0),"")</f>
        <v>1053 Oportunidades de aprendizaje desde el enfoque diferencial</v>
      </c>
      <c r="C1615" s="2" t="s">
        <v>2069</v>
      </c>
      <c r="D1615" s="2" t="s">
        <v>2070</v>
      </c>
      <c r="E1615" s="2">
        <v>91111902</v>
      </c>
      <c r="F1615" s="2" t="s">
        <v>2448</v>
      </c>
      <c r="G1615" s="4">
        <v>1</v>
      </c>
      <c r="H1615" s="4">
        <v>1</v>
      </c>
      <c r="I1615" s="2">
        <v>6</v>
      </c>
      <c r="J1615" s="2">
        <v>1</v>
      </c>
      <c r="K1615" s="2" t="s">
        <v>29</v>
      </c>
      <c r="L1615" s="2" t="str">
        <f>IF(K1615=[32]Hoja3!$B$2,[32]Hoja3!$A$2,IF(K1615=[32]Hoja3!$B$3,[32]Hoja3!$A$3,IF(K1615=[32]Hoja3!$B$4,[32]Hoja3!$A$4,IF(K1615=[32]Hoja3!$B$5,[32]Hoja3!$A$5,IF(K1615=[32]Hoja3!$B$6,[32]Hoja3!$A$6,IF(K1615=[32]Hoja3!$B$7,[32]Hoja3!$A$7,IF(K1615=[32]Hoja3!$B$8,[32]Hoja3!$A$8,IF(K1615=[32]Hoja3!$B$9,[32]Hoja3!$A$9,IF(K1615=[32]Hoja3!$B$10,[32]Hoja3!$A$10,IF(K1615=[32]Hoja3!$B$11,[32]Hoja3!$A$11,IF(K1615=[32]Hoja3!$B$12,[32]Hoja3!$A$12,IF(K1615=[32]Hoja3!$B$13,[32]Hoja3!$A$13,IF(K1615=[32]Hoja3!$B$14,[32]Hoja3!$A$14,"")))))))))))))</f>
        <v>CCE-05</v>
      </c>
      <c r="M1615" s="2" t="s">
        <v>30</v>
      </c>
      <c r="N1615" s="2">
        <v>0</v>
      </c>
      <c r="O1615" s="1">
        <v>13743084</v>
      </c>
      <c r="P1615" s="1">
        <v>13743084</v>
      </c>
      <c r="Q1615" s="1">
        <v>0</v>
      </c>
      <c r="R1615" s="2">
        <v>0</v>
      </c>
      <c r="S1615" s="2" t="s">
        <v>2072</v>
      </c>
      <c r="T1615" s="2" t="s">
        <v>2073</v>
      </c>
      <c r="U1615" s="2" t="s">
        <v>2074</v>
      </c>
      <c r="V1615" s="2" t="s">
        <v>2075</v>
      </c>
      <c r="W1615" s="2" t="s">
        <v>2076</v>
      </c>
      <c r="X1615" s="2">
        <v>3241000</v>
      </c>
      <c r="Y1615" s="3" t="s">
        <v>2077</v>
      </c>
    </row>
    <row r="1616" spans="1:25" ht="120" x14ac:dyDescent="0.25">
      <c r="A1616" s="2" t="s">
        <v>2451</v>
      </c>
      <c r="B1616" s="2" t="str">
        <f>IFERROR(VLOOKUP(VALUE(MID(A1616,1,IF(VALUE(MID(A1616,1,3))=898,3,4))),[32]Hoja1!$A$3:$K$222,2,0),"")</f>
        <v>1053 Oportunidades de aprendizaje desde el enfoque diferencial</v>
      </c>
      <c r="C1616" s="2" t="s">
        <v>2069</v>
      </c>
      <c r="D1616" s="2" t="s">
        <v>2070</v>
      </c>
      <c r="E1616" s="2">
        <v>91111902</v>
      </c>
      <c r="F1616" s="2" t="s">
        <v>2448</v>
      </c>
      <c r="G1616" s="4">
        <v>1</v>
      </c>
      <c r="H1616" s="4">
        <v>1</v>
      </c>
      <c r="I1616" s="2">
        <v>6</v>
      </c>
      <c r="J1616" s="2">
        <v>1</v>
      </c>
      <c r="K1616" s="2" t="s">
        <v>29</v>
      </c>
      <c r="L1616" s="2" t="str">
        <f>IF(K1616=[32]Hoja3!$B$2,[32]Hoja3!$A$2,IF(K1616=[32]Hoja3!$B$3,[32]Hoja3!$A$3,IF(K1616=[32]Hoja3!$B$4,[32]Hoja3!$A$4,IF(K1616=[32]Hoja3!$B$5,[32]Hoja3!$A$5,IF(K1616=[32]Hoja3!$B$6,[32]Hoja3!$A$6,IF(K1616=[32]Hoja3!$B$7,[32]Hoja3!$A$7,IF(K1616=[32]Hoja3!$B$8,[32]Hoja3!$A$8,IF(K1616=[32]Hoja3!$B$9,[32]Hoja3!$A$9,IF(K1616=[32]Hoja3!$B$10,[32]Hoja3!$A$10,IF(K1616=[32]Hoja3!$B$11,[32]Hoja3!$A$11,IF(K1616=[32]Hoja3!$B$12,[32]Hoja3!$A$12,IF(K1616=[32]Hoja3!$B$13,[32]Hoja3!$A$13,IF(K1616=[32]Hoja3!$B$14,[32]Hoja3!$A$14,"")))))))))))))</f>
        <v>CCE-05</v>
      </c>
      <c r="M1616" s="2" t="s">
        <v>30</v>
      </c>
      <c r="N1616" s="2">
        <v>0</v>
      </c>
      <c r="O1616" s="1">
        <v>13743084</v>
      </c>
      <c r="P1616" s="1">
        <v>13743084</v>
      </c>
      <c r="Q1616" s="1">
        <v>0</v>
      </c>
      <c r="R1616" s="2">
        <v>0</v>
      </c>
      <c r="S1616" s="2" t="s">
        <v>2072</v>
      </c>
      <c r="T1616" s="2" t="s">
        <v>2073</v>
      </c>
      <c r="U1616" s="2" t="s">
        <v>2074</v>
      </c>
      <c r="V1616" s="2" t="s">
        <v>2075</v>
      </c>
      <c r="W1616" s="2" t="s">
        <v>2076</v>
      </c>
      <c r="X1616" s="2">
        <v>3241000</v>
      </c>
      <c r="Y1616" s="3" t="s">
        <v>2077</v>
      </c>
    </row>
    <row r="1617" spans="1:25" ht="120" x14ac:dyDescent="0.25">
      <c r="A1617" s="2" t="s">
        <v>2452</v>
      </c>
      <c r="B1617" s="2" t="str">
        <f>IFERROR(VLOOKUP(VALUE(MID(A1617,1,IF(VALUE(MID(A1617,1,3))=898,3,4))),[32]Hoja1!$A$3:$K$222,2,0),"")</f>
        <v>1053 Oportunidades de aprendizaje desde el enfoque diferencial</v>
      </c>
      <c r="C1617" s="2" t="s">
        <v>2069</v>
      </c>
      <c r="D1617" s="2" t="s">
        <v>2070</v>
      </c>
      <c r="E1617" s="2">
        <v>91111902</v>
      </c>
      <c r="F1617" s="2" t="s">
        <v>2448</v>
      </c>
      <c r="G1617" s="4">
        <v>1</v>
      </c>
      <c r="H1617" s="4">
        <v>1</v>
      </c>
      <c r="I1617" s="2">
        <v>6</v>
      </c>
      <c r="J1617" s="2">
        <v>1</v>
      </c>
      <c r="K1617" s="2" t="s">
        <v>29</v>
      </c>
      <c r="L1617" s="2" t="str">
        <f>IF(K1617=[32]Hoja3!$B$2,[32]Hoja3!$A$2,IF(K1617=[32]Hoja3!$B$3,[32]Hoja3!$A$3,IF(K1617=[32]Hoja3!$B$4,[32]Hoja3!$A$4,IF(K1617=[32]Hoja3!$B$5,[32]Hoja3!$A$5,IF(K1617=[32]Hoja3!$B$6,[32]Hoja3!$A$6,IF(K1617=[32]Hoja3!$B$7,[32]Hoja3!$A$7,IF(K1617=[32]Hoja3!$B$8,[32]Hoja3!$A$8,IF(K1617=[32]Hoja3!$B$9,[32]Hoja3!$A$9,IF(K1617=[32]Hoja3!$B$10,[32]Hoja3!$A$10,IF(K1617=[32]Hoja3!$B$11,[32]Hoja3!$A$11,IF(K1617=[32]Hoja3!$B$12,[32]Hoja3!$A$12,IF(K1617=[32]Hoja3!$B$13,[32]Hoja3!$A$13,IF(K1617=[32]Hoja3!$B$14,[32]Hoja3!$A$14,"")))))))))))))</f>
        <v>CCE-05</v>
      </c>
      <c r="M1617" s="2" t="s">
        <v>30</v>
      </c>
      <c r="N1617" s="2">
        <v>0</v>
      </c>
      <c r="O1617" s="1">
        <v>13743084</v>
      </c>
      <c r="P1617" s="1">
        <v>13743084</v>
      </c>
      <c r="Q1617" s="1">
        <v>0</v>
      </c>
      <c r="R1617" s="2">
        <v>0</v>
      </c>
      <c r="S1617" s="2" t="s">
        <v>2072</v>
      </c>
      <c r="T1617" s="2" t="s">
        <v>2073</v>
      </c>
      <c r="U1617" s="2" t="s">
        <v>2074</v>
      </c>
      <c r="V1617" s="2" t="s">
        <v>2075</v>
      </c>
      <c r="W1617" s="2" t="s">
        <v>2076</v>
      </c>
      <c r="X1617" s="2">
        <v>3241000</v>
      </c>
      <c r="Y1617" s="3" t="s">
        <v>2077</v>
      </c>
    </row>
    <row r="1618" spans="1:25" ht="120" x14ac:dyDescent="0.25">
      <c r="A1618" s="2" t="s">
        <v>2453</v>
      </c>
      <c r="B1618" s="2" t="str">
        <f>IFERROR(VLOOKUP(VALUE(MID(A1618,1,IF(VALUE(MID(A1618,1,3))=898,3,4))),[32]Hoja1!$A$3:$K$222,2,0),"")</f>
        <v>1053 Oportunidades de aprendizaje desde el enfoque diferencial</v>
      </c>
      <c r="C1618" s="2" t="s">
        <v>2069</v>
      </c>
      <c r="D1618" s="2" t="s">
        <v>2070</v>
      </c>
      <c r="E1618" s="2">
        <v>91111902</v>
      </c>
      <c r="F1618" s="2" t="s">
        <v>2448</v>
      </c>
      <c r="G1618" s="4">
        <v>1</v>
      </c>
      <c r="H1618" s="4">
        <v>1</v>
      </c>
      <c r="I1618" s="2">
        <v>6</v>
      </c>
      <c r="J1618" s="2">
        <v>1</v>
      </c>
      <c r="K1618" s="2" t="s">
        <v>29</v>
      </c>
      <c r="L1618" s="2" t="str">
        <f>IF(K1618=[32]Hoja3!$B$2,[32]Hoja3!$A$2,IF(K1618=[32]Hoja3!$B$3,[32]Hoja3!$A$3,IF(K1618=[32]Hoja3!$B$4,[32]Hoja3!$A$4,IF(K1618=[32]Hoja3!$B$5,[32]Hoja3!$A$5,IF(K1618=[32]Hoja3!$B$6,[32]Hoja3!$A$6,IF(K1618=[32]Hoja3!$B$7,[32]Hoja3!$A$7,IF(K1618=[32]Hoja3!$B$8,[32]Hoja3!$A$8,IF(K1618=[32]Hoja3!$B$9,[32]Hoja3!$A$9,IF(K1618=[32]Hoja3!$B$10,[32]Hoja3!$A$10,IF(K1618=[32]Hoja3!$B$11,[32]Hoja3!$A$11,IF(K1618=[32]Hoja3!$B$12,[32]Hoja3!$A$12,IF(K1618=[32]Hoja3!$B$13,[32]Hoja3!$A$13,IF(K1618=[32]Hoja3!$B$14,[32]Hoja3!$A$14,"")))))))))))))</f>
        <v>CCE-05</v>
      </c>
      <c r="M1618" s="2" t="s">
        <v>30</v>
      </c>
      <c r="N1618" s="2">
        <v>0</v>
      </c>
      <c r="O1618" s="1">
        <v>13743084</v>
      </c>
      <c r="P1618" s="1">
        <v>13743084</v>
      </c>
      <c r="Q1618" s="1">
        <v>0</v>
      </c>
      <c r="R1618" s="2">
        <v>0</v>
      </c>
      <c r="S1618" s="2" t="s">
        <v>2072</v>
      </c>
      <c r="T1618" s="2" t="s">
        <v>2073</v>
      </c>
      <c r="U1618" s="2" t="s">
        <v>2074</v>
      </c>
      <c r="V1618" s="2" t="s">
        <v>2075</v>
      </c>
      <c r="W1618" s="2" t="s">
        <v>2076</v>
      </c>
      <c r="X1618" s="2">
        <v>3241000</v>
      </c>
      <c r="Y1618" s="3" t="s">
        <v>2077</v>
      </c>
    </row>
    <row r="1619" spans="1:25" ht="120" x14ac:dyDescent="0.25">
      <c r="A1619" s="2" t="s">
        <v>2454</v>
      </c>
      <c r="B1619" s="2" t="str">
        <f>IFERROR(VLOOKUP(VALUE(MID(A1619,1,IF(VALUE(MID(A1619,1,3))=898,3,4))),[32]Hoja1!$A$3:$K$222,2,0),"")</f>
        <v>1053 Oportunidades de aprendizaje desde el enfoque diferencial</v>
      </c>
      <c r="C1619" s="2" t="s">
        <v>2069</v>
      </c>
      <c r="D1619" s="2" t="s">
        <v>2070</v>
      </c>
      <c r="E1619" s="2">
        <v>91111902</v>
      </c>
      <c r="F1619" s="2" t="s">
        <v>2448</v>
      </c>
      <c r="G1619" s="4">
        <v>1</v>
      </c>
      <c r="H1619" s="4">
        <v>1</v>
      </c>
      <c r="I1619" s="2">
        <v>6</v>
      </c>
      <c r="J1619" s="2">
        <v>1</v>
      </c>
      <c r="K1619" s="2" t="s">
        <v>29</v>
      </c>
      <c r="L1619" s="2" t="str">
        <f>IF(K1619=[32]Hoja3!$B$2,[32]Hoja3!$A$2,IF(K1619=[32]Hoja3!$B$3,[32]Hoja3!$A$3,IF(K1619=[32]Hoja3!$B$4,[32]Hoja3!$A$4,IF(K1619=[32]Hoja3!$B$5,[32]Hoja3!$A$5,IF(K1619=[32]Hoja3!$B$6,[32]Hoja3!$A$6,IF(K1619=[32]Hoja3!$B$7,[32]Hoja3!$A$7,IF(K1619=[32]Hoja3!$B$8,[32]Hoja3!$A$8,IF(K1619=[32]Hoja3!$B$9,[32]Hoja3!$A$9,IF(K1619=[32]Hoja3!$B$10,[32]Hoja3!$A$10,IF(K1619=[32]Hoja3!$B$11,[32]Hoja3!$A$11,IF(K1619=[32]Hoja3!$B$12,[32]Hoja3!$A$12,IF(K1619=[32]Hoja3!$B$13,[32]Hoja3!$A$13,IF(K1619=[32]Hoja3!$B$14,[32]Hoja3!$A$14,"")))))))))))))</f>
        <v>CCE-05</v>
      </c>
      <c r="M1619" s="2" t="s">
        <v>30</v>
      </c>
      <c r="N1619" s="2">
        <v>0</v>
      </c>
      <c r="O1619" s="1">
        <v>13743084</v>
      </c>
      <c r="P1619" s="1">
        <v>13743084</v>
      </c>
      <c r="Q1619" s="1">
        <v>0</v>
      </c>
      <c r="R1619" s="2">
        <v>0</v>
      </c>
      <c r="S1619" s="2" t="s">
        <v>2072</v>
      </c>
      <c r="T1619" s="2" t="s">
        <v>2073</v>
      </c>
      <c r="U1619" s="2" t="s">
        <v>2074</v>
      </c>
      <c r="V1619" s="2" t="s">
        <v>2075</v>
      </c>
      <c r="W1619" s="2" t="s">
        <v>2076</v>
      </c>
      <c r="X1619" s="2">
        <v>3241000</v>
      </c>
      <c r="Y1619" s="3" t="s">
        <v>2077</v>
      </c>
    </row>
    <row r="1620" spans="1:25" ht="120" x14ac:dyDescent="0.25">
      <c r="A1620" s="2" t="s">
        <v>2455</v>
      </c>
      <c r="B1620" s="2" t="str">
        <f>IFERROR(VLOOKUP(VALUE(MID(A1620,1,IF(VALUE(MID(A1620,1,3))=898,3,4))),[32]Hoja1!$A$3:$K$222,2,0),"")</f>
        <v>1053 Oportunidades de aprendizaje desde el enfoque diferencial</v>
      </c>
      <c r="C1620" s="2" t="s">
        <v>2069</v>
      </c>
      <c r="D1620" s="2" t="s">
        <v>2070</v>
      </c>
      <c r="E1620" s="2">
        <v>91111902</v>
      </c>
      <c r="F1620" s="2" t="s">
        <v>2448</v>
      </c>
      <c r="G1620" s="4">
        <v>1</v>
      </c>
      <c r="H1620" s="4">
        <v>1</v>
      </c>
      <c r="I1620" s="2">
        <v>6</v>
      </c>
      <c r="J1620" s="2">
        <v>1</v>
      </c>
      <c r="K1620" s="2" t="s">
        <v>29</v>
      </c>
      <c r="L1620" s="2" t="str">
        <f>IF(K1620=[32]Hoja3!$B$2,[32]Hoja3!$A$2,IF(K1620=[32]Hoja3!$B$3,[32]Hoja3!$A$3,IF(K1620=[32]Hoja3!$B$4,[32]Hoja3!$A$4,IF(K1620=[32]Hoja3!$B$5,[32]Hoja3!$A$5,IF(K1620=[32]Hoja3!$B$6,[32]Hoja3!$A$6,IF(K1620=[32]Hoja3!$B$7,[32]Hoja3!$A$7,IF(K1620=[32]Hoja3!$B$8,[32]Hoja3!$A$8,IF(K1620=[32]Hoja3!$B$9,[32]Hoja3!$A$9,IF(K1620=[32]Hoja3!$B$10,[32]Hoja3!$A$10,IF(K1620=[32]Hoja3!$B$11,[32]Hoja3!$A$11,IF(K1620=[32]Hoja3!$B$12,[32]Hoja3!$A$12,IF(K1620=[32]Hoja3!$B$13,[32]Hoja3!$A$13,IF(K1620=[32]Hoja3!$B$14,[32]Hoja3!$A$14,"")))))))))))))</f>
        <v>CCE-05</v>
      </c>
      <c r="M1620" s="2" t="s">
        <v>30</v>
      </c>
      <c r="N1620" s="2">
        <v>0</v>
      </c>
      <c r="O1620" s="1">
        <v>13743084</v>
      </c>
      <c r="P1620" s="1">
        <v>13743084</v>
      </c>
      <c r="Q1620" s="1">
        <v>0</v>
      </c>
      <c r="R1620" s="2">
        <v>0</v>
      </c>
      <c r="S1620" s="2" t="s">
        <v>2072</v>
      </c>
      <c r="T1620" s="2" t="s">
        <v>2073</v>
      </c>
      <c r="U1620" s="2" t="s">
        <v>2074</v>
      </c>
      <c r="V1620" s="2" t="s">
        <v>2075</v>
      </c>
      <c r="W1620" s="2" t="s">
        <v>2076</v>
      </c>
      <c r="X1620" s="2">
        <v>3241000</v>
      </c>
      <c r="Y1620" s="3" t="s">
        <v>2077</v>
      </c>
    </row>
    <row r="1621" spans="1:25" ht="120" x14ac:dyDescent="0.25">
      <c r="A1621" s="2" t="s">
        <v>2456</v>
      </c>
      <c r="B1621" s="2" t="str">
        <f>IFERROR(VLOOKUP(VALUE(MID(A1621,1,IF(VALUE(MID(A1621,1,3))=898,3,4))),[32]Hoja1!$A$3:$K$222,2,0),"")</f>
        <v>1053 Oportunidades de aprendizaje desde el enfoque diferencial</v>
      </c>
      <c r="C1621" s="2" t="s">
        <v>2069</v>
      </c>
      <c r="D1621" s="2" t="s">
        <v>2070</v>
      </c>
      <c r="E1621" s="2">
        <v>91111902</v>
      </c>
      <c r="F1621" s="2" t="s">
        <v>2448</v>
      </c>
      <c r="G1621" s="4">
        <v>1</v>
      </c>
      <c r="H1621" s="4">
        <v>1</v>
      </c>
      <c r="I1621" s="2">
        <v>6</v>
      </c>
      <c r="J1621" s="2">
        <v>1</v>
      </c>
      <c r="K1621" s="2" t="s">
        <v>29</v>
      </c>
      <c r="L1621" s="2" t="str">
        <f>IF(K1621=[32]Hoja3!$B$2,[32]Hoja3!$A$2,IF(K1621=[32]Hoja3!$B$3,[32]Hoja3!$A$3,IF(K1621=[32]Hoja3!$B$4,[32]Hoja3!$A$4,IF(K1621=[32]Hoja3!$B$5,[32]Hoja3!$A$5,IF(K1621=[32]Hoja3!$B$6,[32]Hoja3!$A$6,IF(K1621=[32]Hoja3!$B$7,[32]Hoja3!$A$7,IF(K1621=[32]Hoja3!$B$8,[32]Hoja3!$A$8,IF(K1621=[32]Hoja3!$B$9,[32]Hoja3!$A$9,IF(K1621=[32]Hoja3!$B$10,[32]Hoja3!$A$10,IF(K1621=[32]Hoja3!$B$11,[32]Hoja3!$A$11,IF(K1621=[32]Hoja3!$B$12,[32]Hoja3!$A$12,IF(K1621=[32]Hoja3!$B$13,[32]Hoja3!$A$13,IF(K1621=[32]Hoja3!$B$14,[32]Hoja3!$A$14,"")))))))))))))</f>
        <v>CCE-05</v>
      </c>
      <c r="M1621" s="2" t="s">
        <v>30</v>
      </c>
      <c r="N1621" s="2">
        <v>0</v>
      </c>
      <c r="O1621" s="1">
        <v>13743084</v>
      </c>
      <c r="P1621" s="1">
        <v>13743084</v>
      </c>
      <c r="Q1621" s="1">
        <v>0</v>
      </c>
      <c r="R1621" s="2">
        <v>0</v>
      </c>
      <c r="S1621" s="2" t="s">
        <v>2072</v>
      </c>
      <c r="T1621" s="2" t="s">
        <v>2073</v>
      </c>
      <c r="U1621" s="2" t="s">
        <v>2074</v>
      </c>
      <c r="V1621" s="2" t="s">
        <v>2075</v>
      </c>
      <c r="W1621" s="2" t="s">
        <v>2076</v>
      </c>
      <c r="X1621" s="2">
        <v>3241000</v>
      </c>
      <c r="Y1621" s="3" t="s">
        <v>2077</v>
      </c>
    </row>
    <row r="1622" spans="1:25" ht="120" x14ac:dyDescent="0.25">
      <c r="A1622" s="2" t="s">
        <v>2457</v>
      </c>
      <c r="B1622" s="2" t="str">
        <f>IFERROR(VLOOKUP(VALUE(MID(A1622,1,IF(VALUE(MID(A1622,1,3))=898,3,4))),[32]Hoja1!$A$3:$K$222,2,0),"")</f>
        <v>1053 Oportunidades de aprendizaje desde el enfoque diferencial</v>
      </c>
      <c r="C1622" s="2" t="s">
        <v>2069</v>
      </c>
      <c r="D1622" s="2" t="s">
        <v>2070</v>
      </c>
      <c r="E1622" s="2">
        <v>91111902</v>
      </c>
      <c r="F1622" s="2" t="s">
        <v>2448</v>
      </c>
      <c r="G1622" s="4">
        <v>1</v>
      </c>
      <c r="H1622" s="4">
        <v>1</v>
      </c>
      <c r="I1622" s="2">
        <v>6</v>
      </c>
      <c r="J1622" s="2">
        <v>1</v>
      </c>
      <c r="K1622" s="2" t="s">
        <v>29</v>
      </c>
      <c r="L1622" s="2" t="str">
        <f>IF(K1622=[32]Hoja3!$B$2,[32]Hoja3!$A$2,IF(K1622=[32]Hoja3!$B$3,[32]Hoja3!$A$3,IF(K1622=[32]Hoja3!$B$4,[32]Hoja3!$A$4,IF(K1622=[32]Hoja3!$B$5,[32]Hoja3!$A$5,IF(K1622=[32]Hoja3!$B$6,[32]Hoja3!$A$6,IF(K1622=[32]Hoja3!$B$7,[32]Hoja3!$A$7,IF(K1622=[32]Hoja3!$B$8,[32]Hoja3!$A$8,IF(K1622=[32]Hoja3!$B$9,[32]Hoja3!$A$9,IF(K1622=[32]Hoja3!$B$10,[32]Hoja3!$A$10,IF(K1622=[32]Hoja3!$B$11,[32]Hoja3!$A$11,IF(K1622=[32]Hoja3!$B$12,[32]Hoja3!$A$12,IF(K1622=[32]Hoja3!$B$13,[32]Hoja3!$A$13,IF(K1622=[32]Hoja3!$B$14,[32]Hoja3!$A$14,"")))))))))))))</f>
        <v>CCE-05</v>
      </c>
      <c r="M1622" s="2" t="s">
        <v>30</v>
      </c>
      <c r="N1622" s="2">
        <v>0</v>
      </c>
      <c r="O1622" s="1">
        <v>13743084</v>
      </c>
      <c r="P1622" s="1">
        <v>13743084</v>
      </c>
      <c r="Q1622" s="1">
        <v>0</v>
      </c>
      <c r="R1622" s="2">
        <v>0</v>
      </c>
      <c r="S1622" s="2" t="s">
        <v>2072</v>
      </c>
      <c r="T1622" s="2" t="s">
        <v>2073</v>
      </c>
      <c r="U1622" s="2" t="s">
        <v>2074</v>
      </c>
      <c r="V1622" s="2" t="s">
        <v>2075</v>
      </c>
      <c r="W1622" s="2" t="s">
        <v>2076</v>
      </c>
      <c r="X1622" s="2">
        <v>3241000</v>
      </c>
      <c r="Y1622" s="3" t="s">
        <v>2077</v>
      </c>
    </row>
    <row r="1623" spans="1:25" ht="120" x14ac:dyDescent="0.25">
      <c r="A1623" s="2" t="s">
        <v>2458</v>
      </c>
      <c r="B1623" s="2" t="str">
        <f>IFERROR(VLOOKUP(VALUE(MID(A1623,1,IF(VALUE(MID(A1623,1,3))=898,3,4))),[32]Hoja1!$A$3:$K$222,2,0),"")</f>
        <v>1053 Oportunidades de aprendizaje desde el enfoque diferencial</v>
      </c>
      <c r="C1623" s="2" t="s">
        <v>2069</v>
      </c>
      <c r="D1623" s="2" t="s">
        <v>2070</v>
      </c>
      <c r="E1623" s="2">
        <v>91111902</v>
      </c>
      <c r="F1623" s="2" t="s">
        <v>2448</v>
      </c>
      <c r="G1623" s="4">
        <v>1</v>
      </c>
      <c r="H1623" s="4">
        <v>1</v>
      </c>
      <c r="I1623" s="2">
        <v>6</v>
      </c>
      <c r="J1623" s="2">
        <v>1</v>
      </c>
      <c r="K1623" s="2" t="s">
        <v>29</v>
      </c>
      <c r="L1623" s="2" t="str">
        <f>IF(K1623=[32]Hoja3!$B$2,[32]Hoja3!$A$2,IF(K1623=[32]Hoja3!$B$3,[32]Hoja3!$A$3,IF(K1623=[32]Hoja3!$B$4,[32]Hoja3!$A$4,IF(K1623=[32]Hoja3!$B$5,[32]Hoja3!$A$5,IF(K1623=[32]Hoja3!$B$6,[32]Hoja3!$A$6,IF(K1623=[32]Hoja3!$B$7,[32]Hoja3!$A$7,IF(K1623=[32]Hoja3!$B$8,[32]Hoja3!$A$8,IF(K1623=[32]Hoja3!$B$9,[32]Hoja3!$A$9,IF(K1623=[32]Hoja3!$B$10,[32]Hoja3!$A$10,IF(K1623=[32]Hoja3!$B$11,[32]Hoja3!$A$11,IF(K1623=[32]Hoja3!$B$12,[32]Hoja3!$A$12,IF(K1623=[32]Hoja3!$B$13,[32]Hoja3!$A$13,IF(K1623=[32]Hoja3!$B$14,[32]Hoja3!$A$14,"")))))))))))))</f>
        <v>CCE-05</v>
      </c>
      <c r="M1623" s="2" t="s">
        <v>30</v>
      </c>
      <c r="N1623" s="2">
        <v>0</v>
      </c>
      <c r="O1623" s="1">
        <v>13743084</v>
      </c>
      <c r="P1623" s="1">
        <v>13743084</v>
      </c>
      <c r="Q1623" s="1">
        <v>0</v>
      </c>
      <c r="R1623" s="2">
        <v>0</v>
      </c>
      <c r="S1623" s="2" t="s">
        <v>2072</v>
      </c>
      <c r="T1623" s="2" t="s">
        <v>2073</v>
      </c>
      <c r="U1623" s="2" t="s">
        <v>2074</v>
      </c>
      <c r="V1623" s="2" t="s">
        <v>2075</v>
      </c>
      <c r="W1623" s="2" t="s">
        <v>2076</v>
      </c>
      <c r="X1623" s="2">
        <v>3241000</v>
      </c>
      <c r="Y1623" s="3" t="s">
        <v>2077</v>
      </c>
    </row>
    <row r="1624" spans="1:25" ht="120" x14ac:dyDescent="0.25">
      <c r="A1624" s="2" t="s">
        <v>2459</v>
      </c>
      <c r="B1624" s="2" t="str">
        <f>IFERROR(VLOOKUP(VALUE(MID(A1624,1,IF(VALUE(MID(A1624,1,3))=898,3,4))),[32]Hoja1!$A$3:$K$222,2,0),"")</f>
        <v>1053 Oportunidades de aprendizaje desde el enfoque diferencial</v>
      </c>
      <c r="C1624" s="2" t="s">
        <v>2069</v>
      </c>
      <c r="D1624" s="2" t="s">
        <v>2070</v>
      </c>
      <c r="E1624" s="2">
        <v>91111902</v>
      </c>
      <c r="F1624" s="2" t="s">
        <v>2448</v>
      </c>
      <c r="G1624" s="4">
        <v>1</v>
      </c>
      <c r="H1624" s="4">
        <v>1</v>
      </c>
      <c r="I1624" s="2">
        <v>6</v>
      </c>
      <c r="J1624" s="2">
        <v>1</v>
      </c>
      <c r="K1624" s="2" t="s">
        <v>29</v>
      </c>
      <c r="L1624" s="2" t="str">
        <f>IF(K1624=[32]Hoja3!$B$2,[32]Hoja3!$A$2,IF(K1624=[32]Hoja3!$B$3,[32]Hoja3!$A$3,IF(K1624=[32]Hoja3!$B$4,[32]Hoja3!$A$4,IF(K1624=[32]Hoja3!$B$5,[32]Hoja3!$A$5,IF(K1624=[32]Hoja3!$B$6,[32]Hoja3!$A$6,IF(K1624=[32]Hoja3!$B$7,[32]Hoja3!$A$7,IF(K1624=[32]Hoja3!$B$8,[32]Hoja3!$A$8,IF(K1624=[32]Hoja3!$B$9,[32]Hoja3!$A$9,IF(K1624=[32]Hoja3!$B$10,[32]Hoja3!$A$10,IF(K1624=[32]Hoja3!$B$11,[32]Hoja3!$A$11,IF(K1624=[32]Hoja3!$B$12,[32]Hoja3!$A$12,IF(K1624=[32]Hoja3!$B$13,[32]Hoja3!$A$13,IF(K1624=[32]Hoja3!$B$14,[32]Hoja3!$A$14,"")))))))))))))</f>
        <v>CCE-05</v>
      </c>
      <c r="M1624" s="2" t="s">
        <v>30</v>
      </c>
      <c r="N1624" s="2">
        <v>0</v>
      </c>
      <c r="O1624" s="1">
        <v>13743084</v>
      </c>
      <c r="P1624" s="1">
        <v>13743084</v>
      </c>
      <c r="Q1624" s="1">
        <v>0</v>
      </c>
      <c r="R1624" s="2">
        <v>0</v>
      </c>
      <c r="S1624" s="2" t="s">
        <v>2072</v>
      </c>
      <c r="T1624" s="2" t="s">
        <v>2073</v>
      </c>
      <c r="U1624" s="2" t="s">
        <v>2074</v>
      </c>
      <c r="V1624" s="2" t="s">
        <v>2075</v>
      </c>
      <c r="W1624" s="2" t="s">
        <v>2076</v>
      </c>
      <c r="X1624" s="2">
        <v>3241000</v>
      </c>
      <c r="Y1624" s="3" t="s">
        <v>2077</v>
      </c>
    </row>
    <row r="1625" spans="1:25" ht="120" x14ac:dyDescent="0.25">
      <c r="A1625" s="2" t="s">
        <v>2460</v>
      </c>
      <c r="B1625" s="2" t="str">
        <f>IFERROR(VLOOKUP(VALUE(MID(A1625,1,IF(VALUE(MID(A1625,1,3))=898,3,4))),[32]Hoja1!$A$3:$K$222,2,0),"")</f>
        <v>1053 Oportunidades de aprendizaje desde el enfoque diferencial</v>
      </c>
      <c r="C1625" s="2" t="s">
        <v>2069</v>
      </c>
      <c r="D1625" s="2" t="s">
        <v>2070</v>
      </c>
      <c r="E1625" s="2">
        <v>91111902</v>
      </c>
      <c r="F1625" s="2" t="s">
        <v>2448</v>
      </c>
      <c r="G1625" s="4">
        <v>1</v>
      </c>
      <c r="H1625" s="4">
        <v>1</v>
      </c>
      <c r="I1625" s="2">
        <v>6</v>
      </c>
      <c r="J1625" s="2">
        <v>1</v>
      </c>
      <c r="K1625" s="2" t="s">
        <v>29</v>
      </c>
      <c r="L1625" s="2" t="str">
        <f>IF(K1625=[32]Hoja3!$B$2,[32]Hoja3!$A$2,IF(K1625=[32]Hoja3!$B$3,[32]Hoja3!$A$3,IF(K1625=[32]Hoja3!$B$4,[32]Hoja3!$A$4,IF(K1625=[32]Hoja3!$B$5,[32]Hoja3!$A$5,IF(K1625=[32]Hoja3!$B$6,[32]Hoja3!$A$6,IF(K1625=[32]Hoja3!$B$7,[32]Hoja3!$A$7,IF(K1625=[32]Hoja3!$B$8,[32]Hoja3!$A$8,IF(K1625=[32]Hoja3!$B$9,[32]Hoja3!$A$9,IF(K1625=[32]Hoja3!$B$10,[32]Hoja3!$A$10,IF(K1625=[32]Hoja3!$B$11,[32]Hoja3!$A$11,IF(K1625=[32]Hoja3!$B$12,[32]Hoja3!$A$12,IF(K1625=[32]Hoja3!$B$13,[32]Hoja3!$A$13,IF(K1625=[32]Hoja3!$B$14,[32]Hoja3!$A$14,"")))))))))))))</f>
        <v>CCE-05</v>
      </c>
      <c r="M1625" s="2" t="s">
        <v>30</v>
      </c>
      <c r="N1625" s="2">
        <v>0</v>
      </c>
      <c r="O1625" s="1">
        <v>13743084</v>
      </c>
      <c r="P1625" s="1">
        <v>13743084</v>
      </c>
      <c r="Q1625" s="1">
        <v>0</v>
      </c>
      <c r="R1625" s="2">
        <v>0</v>
      </c>
      <c r="S1625" s="2" t="s">
        <v>2072</v>
      </c>
      <c r="T1625" s="2" t="s">
        <v>2073</v>
      </c>
      <c r="U1625" s="2" t="s">
        <v>2074</v>
      </c>
      <c r="V1625" s="2" t="s">
        <v>2075</v>
      </c>
      <c r="W1625" s="2" t="s">
        <v>2076</v>
      </c>
      <c r="X1625" s="2">
        <v>3241000</v>
      </c>
      <c r="Y1625" s="3" t="s">
        <v>2077</v>
      </c>
    </row>
    <row r="1626" spans="1:25" ht="120" x14ac:dyDescent="0.25">
      <c r="A1626" s="2" t="s">
        <v>2461</v>
      </c>
      <c r="B1626" s="2" t="str">
        <f>IFERROR(VLOOKUP(VALUE(MID(A1626,1,IF(VALUE(MID(A1626,1,3))=898,3,4))),[32]Hoja1!$A$3:$K$222,2,0),"")</f>
        <v>1053 Oportunidades de aprendizaje desde el enfoque diferencial</v>
      </c>
      <c r="C1626" s="2" t="s">
        <v>2069</v>
      </c>
      <c r="D1626" s="2" t="s">
        <v>2070</v>
      </c>
      <c r="E1626" s="2">
        <v>91111902</v>
      </c>
      <c r="F1626" s="2" t="s">
        <v>2448</v>
      </c>
      <c r="G1626" s="4">
        <v>1</v>
      </c>
      <c r="H1626" s="4">
        <v>1</v>
      </c>
      <c r="I1626" s="2">
        <v>6</v>
      </c>
      <c r="J1626" s="2">
        <v>1</v>
      </c>
      <c r="K1626" s="2" t="s">
        <v>29</v>
      </c>
      <c r="L1626" s="2" t="str">
        <f>IF(K1626=[32]Hoja3!$B$2,[32]Hoja3!$A$2,IF(K1626=[32]Hoja3!$B$3,[32]Hoja3!$A$3,IF(K1626=[32]Hoja3!$B$4,[32]Hoja3!$A$4,IF(K1626=[32]Hoja3!$B$5,[32]Hoja3!$A$5,IF(K1626=[32]Hoja3!$B$6,[32]Hoja3!$A$6,IF(K1626=[32]Hoja3!$B$7,[32]Hoja3!$A$7,IF(K1626=[32]Hoja3!$B$8,[32]Hoja3!$A$8,IF(K1626=[32]Hoja3!$B$9,[32]Hoja3!$A$9,IF(K1626=[32]Hoja3!$B$10,[32]Hoja3!$A$10,IF(K1626=[32]Hoja3!$B$11,[32]Hoja3!$A$11,IF(K1626=[32]Hoja3!$B$12,[32]Hoja3!$A$12,IF(K1626=[32]Hoja3!$B$13,[32]Hoja3!$A$13,IF(K1626=[32]Hoja3!$B$14,[32]Hoja3!$A$14,"")))))))))))))</f>
        <v>CCE-05</v>
      </c>
      <c r="M1626" s="2" t="s">
        <v>30</v>
      </c>
      <c r="N1626" s="2">
        <v>0</v>
      </c>
      <c r="O1626" s="1">
        <v>13743084</v>
      </c>
      <c r="P1626" s="1">
        <v>13743084</v>
      </c>
      <c r="Q1626" s="1">
        <v>0</v>
      </c>
      <c r="R1626" s="2">
        <v>0</v>
      </c>
      <c r="S1626" s="2" t="s">
        <v>2072</v>
      </c>
      <c r="T1626" s="2" t="s">
        <v>2073</v>
      </c>
      <c r="U1626" s="2" t="s">
        <v>2074</v>
      </c>
      <c r="V1626" s="2" t="s">
        <v>2075</v>
      </c>
      <c r="W1626" s="2" t="s">
        <v>2076</v>
      </c>
      <c r="X1626" s="2">
        <v>3241000</v>
      </c>
      <c r="Y1626" s="3" t="s">
        <v>2077</v>
      </c>
    </row>
    <row r="1627" spans="1:25" ht="120" x14ac:dyDescent="0.25">
      <c r="A1627" s="2" t="s">
        <v>2462</v>
      </c>
      <c r="B1627" s="2" t="str">
        <f>IFERROR(VLOOKUP(VALUE(MID(A1627,1,IF(VALUE(MID(A1627,1,3))=898,3,4))),[32]Hoja1!$A$3:$K$222,2,0),"")</f>
        <v>1053 Oportunidades de aprendizaje desde el enfoque diferencial</v>
      </c>
      <c r="C1627" s="2" t="s">
        <v>2069</v>
      </c>
      <c r="D1627" s="2" t="s">
        <v>2070</v>
      </c>
      <c r="E1627" s="2">
        <v>91111902</v>
      </c>
      <c r="F1627" s="2" t="s">
        <v>2448</v>
      </c>
      <c r="G1627" s="4">
        <v>1</v>
      </c>
      <c r="H1627" s="4">
        <v>1</v>
      </c>
      <c r="I1627" s="2">
        <v>6</v>
      </c>
      <c r="J1627" s="2">
        <v>1</v>
      </c>
      <c r="K1627" s="2" t="s">
        <v>29</v>
      </c>
      <c r="L1627" s="2" t="str">
        <f>IF(K1627=[32]Hoja3!$B$2,[32]Hoja3!$A$2,IF(K1627=[32]Hoja3!$B$3,[32]Hoja3!$A$3,IF(K1627=[32]Hoja3!$B$4,[32]Hoja3!$A$4,IF(K1627=[32]Hoja3!$B$5,[32]Hoja3!$A$5,IF(K1627=[32]Hoja3!$B$6,[32]Hoja3!$A$6,IF(K1627=[32]Hoja3!$B$7,[32]Hoja3!$A$7,IF(K1627=[32]Hoja3!$B$8,[32]Hoja3!$A$8,IF(K1627=[32]Hoja3!$B$9,[32]Hoja3!$A$9,IF(K1627=[32]Hoja3!$B$10,[32]Hoja3!$A$10,IF(K1627=[32]Hoja3!$B$11,[32]Hoja3!$A$11,IF(K1627=[32]Hoja3!$B$12,[32]Hoja3!$A$12,IF(K1627=[32]Hoja3!$B$13,[32]Hoja3!$A$13,IF(K1627=[32]Hoja3!$B$14,[32]Hoja3!$A$14,"")))))))))))))</f>
        <v>CCE-05</v>
      </c>
      <c r="M1627" s="2" t="s">
        <v>30</v>
      </c>
      <c r="N1627" s="2">
        <v>0</v>
      </c>
      <c r="O1627" s="1">
        <v>13743084</v>
      </c>
      <c r="P1627" s="1">
        <v>13743084</v>
      </c>
      <c r="Q1627" s="1">
        <v>0</v>
      </c>
      <c r="R1627" s="2">
        <v>0</v>
      </c>
      <c r="S1627" s="2" t="s">
        <v>2072</v>
      </c>
      <c r="T1627" s="2" t="s">
        <v>2073</v>
      </c>
      <c r="U1627" s="2" t="s">
        <v>2074</v>
      </c>
      <c r="V1627" s="2" t="s">
        <v>2075</v>
      </c>
      <c r="W1627" s="2" t="s">
        <v>2076</v>
      </c>
      <c r="X1627" s="2">
        <v>3241000</v>
      </c>
      <c r="Y1627" s="3" t="s">
        <v>2077</v>
      </c>
    </row>
    <row r="1628" spans="1:25" ht="120" x14ac:dyDescent="0.25">
      <c r="A1628" s="2" t="s">
        <v>2463</v>
      </c>
      <c r="B1628" s="2" t="str">
        <f>IFERROR(VLOOKUP(VALUE(MID(A1628,1,IF(VALUE(MID(A1628,1,3))=898,3,4))),[32]Hoja1!$A$3:$K$222,2,0),"")</f>
        <v>1053 Oportunidades de aprendizaje desde el enfoque diferencial</v>
      </c>
      <c r="C1628" s="2" t="s">
        <v>2069</v>
      </c>
      <c r="D1628" s="2" t="s">
        <v>2070</v>
      </c>
      <c r="E1628" s="2">
        <v>91111902</v>
      </c>
      <c r="F1628" s="2" t="s">
        <v>2448</v>
      </c>
      <c r="G1628" s="4">
        <v>1</v>
      </c>
      <c r="H1628" s="4">
        <v>1</v>
      </c>
      <c r="I1628" s="2">
        <v>6</v>
      </c>
      <c r="J1628" s="2">
        <v>1</v>
      </c>
      <c r="K1628" s="2" t="s">
        <v>29</v>
      </c>
      <c r="L1628" s="2" t="str">
        <f>IF(K1628=[32]Hoja3!$B$2,[32]Hoja3!$A$2,IF(K1628=[32]Hoja3!$B$3,[32]Hoja3!$A$3,IF(K1628=[32]Hoja3!$B$4,[32]Hoja3!$A$4,IF(K1628=[32]Hoja3!$B$5,[32]Hoja3!$A$5,IF(K1628=[32]Hoja3!$B$6,[32]Hoja3!$A$6,IF(K1628=[32]Hoja3!$B$7,[32]Hoja3!$A$7,IF(K1628=[32]Hoja3!$B$8,[32]Hoja3!$A$8,IF(K1628=[32]Hoja3!$B$9,[32]Hoja3!$A$9,IF(K1628=[32]Hoja3!$B$10,[32]Hoja3!$A$10,IF(K1628=[32]Hoja3!$B$11,[32]Hoja3!$A$11,IF(K1628=[32]Hoja3!$B$12,[32]Hoja3!$A$12,IF(K1628=[32]Hoja3!$B$13,[32]Hoja3!$A$13,IF(K1628=[32]Hoja3!$B$14,[32]Hoja3!$A$14,"")))))))))))))</f>
        <v>CCE-05</v>
      </c>
      <c r="M1628" s="2" t="s">
        <v>30</v>
      </c>
      <c r="N1628" s="2">
        <v>0</v>
      </c>
      <c r="O1628" s="1">
        <v>13743084</v>
      </c>
      <c r="P1628" s="1">
        <v>13743084</v>
      </c>
      <c r="Q1628" s="1">
        <v>0</v>
      </c>
      <c r="R1628" s="2">
        <v>0</v>
      </c>
      <c r="S1628" s="2" t="s">
        <v>2072</v>
      </c>
      <c r="T1628" s="2" t="s">
        <v>2073</v>
      </c>
      <c r="U1628" s="2" t="s">
        <v>2074</v>
      </c>
      <c r="V1628" s="2" t="s">
        <v>2075</v>
      </c>
      <c r="W1628" s="2" t="s">
        <v>2076</v>
      </c>
      <c r="X1628" s="2">
        <v>3241000</v>
      </c>
      <c r="Y1628" s="3" t="s">
        <v>2077</v>
      </c>
    </row>
    <row r="1629" spans="1:25" ht="120" x14ac:dyDescent="0.25">
      <c r="A1629" s="2" t="s">
        <v>2464</v>
      </c>
      <c r="B1629" s="2" t="str">
        <f>IFERROR(VLOOKUP(VALUE(MID(A1629,1,IF(VALUE(MID(A1629,1,3))=898,3,4))),[32]Hoja1!$A$3:$K$222,2,0),"")</f>
        <v>1053 Oportunidades de aprendizaje desde el enfoque diferencial</v>
      </c>
      <c r="C1629" s="2" t="s">
        <v>2069</v>
      </c>
      <c r="D1629" s="2" t="s">
        <v>2070</v>
      </c>
      <c r="E1629" s="2">
        <v>91111902</v>
      </c>
      <c r="F1629" s="2" t="s">
        <v>2448</v>
      </c>
      <c r="G1629" s="4">
        <v>1</v>
      </c>
      <c r="H1629" s="4">
        <v>1</v>
      </c>
      <c r="I1629" s="2">
        <v>6</v>
      </c>
      <c r="J1629" s="2">
        <v>1</v>
      </c>
      <c r="K1629" s="2" t="s">
        <v>29</v>
      </c>
      <c r="L1629" s="2" t="str">
        <f>IF(K1629=[32]Hoja3!$B$2,[32]Hoja3!$A$2,IF(K1629=[32]Hoja3!$B$3,[32]Hoja3!$A$3,IF(K1629=[32]Hoja3!$B$4,[32]Hoja3!$A$4,IF(K1629=[32]Hoja3!$B$5,[32]Hoja3!$A$5,IF(K1629=[32]Hoja3!$B$6,[32]Hoja3!$A$6,IF(K1629=[32]Hoja3!$B$7,[32]Hoja3!$A$7,IF(K1629=[32]Hoja3!$B$8,[32]Hoja3!$A$8,IF(K1629=[32]Hoja3!$B$9,[32]Hoja3!$A$9,IF(K1629=[32]Hoja3!$B$10,[32]Hoja3!$A$10,IF(K1629=[32]Hoja3!$B$11,[32]Hoja3!$A$11,IF(K1629=[32]Hoja3!$B$12,[32]Hoja3!$A$12,IF(K1629=[32]Hoja3!$B$13,[32]Hoja3!$A$13,IF(K1629=[32]Hoja3!$B$14,[32]Hoja3!$A$14,"")))))))))))))</f>
        <v>CCE-05</v>
      </c>
      <c r="M1629" s="2" t="s">
        <v>30</v>
      </c>
      <c r="N1629" s="2">
        <v>0</v>
      </c>
      <c r="O1629" s="1">
        <v>13743084</v>
      </c>
      <c r="P1629" s="1">
        <v>13743084</v>
      </c>
      <c r="Q1629" s="1">
        <v>0</v>
      </c>
      <c r="R1629" s="2">
        <v>0</v>
      </c>
      <c r="S1629" s="2" t="s">
        <v>2072</v>
      </c>
      <c r="T1629" s="2" t="s">
        <v>2073</v>
      </c>
      <c r="U1629" s="2" t="s">
        <v>2074</v>
      </c>
      <c r="V1629" s="2" t="s">
        <v>2075</v>
      </c>
      <c r="W1629" s="2" t="s">
        <v>2076</v>
      </c>
      <c r="X1629" s="2">
        <v>3241000</v>
      </c>
      <c r="Y1629" s="3" t="s">
        <v>2077</v>
      </c>
    </row>
    <row r="1630" spans="1:25" ht="120" x14ac:dyDescent="0.25">
      <c r="A1630" s="2" t="s">
        <v>2465</v>
      </c>
      <c r="B1630" s="2" t="str">
        <f>IFERROR(VLOOKUP(VALUE(MID(A1630,1,IF(VALUE(MID(A1630,1,3))=898,3,4))),[32]Hoja1!$A$3:$K$222,2,0),"")</f>
        <v>1053 Oportunidades de aprendizaje desde el enfoque diferencial</v>
      </c>
      <c r="C1630" s="2" t="s">
        <v>2069</v>
      </c>
      <c r="D1630" s="2" t="s">
        <v>2070</v>
      </c>
      <c r="E1630" s="2">
        <v>91111902</v>
      </c>
      <c r="F1630" s="2" t="s">
        <v>2448</v>
      </c>
      <c r="G1630" s="4">
        <v>1</v>
      </c>
      <c r="H1630" s="4">
        <v>1</v>
      </c>
      <c r="I1630" s="2">
        <v>6</v>
      </c>
      <c r="J1630" s="2">
        <v>1</v>
      </c>
      <c r="K1630" s="2" t="s">
        <v>29</v>
      </c>
      <c r="L1630" s="2" t="str">
        <f>IF(K1630=[32]Hoja3!$B$2,[32]Hoja3!$A$2,IF(K1630=[32]Hoja3!$B$3,[32]Hoja3!$A$3,IF(K1630=[32]Hoja3!$B$4,[32]Hoja3!$A$4,IF(K1630=[32]Hoja3!$B$5,[32]Hoja3!$A$5,IF(K1630=[32]Hoja3!$B$6,[32]Hoja3!$A$6,IF(K1630=[32]Hoja3!$B$7,[32]Hoja3!$A$7,IF(K1630=[32]Hoja3!$B$8,[32]Hoja3!$A$8,IF(K1630=[32]Hoja3!$B$9,[32]Hoja3!$A$9,IF(K1630=[32]Hoja3!$B$10,[32]Hoja3!$A$10,IF(K1630=[32]Hoja3!$B$11,[32]Hoja3!$A$11,IF(K1630=[32]Hoja3!$B$12,[32]Hoja3!$A$12,IF(K1630=[32]Hoja3!$B$13,[32]Hoja3!$A$13,IF(K1630=[32]Hoja3!$B$14,[32]Hoja3!$A$14,"")))))))))))))</f>
        <v>CCE-05</v>
      </c>
      <c r="M1630" s="2" t="s">
        <v>30</v>
      </c>
      <c r="N1630" s="2">
        <v>0</v>
      </c>
      <c r="O1630" s="1">
        <v>13743084</v>
      </c>
      <c r="P1630" s="1">
        <v>13743084</v>
      </c>
      <c r="Q1630" s="1">
        <v>0</v>
      </c>
      <c r="R1630" s="2">
        <v>0</v>
      </c>
      <c r="S1630" s="2" t="s">
        <v>2072</v>
      </c>
      <c r="T1630" s="2" t="s">
        <v>2073</v>
      </c>
      <c r="U1630" s="2" t="s">
        <v>2074</v>
      </c>
      <c r="V1630" s="2" t="s">
        <v>2075</v>
      </c>
      <c r="W1630" s="2" t="s">
        <v>2076</v>
      </c>
      <c r="X1630" s="2">
        <v>3241000</v>
      </c>
      <c r="Y1630" s="3" t="s">
        <v>2077</v>
      </c>
    </row>
    <row r="1631" spans="1:25" ht="120" x14ac:dyDescent="0.25">
      <c r="A1631" s="2" t="s">
        <v>2466</v>
      </c>
      <c r="B1631" s="2" t="str">
        <f>IFERROR(VLOOKUP(VALUE(MID(A1631,1,IF(VALUE(MID(A1631,1,3))=898,3,4))),[32]Hoja1!$A$3:$K$222,2,0),"")</f>
        <v>1053 Oportunidades de aprendizaje desde el enfoque diferencial</v>
      </c>
      <c r="C1631" s="2" t="s">
        <v>2069</v>
      </c>
      <c r="D1631" s="2" t="s">
        <v>2070</v>
      </c>
      <c r="E1631" s="2">
        <v>91111902</v>
      </c>
      <c r="F1631" s="2" t="s">
        <v>2448</v>
      </c>
      <c r="G1631" s="4">
        <v>1</v>
      </c>
      <c r="H1631" s="4">
        <v>1</v>
      </c>
      <c r="I1631" s="2">
        <v>6</v>
      </c>
      <c r="J1631" s="2">
        <v>1</v>
      </c>
      <c r="K1631" s="2" t="s">
        <v>29</v>
      </c>
      <c r="L1631" s="2" t="str">
        <f>IF(K1631=[32]Hoja3!$B$2,[32]Hoja3!$A$2,IF(K1631=[32]Hoja3!$B$3,[32]Hoja3!$A$3,IF(K1631=[32]Hoja3!$B$4,[32]Hoja3!$A$4,IF(K1631=[32]Hoja3!$B$5,[32]Hoja3!$A$5,IF(K1631=[32]Hoja3!$B$6,[32]Hoja3!$A$6,IF(K1631=[32]Hoja3!$B$7,[32]Hoja3!$A$7,IF(K1631=[32]Hoja3!$B$8,[32]Hoja3!$A$8,IF(K1631=[32]Hoja3!$B$9,[32]Hoja3!$A$9,IF(K1631=[32]Hoja3!$B$10,[32]Hoja3!$A$10,IF(K1631=[32]Hoja3!$B$11,[32]Hoja3!$A$11,IF(K1631=[32]Hoja3!$B$12,[32]Hoja3!$A$12,IF(K1631=[32]Hoja3!$B$13,[32]Hoja3!$A$13,IF(K1631=[32]Hoja3!$B$14,[32]Hoja3!$A$14,"")))))))))))))</f>
        <v>CCE-05</v>
      </c>
      <c r="M1631" s="2" t="s">
        <v>30</v>
      </c>
      <c r="N1631" s="2">
        <v>0</v>
      </c>
      <c r="O1631" s="1">
        <v>13743084</v>
      </c>
      <c r="P1631" s="1">
        <v>13743084</v>
      </c>
      <c r="Q1631" s="1">
        <v>0</v>
      </c>
      <c r="R1631" s="2">
        <v>0</v>
      </c>
      <c r="S1631" s="2" t="s">
        <v>2072</v>
      </c>
      <c r="T1631" s="2" t="s">
        <v>2073</v>
      </c>
      <c r="U1631" s="2" t="s">
        <v>2074</v>
      </c>
      <c r="V1631" s="2" t="s">
        <v>2075</v>
      </c>
      <c r="W1631" s="2" t="s">
        <v>2076</v>
      </c>
      <c r="X1631" s="2">
        <v>3241000</v>
      </c>
      <c r="Y1631" s="3" t="s">
        <v>2077</v>
      </c>
    </row>
    <row r="1632" spans="1:25" ht="120" x14ac:dyDescent="0.25">
      <c r="A1632" s="2" t="s">
        <v>2467</v>
      </c>
      <c r="B1632" s="2" t="str">
        <f>IFERROR(VLOOKUP(VALUE(MID(A1632,1,IF(VALUE(MID(A1632,1,3))=898,3,4))),[32]Hoja1!$A$3:$K$222,2,0),"")</f>
        <v>1053 Oportunidades de aprendizaje desde el enfoque diferencial</v>
      </c>
      <c r="C1632" s="2" t="s">
        <v>2069</v>
      </c>
      <c r="D1632" s="2" t="s">
        <v>2070</v>
      </c>
      <c r="E1632" s="2">
        <v>91111902</v>
      </c>
      <c r="F1632" s="2" t="s">
        <v>2448</v>
      </c>
      <c r="G1632" s="4">
        <v>1</v>
      </c>
      <c r="H1632" s="4">
        <v>1</v>
      </c>
      <c r="I1632" s="2">
        <v>6</v>
      </c>
      <c r="J1632" s="2">
        <v>1</v>
      </c>
      <c r="K1632" s="2" t="s">
        <v>29</v>
      </c>
      <c r="L1632" s="2" t="str">
        <f>IF(K1632=[32]Hoja3!$B$2,[32]Hoja3!$A$2,IF(K1632=[32]Hoja3!$B$3,[32]Hoja3!$A$3,IF(K1632=[32]Hoja3!$B$4,[32]Hoja3!$A$4,IF(K1632=[32]Hoja3!$B$5,[32]Hoja3!$A$5,IF(K1632=[32]Hoja3!$B$6,[32]Hoja3!$A$6,IF(K1632=[32]Hoja3!$B$7,[32]Hoja3!$A$7,IF(K1632=[32]Hoja3!$B$8,[32]Hoja3!$A$8,IF(K1632=[32]Hoja3!$B$9,[32]Hoja3!$A$9,IF(K1632=[32]Hoja3!$B$10,[32]Hoja3!$A$10,IF(K1632=[32]Hoja3!$B$11,[32]Hoja3!$A$11,IF(K1632=[32]Hoja3!$B$12,[32]Hoja3!$A$12,IF(K1632=[32]Hoja3!$B$13,[32]Hoja3!$A$13,IF(K1632=[32]Hoja3!$B$14,[32]Hoja3!$A$14,"")))))))))))))</f>
        <v>CCE-05</v>
      </c>
      <c r="M1632" s="2" t="s">
        <v>30</v>
      </c>
      <c r="N1632" s="2">
        <v>0</v>
      </c>
      <c r="O1632" s="1">
        <v>13743084</v>
      </c>
      <c r="P1632" s="1">
        <v>13743084</v>
      </c>
      <c r="Q1632" s="1">
        <v>0</v>
      </c>
      <c r="R1632" s="2">
        <v>0</v>
      </c>
      <c r="S1632" s="2" t="s">
        <v>2072</v>
      </c>
      <c r="T1632" s="2" t="s">
        <v>2073</v>
      </c>
      <c r="U1632" s="2" t="s">
        <v>2074</v>
      </c>
      <c r="V1632" s="2" t="s">
        <v>2075</v>
      </c>
      <c r="W1632" s="2" t="s">
        <v>2076</v>
      </c>
      <c r="X1632" s="2">
        <v>3241000</v>
      </c>
      <c r="Y1632" s="3" t="s">
        <v>2077</v>
      </c>
    </row>
    <row r="1633" spans="1:25" ht="120" x14ac:dyDescent="0.25">
      <c r="A1633" s="2" t="s">
        <v>2468</v>
      </c>
      <c r="B1633" s="2" t="str">
        <f>IFERROR(VLOOKUP(VALUE(MID(A1633,1,IF(VALUE(MID(A1633,1,3))=898,3,4))),[32]Hoja1!$A$3:$K$222,2,0),"")</f>
        <v>1053 Oportunidades de aprendizaje desde el enfoque diferencial</v>
      </c>
      <c r="C1633" s="2" t="s">
        <v>2069</v>
      </c>
      <c r="D1633" s="2" t="s">
        <v>2070</v>
      </c>
      <c r="E1633" s="2">
        <v>91111902</v>
      </c>
      <c r="F1633" s="2" t="s">
        <v>2448</v>
      </c>
      <c r="G1633" s="4">
        <v>1</v>
      </c>
      <c r="H1633" s="4">
        <v>1</v>
      </c>
      <c r="I1633" s="2">
        <v>6</v>
      </c>
      <c r="J1633" s="2">
        <v>1</v>
      </c>
      <c r="K1633" s="2" t="s">
        <v>29</v>
      </c>
      <c r="L1633" s="2" t="str">
        <f>IF(K1633=[32]Hoja3!$B$2,[32]Hoja3!$A$2,IF(K1633=[32]Hoja3!$B$3,[32]Hoja3!$A$3,IF(K1633=[32]Hoja3!$B$4,[32]Hoja3!$A$4,IF(K1633=[32]Hoja3!$B$5,[32]Hoja3!$A$5,IF(K1633=[32]Hoja3!$B$6,[32]Hoja3!$A$6,IF(K1633=[32]Hoja3!$B$7,[32]Hoja3!$A$7,IF(K1633=[32]Hoja3!$B$8,[32]Hoja3!$A$8,IF(K1633=[32]Hoja3!$B$9,[32]Hoja3!$A$9,IF(K1633=[32]Hoja3!$B$10,[32]Hoja3!$A$10,IF(K1633=[32]Hoja3!$B$11,[32]Hoja3!$A$11,IF(K1633=[32]Hoja3!$B$12,[32]Hoja3!$A$12,IF(K1633=[32]Hoja3!$B$13,[32]Hoja3!$A$13,IF(K1633=[32]Hoja3!$B$14,[32]Hoja3!$A$14,"")))))))))))))</f>
        <v>CCE-05</v>
      </c>
      <c r="M1633" s="2" t="s">
        <v>30</v>
      </c>
      <c r="N1633" s="2">
        <v>0</v>
      </c>
      <c r="O1633" s="1">
        <v>13743084</v>
      </c>
      <c r="P1633" s="1">
        <v>13743084</v>
      </c>
      <c r="Q1633" s="1">
        <v>0</v>
      </c>
      <c r="R1633" s="2">
        <v>0</v>
      </c>
      <c r="S1633" s="2" t="s">
        <v>2072</v>
      </c>
      <c r="T1633" s="2" t="s">
        <v>2073</v>
      </c>
      <c r="U1633" s="2" t="s">
        <v>2074</v>
      </c>
      <c r="V1633" s="2" t="s">
        <v>2075</v>
      </c>
      <c r="W1633" s="2" t="s">
        <v>2076</v>
      </c>
      <c r="X1633" s="2">
        <v>3241000</v>
      </c>
      <c r="Y1633" s="3" t="s">
        <v>2077</v>
      </c>
    </row>
    <row r="1634" spans="1:25" ht="135" x14ac:dyDescent="0.25">
      <c r="A1634" s="2" t="s">
        <v>2469</v>
      </c>
      <c r="B1634" s="2" t="str">
        <f>IFERROR(VLOOKUP(VALUE(MID(A1634,1,IF(VALUE(MID(A1634,1,3))=898,3,4))),[32]Hoja1!$A$3:$K$222,2,0),"")</f>
        <v>1053 Oportunidades de aprendizaje desde el enfoque diferencial</v>
      </c>
      <c r="C1634" s="2" t="s">
        <v>2217</v>
      </c>
      <c r="D1634" s="2" t="s">
        <v>2227</v>
      </c>
      <c r="E1634" s="2">
        <v>80101509</v>
      </c>
      <c r="F1634" s="2" t="s">
        <v>2470</v>
      </c>
      <c r="G1634" s="4">
        <v>1</v>
      </c>
      <c r="H1634" s="4">
        <v>1</v>
      </c>
      <c r="I1634" s="2">
        <v>12</v>
      </c>
      <c r="J1634" s="2">
        <v>1</v>
      </c>
      <c r="K1634" s="2" t="s">
        <v>29</v>
      </c>
      <c r="L1634" s="2" t="str">
        <f>IF(K1634=[32]Hoja3!$B$2,[32]Hoja3!$A$2,IF(K1634=[32]Hoja3!$B$3,[32]Hoja3!$A$3,IF(K1634=[32]Hoja3!$B$4,[32]Hoja3!$A$4,IF(K1634=[32]Hoja3!$B$5,[32]Hoja3!$A$5,IF(K1634=[32]Hoja3!$B$6,[32]Hoja3!$A$6,IF(K1634=[32]Hoja3!$B$7,[32]Hoja3!$A$7,IF(K1634=[32]Hoja3!$B$8,[32]Hoja3!$A$8,IF(K1634=[32]Hoja3!$B$9,[32]Hoja3!$A$9,IF(K1634=[32]Hoja3!$B$10,[32]Hoja3!$A$10,IF(K1634=[32]Hoja3!$B$11,[32]Hoja3!$A$11,IF(K1634=[32]Hoja3!$B$12,[32]Hoja3!$A$12,IF(K1634=[32]Hoja3!$B$13,[32]Hoja3!$A$13,IF(K1634=[32]Hoja3!$B$14,[32]Hoja3!$A$14,"")))))))))))))</f>
        <v>CCE-05</v>
      </c>
      <c r="M1634" s="2" t="s">
        <v>926</v>
      </c>
      <c r="N1634" s="2">
        <v>0</v>
      </c>
      <c r="O1634" s="1">
        <v>0</v>
      </c>
      <c r="P1634" s="1">
        <v>0</v>
      </c>
      <c r="Q1634" s="1">
        <v>0</v>
      </c>
      <c r="R1634" s="2">
        <v>0</v>
      </c>
      <c r="S1634" s="2" t="s">
        <v>2072</v>
      </c>
      <c r="T1634" s="2" t="s">
        <v>2073</v>
      </c>
      <c r="U1634" s="2" t="s">
        <v>2074</v>
      </c>
      <c r="V1634" s="2" t="s">
        <v>2075</v>
      </c>
      <c r="W1634" s="2" t="s">
        <v>2076</v>
      </c>
      <c r="X1634" s="2">
        <v>3241000</v>
      </c>
      <c r="Y1634" s="3" t="s">
        <v>2077</v>
      </c>
    </row>
    <row r="1635" spans="1:25" ht="180" x14ac:dyDescent="0.25">
      <c r="A1635" s="2" t="s">
        <v>2471</v>
      </c>
      <c r="B1635" s="2" t="str">
        <f>IFERROR(VLOOKUP(VALUE(MID(A1635,1,IF(VALUE(MID(A1635,1,3))=898,3,4))),[32]Hoja1!$A$3:$K$222,2,0),"")</f>
        <v>1053 Oportunidades de aprendizaje desde el enfoque diferencial</v>
      </c>
      <c r="C1635" s="2" t="s">
        <v>2217</v>
      </c>
      <c r="D1635" s="2" t="s">
        <v>2222</v>
      </c>
      <c r="E1635" s="2">
        <v>80101509</v>
      </c>
      <c r="F1635" s="2" t="s">
        <v>2472</v>
      </c>
      <c r="G1635" s="4">
        <v>1</v>
      </c>
      <c r="H1635" s="4">
        <v>1</v>
      </c>
      <c r="I1635" s="2">
        <v>12</v>
      </c>
      <c r="J1635" s="2">
        <v>1</v>
      </c>
      <c r="K1635" s="2" t="s">
        <v>29</v>
      </c>
      <c r="L1635" s="2" t="str">
        <f>IF(K1635=[32]Hoja3!$B$2,[32]Hoja3!$A$2,IF(K1635=[32]Hoja3!$B$3,[32]Hoja3!$A$3,IF(K1635=[32]Hoja3!$B$4,[32]Hoja3!$A$4,IF(K1635=[32]Hoja3!$B$5,[32]Hoja3!$A$5,IF(K1635=[32]Hoja3!$B$6,[32]Hoja3!$A$6,IF(K1635=[32]Hoja3!$B$7,[32]Hoja3!$A$7,IF(K1635=[32]Hoja3!$B$8,[32]Hoja3!$A$8,IF(K1635=[32]Hoja3!$B$9,[32]Hoja3!$A$9,IF(K1635=[32]Hoja3!$B$10,[32]Hoja3!$A$10,IF(K1635=[32]Hoja3!$B$11,[32]Hoja3!$A$11,IF(K1635=[32]Hoja3!$B$12,[32]Hoja3!$A$12,IF(K1635=[32]Hoja3!$B$13,[32]Hoja3!$A$13,IF(K1635=[32]Hoja3!$B$14,[32]Hoja3!$A$14,"")))))))))))))</f>
        <v>CCE-05</v>
      </c>
      <c r="M1635" s="2" t="s">
        <v>926</v>
      </c>
      <c r="N1635" s="2">
        <v>0</v>
      </c>
      <c r="O1635" s="1">
        <v>0</v>
      </c>
      <c r="P1635" s="1">
        <v>0</v>
      </c>
      <c r="Q1635" s="1">
        <v>0</v>
      </c>
      <c r="R1635" s="2">
        <v>0</v>
      </c>
      <c r="S1635" s="2" t="s">
        <v>2072</v>
      </c>
      <c r="T1635" s="2" t="s">
        <v>2073</v>
      </c>
      <c r="U1635" s="2" t="s">
        <v>2074</v>
      </c>
      <c r="V1635" s="2" t="s">
        <v>2075</v>
      </c>
      <c r="W1635" s="2" t="s">
        <v>2076</v>
      </c>
      <c r="X1635" s="2">
        <v>3241000</v>
      </c>
      <c r="Y1635" s="3" t="s">
        <v>2077</v>
      </c>
    </row>
    <row r="1636" spans="1:25" ht="120" x14ac:dyDescent="0.25">
      <c r="A1636" s="2" t="s">
        <v>2473</v>
      </c>
      <c r="B1636" s="2" t="str">
        <f>IFERROR(VLOOKUP(VALUE(MID(A1636,1,IF(VALUE(MID(A1636,1,3))=898,3,4))),[32]Hoja1!$A$3:$K$222,2,0),"")</f>
        <v>1053 Oportunidades de aprendizaje desde el enfoque diferencial</v>
      </c>
      <c r="C1636" s="2" t="s">
        <v>2069</v>
      </c>
      <c r="D1636" s="2" t="s">
        <v>2070</v>
      </c>
      <c r="E1636" s="2">
        <v>80101509</v>
      </c>
      <c r="F1636" s="2" t="s">
        <v>2474</v>
      </c>
      <c r="G1636" s="4">
        <v>1</v>
      </c>
      <c r="H1636" s="4">
        <v>1</v>
      </c>
      <c r="I1636" s="2">
        <v>6</v>
      </c>
      <c r="J1636" s="2">
        <v>1</v>
      </c>
      <c r="K1636" s="2" t="s">
        <v>29</v>
      </c>
      <c r="L1636" s="2" t="str">
        <f>IF(K1636=[32]Hoja3!$B$2,[32]Hoja3!$A$2,IF(K1636=[32]Hoja3!$B$3,[32]Hoja3!$A$3,IF(K1636=[32]Hoja3!$B$4,[32]Hoja3!$A$4,IF(K1636=[32]Hoja3!$B$5,[32]Hoja3!$A$5,IF(K1636=[32]Hoja3!$B$6,[32]Hoja3!$A$6,IF(K1636=[32]Hoja3!$B$7,[32]Hoja3!$A$7,IF(K1636=[32]Hoja3!$B$8,[32]Hoja3!$A$8,IF(K1636=[32]Hoja3!$B$9,[32]Hoja3!$A$9,IF(K1636=[32]Hoja3!$B$10,[32]Hoja3!$A$10,IF(K1636=[32]Hoja3!$B$11,[32]Hoja3!$A$11,IF(K1636=[32]Hoja3!$B$12,[32]Hoja3!$A$12,IF(K1636=[32]Hoja3!$B$13,[32]Hoja3!$A$13,IF(K1636=[32]Hoja3!$B$14,[32]Hoja3!$A$14,"")))))))))))))</f>
        <v>CCE-05</v>
      </c>
      <c r="M1636" s="2" t="s">
        <v>926</v>
      </c>
      <c r="N1636" s="2">
        <v>0</v>
      </c>
      <c r="O1636" s="1">
        <v>1470646010</v>
      </c>
      <c r="P1636" s="1">
        <v>1470646010</v>
      </c>
      <c r="Q1636" s="1">
        <v>0</v>
      </c>
      <c r="R1636" s="2">
        <v>0</v>
      </c>
      <c r="S1636" s="2" t="s">
        <v>2072</v>
      </c>
      <c r="T1636" s="2" t="s">
        <v>2073</v>
      </c>
      <c r="U1636" s="2" t="s">
        <v>2074</v>
      </c>
      <c r="V1636" s="2" t="s">
        <v>2075</v>
      </c>
      <c r="W1636" s="2" t="s">
        <v>2076</v>
      </c>
      <c r="X1636" s="2">
        <v>3241000</v>
      </c>
      <c r="Y1636" s="3" t="s">
        <v>2077</v>
      </c>
    </row>
    <row r="1637" spans="1:25" ht="120" x14ac:dyDescent="0.25">
      <c r="A1637" s="30" t="s">
        <v>2475</v>
      </c>
      <c r="B1637" s="2" t="str">
        <f>IFERROR(VLOOKUP(VALUE(MID(A1637,1,IF(VALUE(MID(A1637,1,3))=898,3,4))),[32]Hoja1!$A$3:$K$222,2,0),"")</f>
        <v>1053 Oportunidades de aprendizaje desde el enfoque diferencial</v>
      </c>
      <c r="C1637" s="2" t="s">
        <v>2069</v>
      </c>
      <c r="D1637" s="2" t="s">
        <v>2070</v>
      </c>
      <c r="E1637" s="30">
        <v>80101505</v>
      </c>
      <c r="F1637" s="2" t="s">
        <v>2476</v>
      </c>
      <c r="G1637" s="30">
        <v>1</v>
      </c>
      <c r="H1637" s="30">
        <v>1</v>
      </c>
      <c r="I1637" s="30">
        <v>11</v>
      </c>
      <c r="J1637" s="30">
        <v>1</v>
      </c>
      <c r="K1637" s="2" t="s">
        <v>29</v>
      </c>
      <c r="L1637" s="2" t="str">
        <f>IF(K1637=[32]Hoja3!$B$2,[32]Hoja3!$A$2,IF(K1637=[32]Hoja3!$B$3,[32]Hoja3!$A$3,IF(K1637=[32]Hoja3!$B$4,[32]Hoja3!$A$4,IF(K1637=[32]Hoja3!$B$5,[32]Hoja3!$A$5,IF(K1637=[32]Hoja3!$B$6,[32]Hoja3!$A$6,IF(K1637=[32]Hoja3!$B$7,[32]Hoja3!$A$7,IF(K1637=[32]Hoja3!$B$8,[32]Hoja3!$A$8,IF(K1637=[32]Hoja3!$B$9,[32]Hoja3!$A$9,IF(K1637=[32]Hoja3!$B$10,[32]Hoja3!$A$10,IF(K1637=[32]Hoja3!$B$11,[32]Hoja3!$A$11,IF(K1637=[32]Hoja3!$B$12,[32]Hoja3!$A$12,IF(K1637=[32]Hoja3!$B$13,[32]Hoja3!$A$13,IF(K1637=[32]Hoja3!$B$14,[32]Hoja3!$A$14,"")))))))))))))</f>
        <v>CCE-05</v>
      </c>
      <c r="M1637" s="2" t="s">
        <v>58</v>
      </c>
      <c r="N1637" s="30">
        <v>0</v>
      </c>
      <c r="O1637" s="19">
        <v>41264762</v>
      </c>
      <c r="P1637" s="19">
        <v>41264762</v>
      </c>
      <c r="Q1637" s="30">
        <v>0</v>
      </c>
      <c r="R1637" s="30">
        <v>0</v>
      </c>
      <c r="S1637" s="2" t="s">
        <v>2072</v>
      </c>
      <c r="T1637" s="2" t="s">
        <v>2073</v>
      </c>
      <c r="U1637" s="2" t="s">
        <v>2074</v>
      </c>
      <c r="V1637" s="2" t="s">
        <v>2075</v>
      </c>
      <c r="W1637" s="2" t="s">
        <v>2076</v>
      </c>
      <c r="X1637" s="2">
        <v>3241000</v>
      </c>
      <c r="Y1637" s="3" t="s">
        <v>2077</v>
      </c>
    </row>
    <row r="1638" spans="1:25" ht="120" x14ac:dyDescent="0.25">
      <c r="A1638" s="30" t="s">
        <v>2477</v>
      </c>
      <c r="B1638" s="2" t="s">
        <v>2478</v>
      </c>
      <c r="C1638" s="2" t="s">
        <v>2069</v>
      </c>
      <c r="D1638" s="2" t="s">
        <v>2158</v>
      </c>
      <c r="E1638" s="30" t="s">
        <v>2166</v>
      </c>
      <c r="F1638" s="31" t="s">
        <v>2479</v>
      </c>
      <c r="G1638" s="4">
        <v>5</v>
      </c>
      <c r="H1638" s="4">
        <v>5</v>
      </c>
      <c r="I1638" s="2">
        <v>8</v>
      </c>
      <c r="J1638" s="2">
        <v>1</v>
      </c>
      <c r="K1638" s="2" t="s">
        <v>47</v>
      </c>
      <c r="L1638" s="2" t="str">
        <f>IF(K1638=[32]Hoja3!$B$2,[32]Hoja3!$A$2,IF(K1638=[32]Hoja3!$B$3,[32]Hoja3!$A$3,IF(K1638=[32]Hoja3!$B$4,[32]Hoja3!$A$4,IF(K1638=[32]Hoja3!$B$5,[32]Hoja3!$A$5,IF(K1638=[32]Hoja3!$B$6,[32]Hoja3!$A$6,IF(K1638=[32]Hoja3!$B$7,[32]Hoja3!$A$7,IF(K1638=[32]Hoja3!$B$8,[32]Hoja3!$A$8,IF(K1638=[32]Hoja3!$B$9,[32]Hoja3!$A$9,IF(K1638=[32]Hoja3!$B$10,[32]Hoja3!$A$10,IF(K1638=[32]Hoja3!$B$11,[32]Hoja3!$A$11,IF(K1638=[32]Hoja3!$B$12,[32]Hoja3!$A$12,IF(K1638=[32]Hoja3!$B$13,[32]Hoja3!$A$13,IF(K1638=[32]Hoja3!$B$14,[32]Hoja3!$A$14,"")))))))))))))</f>
        <v>CCE-06</v>
      </c>
      <c r="M1638" s="2" t="s">
        <v>2480</v>
      </c>
      <c r="N1638" s="2">
        <v>0</v>
      </c>
      <c r="O1638" s="19">
        <v>457464735</v>
      </c>
      <c r="P1638" s="19">
        <v>457464735</v>
      </c>
      <c r="Q1638" s="1">
        <v>0</v>
      </c>
      <c r="R1638" s="2">
        <v>0</v>
      </c>
      <c r="S1638" s="2" t="s">
        <v>2072</v>
      </c>
      <c r="T1638" s="2" t="s">
        <v>2073</v>
      </c>
      <c r="U1638" s="2" t="s">
        <v>2074</v>
      </c>
      <c r="V1638" s="2" t="s">
        <v>2075</v>
      </c>
      <c r="W1638" s="2" t="s">
        <v>2076</v>
      </c>
      <c r="X1638" s="2">
        <v>3241000</v>
      </c>
      <c r="Y1638" s="3" t="s">
        <v>2077</v>
      </c>
    </row>
    <row r="1639" spans="1:25" ht="135" x14ac:dyDescent="0.25">
      <c r="A1639" s="2" t="s">
        <v>2481</v>
      </c>
      <c r="B1639" s="2" t="s">
        <v>2478</v>
      </c>
      <c r="C1639" s="2" t="s">
        <v>2069</v>
      </c>
      <c r="D1639" s="2" t="s">
        <v>2070</v>
      </c>
      <c r="E1639" s="2">
        <v>91111902</v>
      </c>
      <c r="F1639" s="2" t="s">
        <v>2235</v>
      </c>
      <c r="G1639" s="4">
        <v>1</v>
      </c>
      <c r="H1639" s="4">
        <v>1</v>
      </c>
      <c r="I1639" s="2">
        <v>11</v>
      </c>
      <c r="J1639" s="2">
        <v>1</v>
      </c>
      <c r="K1639" s="2" t="s">
        <v>29</v>
      </c>
      <c r="L1639" s="2" t="str">
        <f>IF(K1639=[32]Hoja3!$B$2,[32]Hoja3!$A$2,IF(K1639=[32]Hoja3!$B$3,[32]Hoja3!$A$3,IF(K1639=[32]Hoja3!$B$4,[32]Hoja3!$A$4,IF(K1639=[32]Hoja3!$B$5,[32]Hoja3!$A$5,IF(K1639=[32]Hoja3!$B$6,[32]Hoja3!$A$6,IF(K1639=[32]Hoja3!$B$7,[32]Hoja3!$A$7,IF(K1639=[32]Hoja3!$B$8,[32]Hoja3!$A$8,IF(K1639=[32]Hoja3!$B$9,[32]Hoja3!$A$9,IF(K1639=[32]Hoja3!$B$10,[32]Hoja3!$A$10,IF(K1639=[32]Hoja3!$B$11,[32]Hoja3!$A$11,IF(K1639=[32]Hoja3!$B$12,[32]Hoja3!$A$12,IF(K1639=[32]Hoja3!$B$13,[32]Hoja3!$A$13,IF(K1639=[32]Hoja3!$B$14,[32]Hoja3!$A$14,"")))))))))))))</f>
        <v>CCE-05</v>
      </c>
      <c r="M1639" s="2" t="s">
        <v>30</v>
      </c>
      <c r="N1639" s="2">
        <v>0</v>
      </c>
      <c r="O1639" s="1">
        <v>23100000</v>
      </c>
      <c r="P1639" s="1">
        <v>23100000</v>
      </c>
      <c r="Q1639" s="1">
        <v>0</v>
      </c>
      <c r="R1639" s="2">
        <v>0</v>
      </c>
      <c r="S1639" s="2" t="s">
        <v>2072</v>
      </c>
      <c r="T1639" s="2" t="s">
        <v>2073</v>
      </c>
      <c r="U1639" s="2" t="s">
        <v>2074</v>
      </c>
      <c r="V1639" s="2" t="s">
        <v>2075</v>
      </c>
      <c r="W1639" s="2" t="s">
        <v>2076</v>
      </c>
      <c r="X1639" s="2">
        <v>3241000</v>
      </c>
      <c r="Y1639" s="3" t="s">
        <v>2077</v>
      </c>
    </row>
    <row r="1640" spans="1:25" ht="105" x14ac:dyDescent="0.25">
      <c r="A1640" s="20" t="s">
        <v>2482</v>
      </c>
      <c r="B1640" s="21" t="s">
        <v>2483</v>
      </c>
      <c r="C1640" s="21" t="s">
        <v>2484</v>
      </c>
      <c r="D1640" s="21" t="s">
        <v>2485</v>
      </c>
      <c r="E1640" s="20">
        <v>80101505</v>
      </c>
      <c r="F1640" s="26" t="s">
        <v>2486</v>
      </c>
      <c r="G1640" s="22">
        <v>1</v>
      </c>
      <c r="H1640" s="22">
        <v>1</v>
      </c>
      <c r="I1640" s="20">
        <v>11</v>
      </c>
      <c r="J1640" s="20">
        <v>1</v>
      </c>
      <c r="K1640" s="21" t="s">
        <v>29</v>
      </c>
      <c r="L1640" s="68" t="str">
        <f>IF(K1640=[33]Hoja3!$B$2,[33]Hoja3!$A$2,IF(K1640=[33]Hoja3!$B$3,[33]Hoja3!$A$3,IF(K1640=[33]Hoja3!$B$4,[33]Hoja3!$A$4,IF(K1640=[33]Hoja3!$B$5,[33]Hoja3!$A$5,IF(K1640=[33]Hoja3!$B$6,[33]Hoja3!$A$6,IF(K1640=[33]Hoja3!$B$7,[33]Hoja3!$A$7,IF(K1640=[33]Hoja3!$B$8,[33]Hoja3!$A$8,IF(K1640=[33]Hoja3!$B$9,[33]Hoja3!$A$9,IF(K1640=[33]Hoja3!$B$10,[33]Hoja3!$A$10,IF(K1640=[33]Hoja3!$B$11,[33]Hoja3!$A$11,IF(K1640=[33]Hoja3!$B$12,[33]Hoja3!$A$12,IF(K1640=[33]Hoja3!$B$13,[33]Hoja3!$A$13,IF(K1640=[33]Hoja3!$B$14,[33]Hoja3!$A$14,"")))))))))))))</f>
        <v>CCE-05</v>
      </c>
      <c r="M1640" s="21" t="s">
        <v>58</v>
      </c>
      <c r="N1640" s="20">
        <v>0</v>
      </c>
      <c r="O1640" s="23">
        <v>139942000</v>
      </c>
      <c r="P1640" s="24">
        <v>139942000</v>
      </c>
      <c r="Q1640" s="25">
        <v>0</v>
      </c>
      <c r="R1640" s="20">
        <v>0</v>
      </c>
      <c r="S1640" s="26" t="s">
        <v>2487</v>
      </c>
      <c r="T1640" s="26" t="s">
        <v>2488</v>
      </c>
      <c r="U1640" s="26" t="s">
        <v>2489</v>
      </c>
      <c r="V1640" s="26" t="s">
        <v>2488</v>
      </c>
      <c r="W1640" s="26" t="s">
        <v>2489</v>
      </c>
      <c r="X1640" s="26">
        <v>3241000</v>
      </c>
      <c r="Y1640" s="27" t="s">
        <v>2490</v>
      </c>
    </row>
    <row r="1641" spans="1:25" ht="90" x14ac:dyDescent="0.25">
      <c r="A1641" s="20" t="s">
        <v>2491</v>
      </c>
      <c r="B1641" s="21" t="s">
        <v>2483</v>
      </c>
      <c r="C1641" s="21" t="s">
        <v>2484</v>
      </c>
      <c r="D1641" s="21" t="s">
        <v>2492</v>
      </c>
      <c r="E1641" s="20">
        <v>80101505</v>
      </c>
      <c r="F1641" s="26" t="s">
        <v>2493</v>
      </c>
      <c r="G1641" s="22">
        <v>6</v>
      </c>
      <c r="H1641" s="22">
        <v>6</v>
      </c>
      <c r="I1641" s="20">
        <v>4</v>
      </c>
      <c r="J1641" s="20">
        <v>1</v>
      </c>
      <c r="K1641" s="21" t="s">
        <v>29</v>
      </c>
      <c r="L1641" s="68" t="str">
        <f>IF(K1641=[33]Hoja3!$B$2,[33]Hoja3!$A$2,IF(K1641=[33]Hoja3!$B$3,[33]Hoja3!$A$3,IF(K1641=[33]Hoja3!$B$4,[33]Hoja3!$A$4,IF(K1641=[33]Hoja3!$B$5,[33]Hoja3!$A$5,IF(K1641=[33]Hoja3!$B$6,[33]Hoja3!$A$6,IF(K1641=[33]Hoja3!$B$7,[33]Hoja3!$A$7,IF(K1641=[33]Hoja3!$B$8,[33]Hoja3!$A$8,IF(K1641=[33]Hoja3!$B$9,[33]Hoja3!$A$9,IF(K1641=[33]Hoja3!$B$10,[33]Hoja3!$A$10,IF(K1641=[33]Hoja3!$B$11,[33]Hoja3!$A$11,IF(K1641=[33]Hoja3!$B$12,[33]Hoja3!$A$12,IF(K1641=[33]Hoja3!$B$13,[33]Hoja3!$A$13,IF(K1641=[33]Hoja3!$B$14,[33]Hoja3!$A$14,"")))))))))))))</f>
        <v>CCE-05</v>
      </c>
      <c r="M1641" s="21" t="s">
        <v>58</v>
      </c>
      <c r="N1641" s="20">
        <v>0</v>
      </c>
      <c r="O1641" s="23">
        <v>41005000</v>
      </c>
      <c r="P1641" s="24">
        <v>41005000</v>
      </c>
      <c r="Q1641" s="25">
        <v>0</v>
      </c>
      <c r="R1641" s="20">
        <v>0</v>
      </c>
      <c r="S1641" s="26" t="s">
        <v>2487</v>
      </c>
      <c r="T1641" s="26" t="s">
        <v>2488</v>
      </c>
      <c r="U1641" s="26" t="s">
        <v>2489</v>
      </c>
      <c r="V1641" s="26" t="s">
        <v>2488</v>
      </c>
      <c r="W1641" s="26" t="s">
        <v>2489</v>
      </c>
      <c r="X1641" s="26">
        <v>3241000</v>
      </c>
      <c r="Y1641" s="26" t="s">
        <v>2490</v>
      </c>
    </row>
    <row r="1642" spans="1:25" ht="195" x14ac:dyDescent="0.25">
      <c r="A1642" s="20" t="s">
        <v>2494</v>
      </c>
      <c r="B1642" s="21" t="s">
        <v>2483</v>
      </c>
      <c r="C1642" s="21" t="s">
        <v>2484</v>
      </c>
      <c r="D1642" s="21" t="s">
        <v>2495</v>
      </c>
      <c r="E1642" s="20">
        <v>80101509</v>
      </c>
      <c r="F1642" s="26" t="s">
        <v>2496</v>
      </c>
      <c r="G1642" s="22">
        <v>1</v>
      </c>
      <c r="H1642" s="22">
        <v>1</v>
      </c>
      <c r="I1642" s="20">
        <v>11.5</v>
      </c>
      <c r="J1642" s="20">
        <v>1</v>
      </c>
      <c r="K1642" s="21" t="s">
        <v>29</v>
      </c>
      <c r="L1642" s="68" t="str">
        <f>IF(K1642=[33]Hoja3!$B$2,[33]Hoja3!$A$2,IF(K1642=[33]Hoja3!$B$3,[33]Hoja3!$A$3,IF(K1642=[33]Hoja3!$B$4,[33]Hoja3!$A$4,IF(K1642=[33]Hoja3!$B$5,[33]Hoja3!$A$5,IF(K1642=[33]Hoja3!$B$6,[33]Hoja3!$A$6,IF(K1642=[33]Hoja3!$B$7,[33]Hoja3!$A$7,IF(K1642=[33]Hoja3!$B$8,[33]Hoja3!$A$8,IF(K1642=[33]Hoja3!$B$9,[33]Hoja3!$A$9,IF(K1642=[33]Hoja3!$B$10,[33]Hoja3!$A$10,IF(K1642=[33]Hoja3!$B$11,[33]Hoja3!$A$11,IF(K1642=[33]Hoja3!$B$12,[33]Hoja3!$A$12,IF(K1642=[33]Hoja3!$B$13,[33]Hoja3!$A$13,IF(K1642=[33]Hoja3!$B$14,[33]Hoja3!$A$14,"")))))))))))))</f>
        <v>CCE-05</v>
      </c>
      <c r="M1642" s="21" t="s">
        <v>58</v>
      </c>
      <c r="N1642" s="20">
        <v>0</v>
      </c>
      <c r="O1642" s="23">
        <v>64256779</v>
      </c>
      <c r="P1642" s="24">
        <v>64256779</v>
      </c>
      <c r="Q1642" s="25">
        <v>0</v>
      </c>
      <c r="R1642" s="20">
        <v>0</v>
      </c>
      <c r="S1642" s="26" t="s">
        <v>2487</v>
      </c>
      <c r="T1642" s="26" t="s">
        <v>2488</v>
      </c>
      <c r="U1642" s="26" t="s">
        <v>2489</v>
      </c>
      <c r="V1642" s="26" t="s">
        <v>2488</v>
      </c>
      <c r="W1642" s="26" t="s">
        <v>2489</v>
      </c>
      <c r="X1642" s="26">
        <v>3241000</v>
      </c>
      <c r="Y1642" s="26" t="s">
        <v>2490</v>
      </c>
    </row>
    <row r="1643" spans="1:25" ht="150" x14ac:dyDescent="0.25">
      <c r="A1643" s="20" t="s">
        <v>2497</v>
      </c>
      <c r="B1643" s="21" t="s">
        <v>2483</v>
      </c>
      <c r="C1643" s="21" t="s">
        <v>2484</v>
      </c>
      <c r="D1643" s="21" t="s">
        <v>2495</v>
      </c>
      <c r="E1643" s="20">
        <v>80101509</v>
      </c>
      <c r="F1643" s="26" t="s">
        <v>2498</v>
      </c>
      <c r="G1643" s="22">
        <v>1</v>
      </c>
      <c r="H1643" s="22">
        <v>1</v>
      </c>
      <c r="I1643" s="20">
        <v>11.5</v>
      </c>
      <c r="J1643" s="20">
        <v>1</v>
      </c>
      <c r="K1643" s="21" t="s">
        <v>29</v>
      </c>
      <c r="L1643" s="68" t="str">
        <f>IF(K1643=[33]Hoja3!$B$2,[33]Hoja3!$A$2,IF(K1643=[33]Hoja3!$B$3,[33]Hoja3!$A$3,IF(K1643=[33]Hoja3!$B$4,[33]Hoja3!$A$4,IF(K1643=[33]Hoja3!$B$5,[33]Hoja3!$A$5,IF(K1643=[33]Hoja3!$B$6,[33]Hoja3!$A$6,IF(K1643=[33]Hoja3!$B$7,[33]Hoja3!$A$7,IF(K1643=[33]Hoja3!$B$8,[33]Hoja3!$A$8,IF(K1643=[33]Hoja3!$B$9,[33]Hoja3!$A$9,IF(K1643=[33]Hoja3!$B$10,[33]Hoja3!$A$10,IF(K1643=[33]Hoja3!$B$11,[33]Hoja3!$A$11,IF(K1643=[33]Hoja3!$B$12,[33]Hoja3!$A$12,IF(K1643=[33]Hoja3!$B$13,[33]Hoja3!$A$13,IF(K1643=[33]Hoja3!$B$14,[33]Hoja3!$A$14,"")))))))))))))</f>
        <v>CCE-05</v>
      </c>
      <c r="M1643" s="21" t="s">
        <v>58</v>
      </c>
      <c r="N1643" s="20">
        <v>0</v>
      </c>
      <c r="O1643" s="23">
        <v>64256779</v>
      </c>
      <c r="P1643" s="24">
        <v>64256779</v>
      </c>
      <c r="Q1643" s="25">
        <v>0</v>
      </c>
      <c r="R1643" s="20">
        <v>0</v>
      </c>
      <c r="S1643" s="26" t="s">
        <v>2487</v>
      </c>
      <c r="T1643" s="26" t="s">
        <v>2488</v>
      </c>
      <c r="U1643" s="26" t="s">
        <v>2489</v>
      </c>
      <c r="V1643" s="26" t="s">
        <v>2488</v>
      </c>
      <c r="W1643" s="26" t="s">
        <v>2489</v>
      </c>
      <c r="X1643" s="26">
        <v>3241000</v>
      </c>
      <c r="Y1643" s="26" t="s">
        <v>2490</v>
      </c>
    </row>
    <row r="1644" spans="1:25" ht="150" x14ac:dyDescent="0.25">
      <c r="A1644" s="20" t="s">
        <v>2499</v>
      </c>
      <c r="B1644" s="21" t="s">
        <v>2483</v>
      </c>
      <c r="C1644" s="21" t="s">
        <v>2484</v>
      </c>
      <c r="D1644" s="21" t="s">
        <v>2495</v>
      </c>
      <c r="E1644" s="20">
        <v>80101509</v>
      </c>
      <c r="F1644" s="26" t="s">
        <v>2500</v>
      </c>
      <c r="G1644" s="22">
        <v>1</v>
      </c>
      <c r="H1644" s="22">
        <v>1</v>
      </c>
      <c r="I1644" s="20">
        <v>11.5</v>
      </c>
      <c r="J1644" s="20">
        <v>1</v>
      </c>
      <c r="K1644" s="21" t="s">
        <v>29</v>
      </c>
      <c r="L1644" s="68" t="str">
        <f>IF(K1644=[33]Hoja3!$B$2,[33]Hoja3!$A$2,IF(K1644=[33]Hoja3!$B$3,[33]Hoja3!$A$3,IF(K1644=[33]Hoja3!$B$4,[33]Hoja3!$A$4,IF(K1644=[33]Hoja3!$B$5,[33]Hoja3!$A$5,IF(K1644=[33]Hoja3!$B$6,[33]Hoja3!$A$6,IF(K1644=[33]Hoja3!$B$7,[33]Hoja3!$A$7,IF(K1644=[33]Hoja3!$B$8,[33]Hoja3!$A$8,IF(K1644=[33]Hoja3!$B$9,[33]Hoja3!$A$9,IF(K1644=[33]Hoja3!$B$10,[33]Hoja3!$A$10,IF(K1644=[33]Hoja3!$B$11,[33]Hoja3!$A$11,IF(K1644=[33]Hoja3!$B$12,[33]Hoja3!$A$12,IF(K1644=[33]Hoja3!$B$13,[33]Hoja3!$A$13,IF(K1644=[33]Hoja3!$B$14,[33]Hoja3!$A$14,"")))))))))))))</f>
        <v>CCE-05</v>
      </c>
      <c r="M1644" s="21" t="s">
        <v>58</v>
      </c>
      <c r="N1644" s="20">
        <v>0</v>
      </c>
      <c r="O1644" s="23">
        <v>64256779</v>
      </c>
      <c r="P1644" s="24">
        <v>64256779</v>
      </c>
      <c r="Q1644" s="25">
        <v>0</v>
      </c>
      <c r="R1644" s="20">
        <v>0</v>
      </c>
      <c r="S1644" s="26" t="s">
        <v>2487</v>
      </c>
      <c r="T1644" s="26" t="s">
        <v>2488</v>
      </c>
      <c r="U1644" s="26" t="s">
        <v>2489</v>
      </c>
      <c r="V1644" s="26" t="s">
        <v>2488</v>
      </c>
      <c r="W1644" s="26" t="s">
        <v>2489</v>
      </c>
      <c r="X1644" s="26">
        <v>3241000</v>
      </c>
      <c r="Y1644" s="26" t="s">
        <v>2490</v>
      </c>
    </row>
    <row r="1645" spans="1:25" ht="150" x14ac:dyDescent="0.25">
      <c r="A1645" s="20" t="s">
        <v>2501</v>
      </c>
      <c r="B1645" s="21" t="s">
        <v>2483</v>
      </c>
      <c r="C1645" s="21" t="s">
        <v>2484</v>
      </c>
      <c r="D1645" s="21" t="s">
        <v>2495</v>
      </c>
      <c r="E1645" s="20">
        <v>80101509</v>
      </c>
      <c r="F1645" s="26" t="s">
        <v>2502</v>
      </c>
      <c r="G1645" s="22">
        <v>1</v>
      </c>
      <c r="H1645" s="22">
        <v>1</v>
      </c>
      <c r="I1645" s="20">
        <v>11.5</v>
      </c>
      <c r="J1645" s="20">
        <v>1</v>
      </c>
      <c r="K1645" s="21" t="s">
        <v>29</v>
      </c>
      <c r="L1645" s="68" t="str">
        <f>IF(K1645=[33]Hoja3!$B$2,[33]Hoja3!$A$2,IF(K1645=[33]Hoja3!$B$3,[33]Hoja3!$A$3,IF(K1645=[33]Hoja3!$B$4,[33]Hoja3!$A$4,IF(K1645=[33]Hoja3!$B$5,[33]Hoja3!$A$5,IF(K1645=[33]Hoja3!$B$6,[33]Hoja3!$A$6,IF(K1645=[33]Hoja3!$B$7,[33]Hoja3!$A$7,IF(K1645=[33]Hoja3!$B$8,[33]Hoja3!$A$8,IF(K1645=[33]Hoja3!$B$9,[33]Hoja3!$A$9,IF(K1645=[33]Hoja3!$B$10,[33]Hoja3!$A$10,IF(K1645=[33]Hoja3!$B$11,[33]Hoja3!$A$11,IF(K1645=[33]Hoja3!$B$12,[33]Hoja3!$A$12,IF(K1645=[33]Hoja3!$B$13,[33]Hoja3!$A$13,IF(K1645=[33]Hoja3!$B$14,[33]Hoja3!$A$14,"")))))))))))))</f>
        <v>CCE-05</v>
      </c>
      <c r="M1645" s="21" t="s">
        <v>58</v>
      </c>
      <c r="N1645" s="20">
        <v>0</v>
      </c>
      <c r="O1645" s="23">
        <v>64256779</v>
      </c>
      <c r="P1645" s="24">
        <v>64256779</v>
      </c>
      <c r="Q1645" s="25">
        <v>0</v>
      </c>
      <c r="R1645" s="20">
        <v>0</v>
      </c>
      <c r="S1645" s="26" t="s">
        <v>2487</v>
      </c>
      <c r="T1645" s="26" t="s">
        <v>2488</v>
      </c>
      <c r="U1645" s="26" t="s">
        <v>2489</v>
      </c>
      <c r="V1645" s="26" t="s">
        <v>2488</v>
      </c>
      <c r="W1645" s="26" t="s">
        <v>2489</v>
      </c>
      <c r="X1645" s="26">
        <v>3241000</v>
      </c>
      <c r="Y1645" s="26" t="s">
        <v>2490</v>
      </c>
    </row>
    <row r="1646" spans="1:25" ht="150" x14ac:dyDescent="0.25">
      <c r="A1646" s="20" t="s">
        <v>2503</v>
      </c>
      <c r="B1646" s="21" t="s">
        <v>2483</v>
      </c>
      <c r="C1646" s="21" t="s">
        <v>2484</v>
      </c>
      <c r="D1646" s="21" t="s">
        <v>2495</v>
      </c>
      <c r="E1646" s="20">
        <v>80101509</v>
      </c>
      <c r="F1646" s="26" t="s">
        <v>2504</v>
      </c>
      <c r="G1646" s="22">
        <v>1</v>
      </c>
      <c r="H1646" s="22">
        <v>1</v>
      </c>
      <c r="I1646" s="20">
        <v>11.5</v>
      </c>
      <c r="J1646" s="20">
        <v>1</v>
      </c>
      <c r="K1646" s="21" t="s">
        <v>29</v>
      </c>
      <c r="L1646" s="68" t="str">
        <f>IF(K1646=[33]Hoja3!$B$2,[33]Hoja3!$A$2,IF(K1646=[33]Hoja3!$B$3,[33]Hoja3!$A$3,IF(K1646=[33]Hoja3!$B$4,[33]Hoja3!$A$4,IF(K1646=[33]Hoja3!$B$5,[33]Hoja3!$A$5,IF(K1646=[33]Hoja3!$B$6,[33]Hoja3!$A$6,IF(K1646=[33]Hoja3!$B$7,[33]Hoja3!$A$7,IF(K1646=[33]Hoja3!$B$8,[33]Hoja3!$A$8,IF(K1646=[33]Hoja3!$B$9,[33]Hoja3!$A$9,IF(K1646=[33]Hoja3!$B$10,[33]Hoja3!$A$10,IF(K1646=[33]Hoja3!$B$11,[33]Hoja3!$A$11,IF(K1646=[33]Hoja3!$B$12,[33]Hoja3!$A$12,IF(K1646=[33]Hoja3!$B$13,[33]Hoja3!$A$13,IF(K1646=[33]Hoja3!$B$14,[33]Hoja3!$A$14,"")))))))))))))</f>
        <v>CCE-05</v>
      </c>
      <c r="M1646" s="21" t="s">
        <v>58</v>
      </c>
      <c r="N1646" s="20">
        <v>0</v>
      </c>
      <c r="O1646" s="23">
        <v>64256779</v>
      </c>
      <c r="P1646" s="24">
        <v>64256779</v>
      </c>
      <c r="Q1646" s="25">
        <v>0</v>
      </c>
      <c r="R1646" s="20">
        <v>0</v>
      </c>
      <c r="S1646" s="26" t="s">
        <v>2487</v>
      </c>
      <c r="T1646" s="26" t="s">
        <v>2488</v>
      </c>
      <c r="U1646" s="26" t="s">
        <v>2489</v>
      </c>
      <c r="V1646" s="26" t="s">
        <v>2488</v>
      </c>
      <c r="W1646" s="26" t="s">
        <v>2489</v>
      </c>
      <c r="X1646" s="26">
        <v>3241000</v>
      </c>
      <c r="Y1646" s="26" t="s">
        <v>2490</v>
      </c>
    </row>
    <row r="1647" spans="1:25" ht="150" x14ac:dyDescent="0.25">
      <c r="A1647" s="20" t="s">
        <v>2505</v>
      </c>
      <c r="B1647" s="21" t="s">
        <v>2483</v>
      </c>
      <c r="C1647" s="21" t="s">
        <v>2484</v>
      </c>
      <c r="D1647" s="21" t="s">
        <v>2495</v>
      </c>
      <c r="E1647" s="20">
        <v>80101509</v>
      </c>
      <c r="F1647" s="26" t="s">
        <v>2506</v>
      </c>
      <c r="G1647" s="22">
        <v>1</v>
      </c>
      <c r="H1647" s="22">
        <v>1</v>
      </c>
      <c r="I1647" s="20">
        <v>11.5</v>
      </c>
      <c r="J1647" s="20">
        <v>1</v>
      </c>
      <c r="K1647" s="21" t="s">
        <v>29</v>
      </c>
      <c r="L1647" s="68" t="str">
        <f>IF(K1647=[33]Hoja3!$B$2,[33]Hoja3!$A$2,IF(K1647=[33]Hoja3!$B$3,[33]Hoja3!$A$3,IF(K1647=[33]Hoja3!$B$4,[33]Hoja3!$A$4,IF(K1647=[33]Hoja3!$B$5,[33]Hoja3!$A$5,IF(K1647=[33]Hoja3!$B$6,[33]Hoja3!$A$6,IF(K1647=[33]Hoja3!$B$7,[33]Hoja3!$A$7,IF(K1647=[33]Hoja3!$B$8,[33]Hoja3!$A$8,IF(K1647=[33]Hoja3!$B$9,[33]Hoja3!$A$9,IF(K1647=[33]Hoja3!$B$10,[33]Hoja3!$A$10,IF(K1647=[33]Hoja3!$B$11,[33]Hoja3!$A$11,IF(K1647=[33]Hoja3!$B$12,[33]Hoja3!$A$12,IF(K1647=[33]Hoja3!$B$13,[33]Hoja3!$A$13,IF(K1647=[33]Hoja3!$B$14,[33]Hoja3!$A$14,"")))))))))))))</f>
        <v>CCE-05</v>
      </c>
      <c r="M1647" s="21" t="s">
        <v>58</v>
      </c>
      <c r="N1647" s="20">
        <v>0</v>
      </c>
      <c r="O1647" s="23">
        <v>57106699</v>
      </c>
      <c r="P1647" s="24">
        <v>57106699</v>
      </c>
      <c r="Q1647" s="25">
        <v>0</v>
      </c>
      <c r="R1647" s="20">
        <v>0</v>
      </c>
      <c r="S1647" s="26" t="s">
        <v>2487</v>
      </c>
      <c r="T1647" s="26" t="s">
        <v>2488</v>
      </c>
      <c r="U1647" s="26" t="s">
        <v>2489</v>
      </c>
      <c r="V1647" s="26" t="s">
        <v>2488</v>
      </c>
      <c r="W1647" s="26" t="s">
        <v>2489</v>
      </c>
      <c r="X1647" s="26">
        <v>3241000</v>
      </c>
      <c r="Y1647" s="26" t="s">
        <v>2490</v>
      </c>
    </row>
    <row r="1648" spans="1:25" ht="195" x14ac:dyDescent="0.25">
      <c r="A1648" s="20" t="s">
        <v>2507</v>
      </c>
      <c r="B1648" s="21" t="s">
        <v>2483</v>
      </c>
      <c r="C1648" s="21" t="s">
        <v>2484</v>
      </c>
      <c r="D1648" s="21" t="s">
        <v>2495</v>
      </c>
      <c r="E1648" s="20">
        <v>80101509</v>
      </c>
      <c r="F1648" s="26" t="s">
        <v>2508</v>
      </c>
      <c r="G1648" s="22">
        <v>1</v>
      </c>
      <c r="H1648" s="22">
        <v>1</v>
      </c>
      <c r="I1648" s="20">
        <v>11.5</v>
      </c>
      <c r="J1648" s="20">
        <v>1</v>
      </c>
      <c r="K1648" s="21" t="s">
        <v>29</v>
      </c>
      <c r="L1648" s="68" t="str">
        <f>IF(K1648=[33]Hoja3!$B$2,[33]Hoja3!$A$2,IF(K1648=[33]Hoja3!$B$3,[33]Hoja3!$A$3,IF(K1648=[33]Hoja3!$B$4,[33]Hoja3!$A$4,IF(K1648=[33]Hoja3!$B$5,[33]Hoja3!$A$5,IF(K1648=[33]Hoja3!$B$6,[33]Hoja3!$A$6,IF(K1648=[33]Hoja3!$B$7,[33]Hoja3!$A$7,IF(K1648=[33]Hoja3!$B$8,[33]Hoja3!$A$8,IF(K1648=[33]Hoja3!$B$9,[33]Hoja3!$A$9,IF(K1648=[33]Hoja3!$B$10,[33]Hoja3!$A$10,IF(K1648=[33]Hoja3!$B$11,[33]Hoja3!$A$11,IF(K1648=[33]Hoja3!$B$12,[33]Hoja3!$A$12,IF(K1648=[33]Hoja3!$B$13,[33]Hoja3!$A$13,IF(K1648=[33]Hoja3!$B$14,[33]Hoja3!$A$14,"")))))))))))))</f>
        <v>CCE-05</v>
      </c>
      <c r="M1648" s="21" t="s">
        <v>58</v>
      </c>
      <c r="N1648" s="20">
        <v>0</v>
      </c>
      <c r="O1648" s="23">
        <v>64256779</v>
      </c>
      <c r="P1648" s="24">
        <v>64256779</v>
      </c>
      <c r="Q1648" s="25">
        <v>0</v>
      </c>
      <c r="R1648" s="20">
        <v>0</v>
      </c>
      <c r="S1648" s="26" t="s">
        <v>2487</v>
      </c>
      <c r="T1648" s="26" t="s">
        <v>2488</v>
      </c>
      <c r="U1648" s="26" t="s">
        <v>2489</v>
      </c>
      <c r="V1648" s="26" t="s">
        <v>2488</v>
      </c>
      <c r="W1648" s="26" t="s">
        <v>2489</v>
      </c>
      <c r="X1648" s="26">
        <v>3241000</v>
      </c>
      <c r="Y1648" s="26" t="s">
        <v>2490</v>
      </c>
    </row>
    <row r="1649" spans="1:25" ht="150" x14ac:dyDescent="0.25">
      <c r="A1649" s="20" t="s">
        <v>2509</v>
      </c>
      <c r="B1649" s="21" t="s">
        <v>2483</v>
      </c>
      <c r="C1649" s="21" t="s">
        <v>2484</v>
      </c>
      <c r="D1649" s="21" t="s">
        <v>2495</v>
      </c>
      <c r="E1649" s="20">
        <v>80161506</v>
      </c>
      <c r="F1649" s="26" t="s">
        <v>2510</v>
      </c>
      <c r="G1649" s="22">
        <v>1</v>
      </c>
      <c r="H1649" s="22">
        <v>1</v>
      </c>
      <c r="I1649" s="20">
        <v>11.5</v>
      </c>
      <c r="J1649" s="20">
        <v>1</v>
      </c>
      <c r="K1649" s="21" t="s">
        <v>29</v>
      </c>
      <c r="L1649" s="68" t="str">
        <f>IF(K1649=[33]Hoja3!$B$2,[33]Hoja3!$A$2,IF(K1649=[33]Hoja3!$B$3,[33]Hoja3!$A$3,IF(K1649=[33]Hoja3!$B$4,[33]Hoja3!$A$4,IF(K1649=[33]Hoja3!$B$5,[33]Hoja3!$A$5,IF(K1649=[33]Hoja3!$B$6,[33]Hoja3!$A$6,IF(K1649=[33]Hoja3!$B$7,[33]Hoja3!$A$7,IF(K1649=[33]Hoja3!$B$8,[33]Hoja3!$A$8,IF(K1649=[33]Hoja3!$B$9,[33]Hoja3!$A$9,IF(K1649=[33]Hoja3!$B$10,[33]Hoja3!$A$10,IF(K1649=[33]Hoja3!$B$11,[33]Hoja3!$A$11,IF(K1649=[33]Hoja3!$B$12,[33]Hoja3!$A$12,IF(K1649=[33]Hoja3!$B$13,[33]Hoja3!$A$13,IF(K1649=[33]Hoja3!$B$14,[33]Hoja3!$A$14,"")))))))))))))</f>
        <v>CCE-05</v>
      </c>
      <c r="M1649" s="21" t="s">
        <v>58</v>
      </c>
      <c r="N1649" s="20">
        <v>0</v>
      </c>
      <c r="O1649" s="23">
        <v>72142720</v>
      </c>
      <c r="P1649" s="24">
        <v>72142720</v>
      </c>
      <c r="Q1649" s="25">
        <v>0</v>
      </c>
      <c r="R1649" s="20">
        <v>0</v>
      </c>
      <c r="S1649" s="26" t="s">
        <v>2487</v>
      </c>
      <c r="T1649" s="26" t="s">
        <v>2488</v>
      </c>
      <c r="U1649" s="26" t="s">
        <v>2489</v>
      </c>
      <c r="V1649" s="26" t="s">
        <v>2488</v>
      </c>
      <c r="W1649" s="26" t="s">
        <v>2489</v>
      </c>
      <c r="X1649" s="26">
        <v>3241000</v>
      </c>
      <c r="Y1649" s="26" t="s">
        <v>2490</v>
      </c>
    </row>
    <row r="1650" spans="1:25" ht="150" x14ac:dyDescent="0.25">
      <c r="A1650" s="20" t="s">
        <v>2511</v>
      </c>
      <c r="B1650" s="21" t="s">
        <v>2483</v>
      </c>
      <c r="C1650" s="21" t="s">
        <v>2484</v>
      </c>
      <c r="D1650" s="21" t="s">
        <v>2495</v>
      </c>
      <c r="E1650" s="20">
        <v>80161506</v>
      </c>
      <c r="F1650" s="26" t="s">
        <v>2512</v>
      </c>
      <c r="G1650" s="22">
        <v>1</v>
      </c>
      <c r="H1650" s="22">
        <v>1</v>
      </c>
      <c r="I1650" s="20">
        <v>11.5</v>
      </c>
      <c r="J1650" s="20">
        <v>1</v>
      </c>
      <c r="K1650" s="21" t="s">
        <v>29</v>
      </c>
      <c r="L1650" s="68" t="str">
        <f>IF(K1650=[33]Hoja3!$B$2,[33]Hoja3!$A$2,IF(K1650=[33]Hoja3!$B$3,[33]Hoja3!$A$3,IF(K1650=[33]Hoja3!$B$4,[33]Hoja3!$A$4,IF(K1650=[33]Hoja3!$B$5,[33]Hoja3!$A$5,IF(K1650=[33]Hoja3!$B$6,[33]Hoja3!$A$6,IF(K1650=[33]Hoja3!$B$7,[33]Hoja3!$A$7,IF(K1650=[33]Hoja3!$B$8,[33]Hoja3!$A$8,IF(K1650=[33]Hoja3!$B$9,[33]Hoja3!$A$9,IF(K1650=[33]Hoja3!$B$10,[33]Hoja3!$A$10,IF(K1650=[33]Hoja3!$B$11,[33]Hoja3!$A$11,IF(K1650=[33]Hoja3!$B$12,[33]Hoja3!$A$12,IF(K1650=[33]Hoja3!$B$13,[33]Hoja3!$A$13,IF(K1650=[33]Hoja3!$B$14,[33]Hoja3!$A$14,"")))))))))))))</f>
        <v>CCE-05</v>
      </c>
      <c r="M1650" s="21" t="s">
        <v>58</v>
      </c>
      <c r="N1650" s="20">
        <v>0</v>
      </c>
      <c r="O1650" s="23">
        <v>41860000</v>
      </c>
      <c r="P1650" s="24">
        <v>41860000</v>
      </c>
      <c r="Q1650" s="25">
        <v>0</v>
      </c>
      <c r="R1650" s="20">
        <v>0</v>
      </c>
      <c r="S1650" s="26" t="s">
        <v>2487</v>
      </c>
      <c r="T1650" s="26" t="s">
        <v>2488</v>
      </c>
      <c r="U1650" s="26" t="s">
        <v>2489</v>
      </c>
      <c r="V1650" s="26" t="s">
        <v>2488</v>
      </c>
      <c r="W1650" s="26" t="s">
        <v>2489</v>
      </c>
      <c r="X1650" s="26">
        <v>3241000</v>
      </c>
      <c r="Y1650" s="26" t="s">
        <v>2490</v>
      </c>
    </row>
    <row r="1651" spans="1:25" ht="150" x14ac:dyDescent="0.25">
      <c r="A1651" s="20" t="s">
        <v>2513</v>
      </c>
      <c r="B1651" s="21" t="s">
        <v>2483</v>
      </c>
      <c r="C1651" s="21" t="s">
        <v>2484</v>
      </c>
      <c r="D1651" s="21" t="s">
        <v>2495</v>
      </c>
      <c r="E1651" s="20">
        <v>80101604</v>
      </c>
      <c r="F1651" s="26" t="s">
        <v>2514</v>
      </c>
      <c r="G1651" s="22">
        <v>1</v>
      </c>
      <c r="H1651" s="22">
        <v>1</v>
      </c>
      <c r="I1651" s="20">
        <v>10.7</v>
      </c>
      <c r="J1651" s="20">
        <v>1</v>
      </c>
      <c r="K1651" s="21" t="s">
        <v>29</v>
      </c>
      <c r="L1651" s="68" t="str">
        <f>IF(K1651=[33]Hoja3!$B$2,[33]Hoja3!$A$2,IF(K1651=[33]Hoja3!$B$3,[33]Hoja3!$A$3,IF(K1651=[33]Hoja3!$B$4,[33]Hoja3!$A$4,IF(K1651=[33]Hoja3!$B$5,[33]Hoja3!$A$5,IF(K1651=[33]Hoja3!$B$6,[33]Hoja3!$A$6,IF(K1651=[33]Hoja3!$B$7,[33]Hoja3!$A$7,IF(K1651=[33]Hoja3!$B$8,[33]Hoja3!$A$8,IF(K1651=[33]Hoja3!$B$9,[33]Hoja3!$A$9,IF(K1651=[33]Hoja3!$B$10,[33]Hoja3!$A$10,IF(K1651=[33]Hoja3!$B$11,[33]Hoja3!$A$11,IF(K1651=[33]Hoja3!$B$12,[33]Hoja3!$A$12,IF(K1651=[33]Hoja3!$B$13,[33]Hoja3!$A$13,IF(K1651=[33]Hoja3!$B$14,[33]Hoja3!$A$14,"")))))))))))))</f>
        <v>CCE-05</v>
      </c>
      <c r="M1651" s="21" t="s">
        <v>58</v>
      </c>
      <c r="N1651" s="20">
        <v>0</v>
      </c>
      <c r="O1651" s="23">
        <v>83460000</v>
      </c>
      <c r="P1651" s="24">
        <v>83460000</v>
      </c>
      <c r="Q1651" s="25">
        <v>0</v>
      </c>
      <c r="R1651" s="20">
        <v>0</v>
      </c>
      <c r="S1651" s="26" t="s">
        <v>2487</v>
      </c>
      <c r="T1651" s="26" t="s">
        <v>2488</v>
      </c>
      <c r="U1651" s="26" t="s">
        <v>2489</v>
      </c>
      <c r="V1651" s="26" t="s">
        <v>2488</v>
      </c>
      <c r="W1651" s="26" t="s">
        <v>2489</v>
      </c>
      <c r="X1651" s="26">
        <v>3241000</v>
      </c>
      <c r="Y1651" s="26" t="s">
        <v>2490</v>
      </c>
    </row>
    <row r="1652" spans="1:25" ht="150" x14ac:dyDescent="0.25">
      <c r="A1652" s="20" t="s">
        <v>2515</v>
      </c>
      <c r="B1652" s="21" t="s">
        <v>2483</v>
      </c>
      <c r="C1652" s="21" t="s">
        <v>2484</v>
      </c>
      <c r="D1652" s="21" t="s">
        <v>2495</v>
      </c>
      <c r="E1652" s="20">
        <v>80101509</v>
      </c>
      <c r="F1652" s="26" t="s">
        <v>2510</v>
      </c>
      <c r="G1652" s="22">
        <v>1</v>
      </c>
      <c r="H1652" s="22">
        <v>1</v>
      </c>
      <c r="I1652" s="20">
        <v>11.5</v>
      </c>
      <c r="J1652" s="20">
        <v>1</v>
      </c>
      <c r="K1652" s="21" t="s">
        <v>29</v>
      </c>
      <c r="L1652" s="68" t="str">
        <f>IF(K1652=[33]Hoja3!$B$2,[33]Hoja3!$A$2,IF(K1652=[33]Hoja3!$B$3,[33]Hoja3!$A$3,IF(K1652=[33]Hoja3!$B$4,[33]Hoja3!$A$4,IF(K1652=[33]Hoja3!$B$5,[33]Hoja3!$A$5,IF(K1652=[33]Hoja3!$B$6,[33]Hoja3!$A$6,IF(K1652=[33]Hoja3!$B$7,[33]Hoja3!$A$7,IF(K1652=[33]Hoja3!$B$8,[33]Hoja3!$A$8,IF(K1652=[33]Hoja3!$B$9,[33]Hoja3!$A$9,IF(K1652=[33]Hoja3!$B$10,[33]Hoja3!$A$10,IF(K1652=[33]Hoja3!$B$11,[33]Hoja3!$A$11,IF(K1652=[33]Hoja3!$B$12,[33]Hoja3!$A$12,IF(K1652=[33]Hoja3!$B$13,[33]Hoja3!$A$13,IF(K1652=[33]Hoja3!$B$14,[33]Hoja3!$A$14,"")))))))))))))</f>
        <v>CCE-05</v>
      </c>
      <c r="M1652" s="21" t="s">
        <v>58</v>
      </c>
      <c r="N1652" s="20">
        <v>0</v>
      </c>
      <c r="O1652" s="23">
        <v>69967942</v>
      </c>
      <c r="P1652" s="23">
        <v>69967942</v>
      </c>
      <c r="Q1652" s="25">
        <v>0</v>
      </c>
      <c r="R1652" s="20">
        <v>0</v>
      </c>
      <c r="S1652" s="26" t="s">
        <v>2487</v>
      </c>
      <c r="T1652" s="26" t="s">
        <v>2488</v>
      </c>
      <c r="U1652" s="26" t="s">
        <v>2489</v>
      </c>
      <c r="V1652" s="26" t="s">
        <v>2488</v>
      </c>
      <c r="W1652" s="26" t="s">
        <v>2489</v>
      </c>
      <c r="X1652" s="26">
        <v>3241000</v>
      </c>
      <c r="Y1652" s="26" t="s">
        <v>2490</v>
      </c>
    </row>
    <row r="1653" spans="1:25" ht="90" x14ac:dyDescent="0.25">
      <c r="A1653" s="20" t="s">
        <v>2516</v>
      </c>
      <c r="B1653" s="21" t="s">
        <v>2483</v>
      </c>
      <c r="C1653" s="21" t="s">
        <v>2484</v>
      </c>
      <c r="D1653" s="21" t="s">
        <v>2517</v>
      </c>
      <c r="E1653" s="20">
        <v>80101506</v>
      </c>
      <c r="F1653" s="26" t="s">
        <v>2518</v>
      </c>
      <c r="G1653" s="22">
        <v>3</v>
      </c>
      <c r="H1653" s="22">
        <v>3</v>
      </c>
      <c r="I1653" s="20">
        <v>9</v>
      </c>
      <c r="J1653" s="20">
        <v>1</v>
      </c>
      <c r="K1653" s="21" t="s">
        <v>889</v>
      </c>
      <c r="L1653" s="68" t="str">
        <f>IF(K1653=[33]Hoja3!$B$2,[33]Hoja3!$A$2,IF(K1653=[33]Hoja3!$B$3,[33]Hoja3!$A$3,IF(K1653=[33]Hoja3!$B$4,[33]Hoja3!$A$4,IF(K1653=[33]Hoja3!$B$5,[33]Hoja3!$A$5,IF(K1653=[33]Hoja3!$B$6,[33]Hoja3!$A$6,IF(K1653=[33]Hoja3!$B$7,[33]Hoja3!$A$7,IF(K1653=[33]Hoja3!$B$8,[33]Hoja3!$A$8,IF(K1653=[33]Hoja3!$B$9,[33]Hoja3!$A$9,IF(K1653=[33]Hoja3!$B$10,[33]Hoja3!$A$10,IF(K1653=[33]Hoja3!$B$11,[33]Hoja3!$A$11,IF(K1653=[33]Hoja3!$B$12,[33]Hoja3!$A$12,IF(K1653=[33]Hoja3!$B$13,[33]Hoja3!$A$13,IF(K1653=[33]Hoja3!$B$14,[33]Hoja3!$A$14,"")))))))))))))</f>
        <v>CCE-04</v>
      </c>
      <c r="M1653" s="21" t="s">
        <v>890</v>
      </c>
      <c r="N1653" s="20">
        <v>0</v>
      </c>
      <c r="O1653" s="23">
        <v>260974000</v>
      </c>
      <c r="P1653" s="23">
        <v>260974000</v>
      </c>
      <c r="Q1653" s="25">
        <v>0</v>
      </c>
      <c r="R1653" s="20">
        <v>0</v>
      </c>
      <c r="S1653" s="26" t="s">
        <v>2487</v>
      </c>
      <c r="T1653" s="26" t="s">
        <v>2488</v>
      </c>
      <c r="U1653" s="26" t="s">
        <v>2489</v>
      </c>
      <c r="V1653" s="26" t="s">
        <v>2488</v>
      </c>
      <c r="W1653" s="26" t="s">
        <v>2489</v>
      </c>
      <c r="X1653" s="26">
        <v>3241000</v>
      </c>
      <c r="Y1653" s="26" t="s">
        <v>2490</v>
      </c>
    </row>
    <row r="1654" spans="1:25" ht="90" x14ac:dyDescent="0.25">
      <c r="A1654" s="20" t="s">
        <v>2519</v>
      </c>
      <c r="B1654" s="21" t="s">
        <v>2483</v>
      </c>
      <c r="C1654" s="21" t="s">
        <v>2484</v>
      </c>
      <c r="D1654" s="21" t="s">
        <v>2520</v>
      </c>
      <c r="E1654" s="20">
        <v>78101801</v>
      </c>
      <c r="F1654" s="26" t="s">
        <v>2521</v>
      </c>
      <c r="G1654" s="22">
        <v>5</v>
      </c>
      <c r="H1654" s="22">
        <v>6</v>
      </c>
      <c r="I1654" s="20">
        <v>6</v>
      </c>
      <c r="J1654" s="20">
        <v>1</v>
      </c>
      <c r="K1654" s="21" t="s">
        <v>1289</v>
      </c>
      <c r="L1654" s="68" t="str">
        <f>IF(K1654=[33]Hoja3!$B$2,[33]Hoja3!$A$2,IF(K1654=[33]Hoja3!$B$3,[33]Hoja3!$A$3,IF(K1654=[33]Hoja3!$B$4,[33]Hoja3!$A$4,IF(K1654=[33]Hoja3!$B$5,[33]Hoja3!$A$5,IF(K1654=[33]Hoja3!$B$6,[33]Hoja3!$A$6,IF(K1654=[33]Hoja3!$B$7,[33]Hoja3!$A$7,IF(K1654=[33]Hoja3!$B$8,[33]Hoja3!$A$8,IF(K1654=[33]Hoja3!$B$9,[33]Hoja3!$A$9,IF(K1654=[33]Hoja3!$B$10,[33]Hoja3!$A$10,IF(K1654=[33]Hoja3!$B$11,[33]Hoja3!$A$11,IF(K1654=[33]Hoja3!$B$12,[33]Hoja3!$A$12,IF(K1654=[33]Hoja3!$B$13,[33]Hoja3!$A$13,IF(K1654=[33]Hoja3!$B$14,[33]Hoja3!$A$14,"")))))))))))))</f>
        <v>CCE-10</v>
      </c>
      <c r="M1654" s="21" t="s">
        <v>893</v>
      </c>
      <c r="N1654" s="20">
        <v>0</v>
      </c>
      <c r="O1654" s="23">
        <v>34646000</v>
      </c>
      <c r="P1654" s="24">
        <v>34646000</v>
      </c>
      <c r="Q1654" s="25">
        <v>0</v>
      </c>
      <c r="R1654" s="20">
        <v>0</v>
      </c>
      <c r="S1654" s="26" t="s">
        <v>2487</v>
      </c>
      <c r="T1654" s="26" t="s">
        <v>2488</v>
      </c>
      <c r="U1654" s="26" t="s">
        <v>2489</v>
      </c>
      <c r="V1654" s="26" t="s">
        <v>2488</v>
      </c>
      <c r="W1654" s="26" t="s">
        <v>2489</v>
      </c>
      <c r="X1654" s="26">
        <v>3241000</v>
      </c>
      <c r="Y1654" s="26" t="s">
        <v>2490</v>
      </c>
    </row>
    <row r="1655" spans="1:25" ht="90" x14ac:dyDescent="0.25">
      <c r="A1655" s="20" t="s">
        <v>2522</v>
      </c>
      <c r="B1655" s="21" t="s">
        <v>2483</v>
      </c>
      <c r="C1655" s="21" t="s">
        <v>2484</v>
      </c>
      <c r="D1655" s="21" t="s">
        <v>2520</v>
      </c>
      <c r="E1655" s="20">
        <v>76101500</v>
      </c>
      <c r="F1655" s="26" t="s">
        <v>2523</v>
      </c>
      <c r="G1655" s="22">
        <v>1</v>
      </c>
      <c r="H1655" s="22">
        <v>2</v>
      </c>
      <c r="I1655" s="20">
        <v>5</v>
      </c>
      <c r="J1655" s="20">
        <v>1</v>
      </c>
      <c r="K1655" s="21" t="s">
        <v>1289</v>
      </c>
      <c r="L1655" s="68" t="str">
        <f>IF(K1655=[33]Hoja3!$B$2,[33]Hoja3!$A$2,IF(K1655=[33]Hoja3!$B$3,[33]Hoja3!$A$3,IF(K1655=[33]Hoja3!$B$4,[33]Hoja3!$A$4,IF(K1655=[33]Hoja3!$B$5,[33]Hoja3!$A$5,IF(K1655=[33]Hoja3!$B$6,[33]Hoja3!$A$6,IF(K1655=[33]Hoja3!$B$7,[33]Hoja3!$A$7,IF(K1655=[33]Hoja3!$B$8,[33]Hoja3!$A$8,IF(K1655=[33]Hoja3!$B$9,[33]Hoja3!$A$9,IF(K1655=[33]Hoja3!$B$10,[33]Hoja3!$A$10,IF(K1655=[33]Hoja3!$B$11,[33]Hoja3!$A$11,IF(K1655=[33]Hoja3!$B$12,[33]Hoja3!$A$12,IF(K1655=[33]Hoja3!$B$13,[33]Hoja3!$A$13,IF(K1655=[33]Hoja3!$B$14,[33]Hoja3!$A$14,"")))))))))))))</f>
        <v>CCE-10</v>
      </c>
      <c r="M1655" s="21" t="s">
        <v>893</v>
      </c>
      <c r="N1655" s="20">
        <v>0</v>
      </c>
      <c r="O1655" s="23">
        <v>24095000</v>
      </c>
      <c r="P1655" s="24">
        <v>24095000</v>
      </c>
      <c r="Q1655" s="25">
        <v>0</v>
      </c>
      <c r="R1655" s="20">
        <v>0</v>
      </c>
      <c r="S1655" s="26" t="s">
        <v>2487</v>
      </c>
      <c r="T1655" s="26" t="s">
        <v>2488</v>
      </c>
      <c r="U1655" s="26" t="s">
        <v>2489</v>
      </c>
      <c r="V1655" s="26" t="s">
        <v>2488</v>
      </c>
      <c r="W1655" s="26" t="s">
        <v>2489</v>
      </c>
      <c r="X1655" s="26">
        <v>3241000</v>
      </c>
      <c r="Y1655" s="26" t="s">
        <v>2490</v>
      </c>
    </row>
    <row r="1656" spans="1:25" ht="105" x14ac:dyDescent="0.25">
      <c r="A1656" s="20" t="s">
        <v>2524</v>
      </c>
      <c r="B1656" s="21" t="s">
        <v>2483</v>
      </c>
      <c r="C1656" s="21" t="s">
        <v>2484</v>
      </c>
      <c r="D1656" s="21" t="s">
        <v>2520</v>
      </c>
      <c r="E1656" s="20">
        <v>80161506</v>
      </c>
      <c r="F1656" s="26" t="s">
        <v>2525</v>
      </c>
      <c r="G1656" s="22">
        <v>2</v>
      </c>
      <c r="H1656" s="22">
        <v>3</v>
      </c>
      <c r="I1656" s="20">
        <v>5</v>
      </c>
      <c r="J1656" s="20">
        <v>1</v>
      </c>
      <c r="K1656" s="21" t="s">
        <v>53</v>
      </c>
      <c r="L1656" s="68" t="str">
        <f>IF(K1656=[33]Hoja3!$B$2,[33]Hoja3!$A$2,IF(K1656=[33]Hoja3!$B$3,[33]Hoja3!$A$3,IF(K1656=[33]Hoja3!$B$4,[33]Hoja3!$A$4,IF(K1656=[33]Hoja3!$B$5,[33]Hoja3!$A$5,IF(K1656=[33]Hoja3!$B$6,[33]Hoja3!$A$6,IF(K1656=[33]Hoja3!$B$7,[33]Hoja3!$A$7,IF(K1656=[33]Hoja3!$B$8,[33]Hoja3!$A$8,IF(K1656=[33]Hoja3!$B$9,[33]Hoja3!$A$9,IF(K1656=[33]Hoja3!$B$10,[33]Hoja3!$A$10,IF(K1656=[33]Hoja3!$B$11,[33]Hoja3!$A$11,IF(K1656=[33]Hoja3!$B$12,[33]Hoja3!$A$12,IF(K1656=[33]Hoja3!$B$13,[33]Hoja3!$A$13,IF(K1656=[33]Hoja3!$B$14,[33]Hoja3!$A$14,"")))))))))))))</f>
        <v>CCE-02</v>
      </c>
      <c r="M1656" s="21" t="s">
        <v>893</v>
      </c>
      <c r="N1656" s="20">
        <v>0</v>
      </c>
      <c r="O1656" s="23">
        <v>960000000</v>
      </c>
      <c r="P1656" s="24">
        <v>960000000</v>
      </c>
      <c r="Q1656" s="25">
        <v>0</v>
      </c>
      <c r="R1656" s="20">
        <v>0</v>
      </c>
      <c r="S1656" s="26" t="s">
        <v>2487</v>
      </c>
      <c r="T1656" s="26" t="s">
        <v>2488</v>
      </c>
      <c r="U1656" s="26" t="s">
        <v>2489</v>
      </c>
      <c r="V1656" s="26" t="s">
        <v>2488</v>
      </c>
      <c r="W1656" s="26" t="s">
        <v>2489</v>
      </c>
      <c r="X1656" s="26">
        <v>3241000</v>
      </c>
      <c r="Y1656" s="26" t="s">
        <v>2490</v>
      </c>
    </row>
    <row r="1657" spans="1:25" ht="90" x14ac:dyDescent="0.25">
      <c r="A1657" s="20" t="s">
        <v>2526</v>
      </c>
      <c r="B1657" s="21" t="s">
        <v>2483</v>
      </c>
      <c r="C1657" s="21" t="s">
        <v>2484</v>
      </c>
      <c r="D1657" s="21" t="s">
        <v>2520</v>
      </c>
      <c r="E1657" s="20">
        <v>78131804</v>
      </c>
      <c r="F1657" s="26" t="s">
        <v>2527</v>
      </c>
      <c r="G1657" s="22">
        <v>2</v>
      </c>
      <c r="H1657" s="22">
        <v>3</v>
      </c>
      <c r="I1657" s="20">
        <v>4</v>
      </c>
      <c r="J1657" s="20">
        <v>1</v>
      </c>
      <c r="K1657" s="21" t="s">
        <v>47</v>
      </c>
      <c r="L1657" s="68" t="str">
        <f>IF(K1657=[33]Hoja3!$B$2,[33]Hoja3!$A$2,IF(K1657=[33]Hoja3!$B$3,[33]Hoja3!$A$3,IF(K1657=[33]Hoja3!$B$4,[33]Hoja3!$A$4,IF(K1657=[33]Hoja3!$B$5,[33]Hoja3!$A$5,IF(K1657=[33]Hoja3!$B$6,[33]Hoja3!$A$6,IF(K1657=[33]Hoja3!$B$7,[33]Hoja3!$A$7,IF(K1657=[33]Hoja3!$B$8,[33]Hoja3!$A$8,IF(K1657=[33]Hoja3!$B$9,[33]Hoja3!$A$9,IF(K1657=[33]Hoja3!$B$10,[33]Hoja3!$A$10,IF(K1657=[33]Hoja3!$B$11,[33]Hoja3!$A$11,IF(K1657=[33]Hoja3!$B$12,[33]Hoja3!$A$12,IF(K1657=[33]Hoja3!$B$13,[33]Hoja3!$A$13,IF(K1657=[33]Hoja3!$B$14,[33]Hoja3!$A$14,"")))))))))))))</f>
        <v>CCE-06</v>
      </c>
      <c r="M1657" s="21" t="s">
        <v>893</v>
      </c>
      <c r="N1657" s="20">
        <v>0</v>
      </c>
      <c r="O1657" s="23">
        <v>480000000</v>
      </c>
      <c r="P1657" s="24">
        <v>480000000</v>
      </c>
      <c r="Q1657" s="25">
        <v>0</v>
      </c>
      <c r="R1657" s="20">
        <v>0</v>
      </c>
      <c r="S1657" s="26" t="s">
        <v>2487</v>
      </c>
      <c r="T1657" s="26" t="s">
        <v>2488</v>
      </c>
      <c r="U1657" s="26" t="s">
        <v>2489</v>
      </c>
      <c r="V1657" s="26" t="s">
        <v>2488</v>
      </c>
      <c r="W1657" s="26" t="s">
        <v>2489</v>
      </c>
      <c r="X1657" s="26">
        <v>3241000</v>
      </c>
      <c r="Y1657" s="26" t="s">
        <v>2490</v>
      </c>
    </row>
    <row r="1658" spans="1:25" ht="195" x14ac:dyDescent="0.25">
      <c r="A1658" s="20" t="s">
        <v>2528</v>
      </c>
      <c r="B1658" s="21" t="s">
        <v>2483</v>
      </c>
      <c r="C1658" s="21" t="s">
        <v>2529</v>
      </c>
      <c r="D1658" s="21" t="s">
        <v>2530</v>
      </c>
      <c r="E1658" s="26" t="s">
        <v>2531</v>
      </c>
      <c r="F1658" s="26" t="s">
        <v>28</v>
      </c>
      <c r="G1658" s="22">
        <v>1</v>
      </c>
      <c r="H1658" s="22">
        <v>1</v>
      </c>
      <c r="I1658" s="20">
        <v>11</v>
      </c>
      <c r="J1658" s="20">
        <v>1</v>
      </c>
      <c r="K1658" s="21" t="s">
        <v>29</v>
      </c>
      <c r="L1658" s="68" t="str">
        <f>IF(K1658=[33]Hoja3!$B$2,[33]Hoja3!$A$2,IF(K1658=[33]Hoja3!$B$3,[33]Hoja3!$A$3,IF(K1658=[33]Hoja3!$B$4,[33]Hoja3!$A$4,IF(K1658=[33]Hoja3!$B$5,[33]Hoja3!$A$5,IF(K1658=[33]Hoja3!$B$6,[33]Hoja3!$A$6,IF(K1658=[33]Hoja3!$B$7,[33]Hoja3!$A$7,IF(K1658=[33]Hoja3!$B$8,[33]Hoja3!$A$8,IF(K1658=[33]Hoja3!$B$9,[33]Hoja3!$A$9,IF(K1658=[33]Hoja3!$B$10,[33]Hoja3!$A$10,IF(K1658=[33]Hoja3!$B$11,[33]Hoja3!$A$11,IF(K1658=[33]Hoja3!$B$12,[33]Hoja3!$A$12,IF(K1658=[33]Hoja3!$B$13,[33]Hoja3!$A$13,IF(K1658=[33]Hoja3!$B$14,[33]Hoja3!$A$14,"")))))))))))))</f>
        <v>CCE-05</v>
      </c>
      <c r="M1658" s="21" t="s">
        <v>1022</v>
      </c>
      <c r="N1658" s="20">
        <v>0</v>
      </c>
      <c r="O1658" s="23">
        <v>120000000</v>
      </c>
      <c r="P1658" s="24">
        <v>120000000</v>
      </c>
      <c r="Q1658" s="25">
        <v>0</v>
      </c>
      <c r="R1658" s="20">
        <v>0</v>
      </c>
      <c r="S1658" s="26" t="s">
        <v>2487</v>
      </c>
      <c r="T1658" s="26" t="s">
        <v>2488</v>
      </c>
      <c r="U1658" s="26" t="s">
        <v>2489</v>
      </c>
      <c r="V1658" s="26" t="s">
        <v>2488</v>
      </c>
      <c r="W1658" s="26" t="s">
        <v>2489</v>
      </c>
      <c r="X1658" s="26">
        <v>3241000</v>
      </c>
      <c r="Y1658" s="26" t="s">
        <v>2490</v>
      </c>
    </row>
    <row r="1659" spans="1:25" ht="195" x14ac:dyDescent="0.25">
      <c r="A1659" s="20" t="s">
        <v>2528</v>
      </c>
      <c r="B1659" s="21" t="s">
        <v>2483</v>
      </c>
      <c r="C1659" s="21" t="s">
        <v>2529</v>
      </c>
      <c r="D1659" s="21" t="s">
        <v>2532</v>
      </c>
      <c r="E1659" s="26" t="s">
        <v>2531</v>
      </c>
      <c r="F1659" s="26" t="s">
        <v>28</v>
      </c>
      <c r="G1659" s="22">
        <v>1</v>
      </c>
      <c r="H1659" s="22">
        <v>1</v>
      </c>
      <c r="I1659" s="20">
        <v>11</v>
      </c>
      <c r="J1659" s="20">
        <v>1</v>
      </c>
      <c r="K1659" s="21" t="s">
        <v>29</v>
      </c>
      <c r="L1659" s="68" t="str">
        <f>IF(K1659=[33]Hoja3!$B$2,[33]Hoja3!$A$2,IF(K1659=[33]Hoja3!$B$3,[33]Hoja3!$A$3,IF(K1659=[33]Hoja3!$B$4,[33]Hoja3!$A$4,IF(K1659=[33]Hoja3!$B$5,[33]Hoja3!$A$5,IF(K1659=[33]Hoja3!$B$6,[33]Hoja3!$A$6,IF(K1659=[33]Hoja3!$B$7,[33]Hoja3!$A$7,IF(K1659=[33]Hoja3!$B$8,[33]Hoja3!$A$8,IF(K1659=[33]Hoja3!$B$9,[33]Hoja3!$A$9,IF(K1659=[33]Hoja3!$B$10,[33]Hoja3!$A$10,IF(K1659=[33]Hoja3!$B$11,[33]Hoja3!$A$11,IF(K1659=[33]Hoja3!$B$12,[33]Hoja3!$A$12,IF(K1659=[33]Hoja3!$B$13,[33]Hoja3!$A$13,IF(K1659=[33]Hoja3!$B$14,[33]Hoja3!$A$14,"")))))))))))))</f>
        <v>CCE-05</v>
      </c>
      <c r="M1659" s="21" t="s">
        <v>1022</v>
      </c>
      <c r="N1659" s="20">
        <v>0</v>
      </c>
      <c r="O1659" s="23">
        <v>300000000</v>
      </c>
      <c r="P1659" s="24">
        <v>300000000</v>
      </c>
      <c r="Q1659" s="25">
        <v>0</v>
      </c>
      <c r="R1659" s="20">
        <v>0</v>
      </c>
      <c r="S1659" s="26" t="s">
        <v>2487</v>
      </c>
      <c r="T1659" s="26" t="s">
        <v>2488</v>
      </c>
      <c r="U1659" s="26" t="s">
        <v>2489</v>
      </c>
      <c r="V1659" s="26" t="s">
        <v>2488</v>
      </c>
      <c r="W1659" s="26" t="s">
        <v>2489</v>
      </c>
      <c r="X1659" s="26">
        <v>3241000</v>
      </c>
      <c r="Y1659" s="26" t="s">
        <v>2490</v>
      </c>
    </row>
    <row r="1660" spans="1:25" ht="150" x14ac:dyDescent="0.25">
      <c r="A1660" s="20" t="s">
        <v>2533</v>
      </c>
      <c r="B1660" s="21" t="s">
        <v>2483</v>
      </c>
      <c r="C1660" s="21" t="s">
        <v>2534</v>
      </c>
      <c r="D1660" s="21" t="s">
        <v>2535</v>
      </c>
      <c r="E1660" s="20">
        <v>80101509</v>
      </c>
      <c r="F1660" s="26" t="s">
        <v>2536</v>
      </c>
      <c r="G1660" s="22">
        <v>1</v>
      </c>
      <c r="H1660" s="22">
        <v>1</v>
      </c>
      <c r="I1660" s="20">
        <v>11.5</v>
      </c>
      <c r="J1660" s="20">
        <v>1</v>
      </c>
      <c r="K1660" s="21" t="s">
        <v>29</v>
      </c>
      <c r="L1660" s="68" t="str">
        <f>IF(K1660=[33]Hoja3!$B$2,[33]Hoja3!$A$2,IF(K1660=[33]Hoja3!$B$3,[33]Hoja3!$A$3,IF(K1660=[33]Hoja3!$B$4,[33]Hoja3!$A$4,IF(K1660=[33]Hoja3!$B$5,[33]Hoja3!$A$5,IF(K1660=[33]Hoja3!$B$6,[33]Hoja3!$A$6,IF(K1660=[33]Hoja3!$B$7,[33]Hoja3!$A$7,IF(K1660=[33]Hoja3!$B$8,[33]Hoja3!$A$8,IF(K1660=[33]Hoja3!$B$9,[33]Hoja3!$A$9,IF(K1660=[33]Hoja3!$B$10,[33]Hoja3!$A$10,IF(K1660=[33]Hoja3!$B$11,[33]Hoja3!$A$11,IF(K1660=[33]Hoja3!$B$12,[33]Hoja3!$A$12,IF(K1660=[33]Hoja3!$B$13,[33]Hoja3!$A$13,IF(K1660=[33]Hoja3!$B$14,[33]Hoja3!$A$14,"")))))))))))))</f>
        <v>CCE-05</v>
      </c>
      <c r="M1660" s="21" t="s">
        <v>58</v>
      </c>
      <c r="N1660" s="20">
        <v>0</v>
      </c>
      <c r="O1660" s="23">
        <v>72450000</v>
      </c>
      <c r="P1660" s="24">
        <v>72450000</v>
      </c>
      <c r="Q1660" s="25">
        <v>0</v>
      </c>
      <c r="R1660" s="20">
        <v>0</v>
      </c>
      <c r="S1660" s="26" t="s">
        <v>2487</v>
      </c>
      <c r="T1660" s="26" t="s">
        <v>2488</v>
      </c>
      <c r="U1660" s="26" t="s">
        <v>2489</v>
      </c>
      <c r="V1660" s="26" t="s">
        <v>2488</v>
      </c>
      <c r="W1660" s="26" t="s">
        <v>2489</v>
      </c>
      <c r="X1660" s="26">
        <v>3241000</v>
      </c>
      <c r="Y1660" s="26" t="s">
        <v>2490</v>
      </c>
    </row>
    <row r="1661" spans="1:25" ht="240" x14ac:dyDescent="0.25">
      <c r="A1661" s="20" t="s">
        <v>2537</v>
      </c>
      <c r="B1661" s="21" t="s">
        <v>2483</v>
      </c>
      <c r="C1661" s="21" t="s">
        <v>2534</v>
      </c>
      <c r="D1661" s="21" t="s">
        <v>2535</v>
      </c>
      <c r="E1661" s="20">
        <v>80101509</v>
      </c>
      <c r="F1661" s="26" t="s">
        <v>2538</v>
      </c>
      <c r="G1661" s="22">
        <v>1</v>
      </c>
      <c r="H1661" s="22">
        <v>1</v>
      </c>
      <c r="I1661" s="20">
        <v>11.5</v>
      </c>
      <c r="J1661" s="20">
        <v>1</v>
      </c>
      <c r="K1661" s="21" t="s">
        <v>29</v>
      </c>
      <c r="L1661" s="68" t="str">
        <f>IF(K1661=[33]Hoja3!$B$2,[33]Hoja3!$A$2,IF(K1661=[33]Hoja3!$B$3,[33]Hoja3!$A$3,IF(K1661=[33]Hoja3!$B$4,[33]Hoja3!$A$4,IF(K1661=[33]Hoja3!$B$5,[33]Hoja3!$A$5,IF(K1661=[33]Hoja3!$B$6,[33]Hoja3!$A$6,IF(K1661=[33]Hoja3!$B$7,[33]Hoja3!$A$7,IF(K1661=[33]Hoja3!$B$8,[33]Hoja3!$A$8,IF(K1661=[33]Hoja3!$B$9,[33]Hoja3!$A$9,IF(K1661=[33]Hoja3!$B$10,[33]Hoja3!$A$10,IF(K1661=[33]Hoja3!$B$11,[33]Hoja3!$A$11,IF(K1661=[33]Hoja3!$B$12,[33]Hoja3!$A$12,IF(K1661=[33]Hoja3!$B$13,[33]Hoja3!$A$13,IF(K1661=[33]Hoja3!$B$14,[33]Hoja3!$A$14,"")))))))))))))</f>
        <v>CCE-05</v>
      </c>
      <c r="M1661" s="21" t="s">
        <v>58</v>
      </c>
      <c r="N1661" s="20">
        <v>0</v>
      </c>
      <c r="O1661" s="23">
        <v>60950000</v>
      </c>
      <c r="P1661" s="24">
        <v>60950000</v>
      </c>
      <c r="Q1661" s="25">
        <v>0</v>
      </c>
      <c r="R1661" s="20">
        <v>0</v>
      </c>
      <c r="S1661" s="26" t="s">
        <v>2487</v>
      </c>
      <c r="T1661" s="26" t="s">
        <v>2488</v>
      </c>
      <c r="U1661" s="26" t="s">
        <v>2489</v>
      </c>
      <c r="V1661" s="26" t="s">
        <v>2488</v>
      </c>
      <c r="W1661" s="26" t="s">
        <v>2489</v>
      </c>
      <c r="X1661" s="26">
        <v>3241000</v>
      </c>
      <c r="Y1661" s="26" t="s">
        <v>2490</v>
      </c>
    </row>
    <row r="1662" spans="1:25" ht="165" x14ac:dyDescent="0.25">
      <c r="A1662" s="20" t="s">
        <v>2539</v>
      </c>
      <c r="B1662" s="21" t="s">
        <v>2483</v>
      </c>
      <c r="C1662" s="21" t="s">
        <v>2534</v>
      </c>
      <c r="D1662" s="21" t="s">
        <v>2535</v>
      </c>
      <c r="E1662" s="20">
        <v>80101509</v>
      </c>
      <c r="F1662" s="26" t="s">
        <v>2540</v>
      </c>
      <c r="G1662" s="22">
        <v>1</v>
      </c>
      <c r="H1662" s="22">
        <v>1</v>
      </c>
      <c r="I1662" s="20">
        <v>11.5</v>
      </c>
      <c r="J1662" s="20">
        <v>1</v>
      </c>
      <c r="K1662" s="21" t="s">
        <v>29</v>
      </c>
      <c r="L1662" s="68" t="str">
        <f>IF(K1662=[33]Hoja3!$B$2,[33]Hoja3!$A$2,IF(K1662=[33]Hoja3!$B$3,[33]Hoja3!$A$3,IF(K1662=[33]Hoja3!$B$4,[33]Hoja3!$A$4,IF(K1662=[33]Hoja3!$B$5,[33]Hoja3!$A$5,IF(K1662=[33]Hoja3!$B$6,[33]Hoja3!$A$6,IF(K1662=[33]Hoja3!$B$7,[33]Hoja3!$A$7,IF(K1662=[33]Hoja3!$B$8,[33]Hoja3!$A$8,IF(K1662=[33]Hoja3!$B$9,[33]Hoja3!$A$9,IF(K1662=[33]Hoja3!$B$10,[33]Hoja3!$A$10,IF(K1662=[33]Hoja3!$B$11,[33]Hoja3!$A$11,IF(K1662=[33]Hoja3!$B$12,[33]Hoja3!$A$12,IF(K1662=[33]Hoja3!$B$13,[33]Hoja3!$A$13,IF(K1662=[33]Hoja3!$B$14,[33]Hoja3!$A$14,"")))))))))))))</f>
        <v>CCE-05</v>
      </c>
      <c r="M1662" s="21" t="s">
        <v>1022</v>
      </c>
      <c r="N1662" s="20">
        <v>0</v>
      </c>
      <c r="O1662" s="23">
        <v>35650000</v>
      </c>
      <c r="P1662" s="24">
        <v>35650000</v>
      </c>
      <c r="Q1662" s="25">
        <v>0</v>
      </c>
      <c r="R1662" s="20">
        <v>0</v>
      </c>
      <c r="S1662" s="26" t="s">
        <v>2487</v>
      </c>
      <c r="T1662" s="26" t="s">
        <v>2488</v>
      </c>
      <c r="U1662" s="26" t="s">
        <v>2489</v>
      </c>
      <c r="V1662" s="26" t="s">
        <v>2488</v>
      </c>
      <c r="W1662" s="26" t="s">
        <v>2489</v>
      </c>
      <c r="X1662" s="26">
        <v>3241000</v>
      </c>
      <c r="Y1662" s="26" t="s">
        <v>2490</v>
      </c>
    </row>
    <row r="1663" spans="1:25" ht="210" x14ac:dyDescent="0.25">
      <c r="A1663" s="20" t="s">
        <v>2541</v>
      </c>
      <c r="B1663" s="21" t="s">
        <v>2483</v>
      </c>
      <c r="C1663" s="21" t="s">
        <v>2534</v>
      </c>
      <c r="D1663" s="21" t="s">
        <v>2535</v>
      </c>
      <c r="E1663" s="20">
        <v>80101509</v>
      </c>
      <c r="F1663" s="26" t="s">
        <v>2542</v>
      </c>
      <c r="G1663" s="22">
        <v>1</v>
      </c>
      <c r="H1663" s="22">
        <v>1</v>
      </c>
      <c r="I1663" s="20">
        <v>11.5</v>
      </c>
      <c r="J1663" s="20">
        <v>1</v>
      </c>
      <c r="K1663" s="21" t="s">
        <v>29</v>
      </c>
      <c r="L1663" s="68" t="str">
        <f>IF(K1663=[33]Hoja3!$B$2,[33]Hoja3!$A$2,IF(K1663=[33]Hoja3!$B$3,[33]Hoja3!$A$3,IF(K1663=[33]Hoja3!$B$4,[33]Hoja3!$A$4,IF(K1663=[33]Hoja3!$B$5,[33]Hoja3!$A$5,IF(K1663=[33]Hoja3!$B$6,[33]Hoja3!$A$6,IF(K1663=[33]Hoja3!$B$7,[33]Hoja3!$A$7,IF(K1663=[33]Hoja3!$B$8,[33]Hoja3!$A$8,IF(K1663=[33]Hoja3!$B$9,[33]Hoja3!$A$9,IF(K1663=[33]Hoja3!$B$10,[33]Hoja3!$A$10,IF(K1663=[33]Hoja3!$B$11,[33]Hoja3!$A$11,IF(K1663=[33]Hoja3!$B$12,[33]Hoja3!$A$12,IF(K1663=[33]Hoja3!$B$13,[33]Hoja3!$A$13,IF(K1663=[33]Hoja3!$B$14,[33]Hoja3!$A$14,"")))))))))))))</f>
        <v>CCE-05</v>
      </c>
      <c r="M1663" s="21" t="s">
        <v>1022</v>
      </c>
      <c r="N1663" s="20">
        <v>0</v>
      </c>
      <c r="O1663" s="23">
        <v>32200000</v>
      </c>
      <c r="P1663" s="24">
        <v>32200000</v>
      </c>
      <c r="Q1663" s="25">
        <v>0</v>
      </c>
      <c r="R1663" s="20">
        <v>0</v>
      </c>
      <c r="S1663" s="26" t="s">
        <v>2487</v>
      </c>
      <c r="T1663" s="26" t="s">
        <v>2488</v>
      </c>
      <c r="U1663" s="26" t="s">
        <v>2489</v>
      </c>
      <c r="V1663" s="26" t="s">
        <v>2488</v>
      </c>
      <c r="W1663" s="26" t="s">
        <v>2489</v>
      </c>
      <c r="X1663" s="26">
        <v>3241000</v>
      </c>
      <c r="Y1663" s="26" t="s">
        <v>2490</v>
      </c>
    </row>
    <row r="1664" spans="1:25" ht="165" x14ac:dyDescent="0.25">
      <c r="A1664" s="20" t="s">
        <v>2543</v>
      </c>
      <c r="B1664" s="21" t="s">
        <v>2483</v>
      </c>
      <c r="C1664" s="21" t="s">
        <v>2534</v>
      </c>
      <c r="D1664" s="21" t="s">
        <v>2535</v>
      </c>
      <c r="E1664" s="20">
        <v>80101509</v>
      </c>
      <c r="F1664" s="26" t="s">
        <v>2544</v>
      </c>
      <c r="G1664" s="22">
        <v>1</v>
      </c>
      <c r="H1664" s="22">
        <v>1</v>
      </c>
      <c r="I1664" s="20">
        <v>11.5</v>
      </c>
      <c r="J1664" s="20">
        <v>1</v>
      </c>
      <c r="K1664" s="21" t="s">
        <v>29</v>
      </c>
      <c r="L1664" s="68" t="str">
        <f>IF(K1664=[33]Hoja3!$B$2,[33]Hoja3!$A$2,IF(K1664=[33]Hoja3!$B$3,[33]Hoja3!$A$3,IF(K1664=[33]Hoja3!$B$4,[33]Hoja3!$A$4,IF(K1664=[33]Hoja3!$B$5,[33]Hoja3!$A$5,IF(K1664=[33]Hoja3!$B$6,[33]Hoja3!$A$6,IF(K1664=[33]Hoja3!$B$7,[33]Hoja3!$A$7,IF(K1664=[33]Hoja3!$B$8,[33]Hoja3!$A$8,IF(K1664=[33]Hoja3!$B$9,[33]Hoja3!$A$9,IF(K1664=[33]Hoja3!$B$10,[33]Hoja3!$A$10,IF(K1664=[33]Hoja3!$B$11,[33]Hoja3!$A$11,IF(K1664=[33]Hoja3!$B$12,[33]Hoja3!$A$12,IF(K1664=[33]Hoja3!$B$13,[33]Hoja3!$A$13,IF(K1664=[33]Hoja3!$B$14,[33]Hoja3!$A$14,"")))))))))))))</f>
        <v>CCE-05</v>
      </c>
      <c r="M1664" s="21" t="s">
        <v>1022</v>
      </c>
      <c r="N1664" s="20">
        <v>0</v>
      </c>
      <c r="O1664" s="23">
        <v>24150000</v>
      </c>
      <c r="P1664" s="24">
        <v>24150000</v>
      </c>
      <c r="Q1664" s="25">
        <v>0</v>
      </c>
      <c r="R1664" s="20">
        <v>0</v>
      </c>
      <c r="S1664" s="26" t="s">
        <v>2487</v>
      </c>
      <c r="T1664" s="26" t="s">
        <v>2488</v>
      </c>
      <c r="U1664" s="26" t="s">
        <v>2489</v>
      </c>
      <c r="V1664" s="26" t="s">
        <v>2488</v>
      </c>
      <c r="W1664" s="26" t="s">
        <v>2489</v>
      </c>
      <c r="X1664" s="26">
        <v>3241000</v>
      </c>
      <c r="Y1664" s="26" t="s">
        <v>2490</v>
      </c>
    </row>
    <row r="1665" spans="1:25" ht="165" x14ac:dyDescent="0.25">
      <c r="A1665" s="20" t="s">
        <v>2545</v>
      </c>
      <c r="B1665" s="21" t="s">
        <v>2483</v>
      </c>
      <c r="C1665" s="21" t="s">
        <v>2534</v>
      </c>
      <c r="D1665" s="21" t="s">
        <v>2535</v>
      </c>
      <c r="E1665" s="20">
        <v>80101509</v>
      </c>
      <c r="F1665" s="26" t="s">
        <v>2544</v>
      </c>
      <c r="G1665" s="22">
        <v>1</v>
      </c>
      <c r="H1665" s="22">
        <v>1</v>
      </c>
      <c r="I1665" s="20">
        <v>11.5</v>
      </c>
      <c r="J1665" s="20">
        <v>1</v>
      </c>
      <c r="K1665" s="21" t="s">
        <v>29</v>
      </c>
      <c r="L1665" s="68" t="str">
        <f>IF(K1665=[33]Hoja3!$B$2,[33]Hoja3!$A$2,IF(K1665=[33]Hoja3!$B$3,[33]Hoja3!$A$3,IF(K1665=[33]Hoja3!$B$4,[33]Hoja3!$A$4,IF(K1665=[33]Hoja3!$B$5,[33]Hoja3!$A$5,IF(K1665=[33]Hoja3!$B$6,[33]Hoja3!$A$6,IF(K1665=[33]Hoja3!$B$7,[33]Hoja3!$A$7,IF(K1665=[33]Hoja3!$B$8,[33]Hoja3!$A$8,IF(K1665=[33]Hoja3!$B$9,[33]Hoja3!$A$9,IF(K1665=[33]Hoja3!$B$10,[33]Hoja3!$A$10,IF(K1665=[33]Hoja3!$B$11,[33]Hoja3!$A$11,IF(K1665=[33]Hoja3!$B$12,[33]Hoja3!$A$12,IF(K1665=[33]Hoja3!$B$13,[33]Hoja3!$A$13,IF(K1665=[33]Hoja3!$B$14,[33]Hoja3!$A$14,"")))))))))))))</f>
        <v>CCE-05</v>
      </c>
      <c r="M1665" s="21" t="s">
        <v>1022</v>
      </c>
      <c r="N1665" s="20">
        <v>0</v>
      </c>
      <c r="O1665" s="23">
        <v>24150000</v>
      </c>
      <c r="P1665" s="24">
        <v>24150000</v>
      </c>
      <c r="Q1665" s="25">
        <v>0</v>
      </c>
      <c r="R1665" s="20">
        <v>0</v>
      </c>
      <c r="S1665" s="26" t="s">
        <v>2487</v>
      </c>
      <c r="T1665" s="26" t="s">
        <v>2488</v>
      </c>
      <c r="U1665" s="26" t="s">
        <v>2489</v>
      </c>
      <c r="V1665" s="26" t="s">
        <v>2488</v>
      </c>
      <c r="W1665" s="26" t="s">
        <v>2489</v>
      </c>
      <c r="X1665" s="26">
        <v>3241000</v>
      </c>
      <c r="Y1665" s="26" t="s">
        <v>2490</v>
      </c>
    </row>
    <row r="1666" spans="1:25" ht="120" x14ac:dyDescent="0.25">
      <c r="A1666" s="20" t="s">
        <v>2546</v>
      </c>
      <c r="B1666" s="21" t="s">
        <v>2483</v>
      </c>
      <c r="C1666" s="21" t="s">
        <v>2534</v>
      </c>
      <c r="D1666" s="21" t="s">
        <v>2535</v>
      </c>
      <c r="E1666" s="20">
        <v>80101509</v>
      </c>
      <c r="F1666" s="26" t="s">
        <v>2547</v>
      </c>
      <c r="G1666" s="22">
        <v>1</v>
      </c>
      <c r="H1666" s="22">
        <v>1</v>
      </c>
      <c r="I1666" s="20">
        <v>11.5</v>
      </c>
      <c r="J1666" s="20">
        <v>1</v>
      </c>
      <c r="K1666" s="21" t="s">
        <v>29</v>
      </c>
      <c r="L1666" s="68" t="str">
        <f>IF(K1666=[33]Hoja3!$B$2,[33]Hoja3!$A$2,IF(K1666=[33]Hoja3!$B$3,[33]Hoja3!$A$3,IF(K1666=[33]Hoja3!$B$4,[33]Hoja3!$A$4,IF(K1666=[33]Hoja3!$B$5,[33]Hoja3!$A$5,IF(K1666=[33]Hoja3!$B$6,[33]Hoja3!$A$6,IF(K1666=[33]Hoja3!$B$7,[33]Hoja3!$A$7,IF(K1666=[33]Hoja3!$B$8,[33]Hoja3!$A$8,IF(K1666=[33]Hoja3!$B$9,[33]Hoja3!$A$9,IF(K1666=[33]Hoja3!$B$10,[33]Hoja3!$A$10,IF(K1666=[33]Hoja3!$B$11,[33]Hoja3!$A$11,IF(K1666=[33]Hoja3!$B$12,[33]Hoja3!$A$12,IF(K1666=[33]Hoja3!$B$13,[33]Hoja3!$A$13,IF(K1666=[33]Hoja3!$B$14,[33]Hoja3!$A$14,"")))))))))))))</f>
        <v>CCE-05</v>
      </c>
      <c r="M1666" s="21" t="s">
        <v>58</v>
      </c>
      <c r="N1666" s="20">
        <v>0</v>
      </c>
      <c r="O1666" s="23">
        <v>72450000</v>
      </c>
      <c r="P1666" s="24">
        <v>72450000</v>
      </c>
      <c r="Q1666" s="25">
        <v>0</v>
      </c>
      <c r="R1666" s="20">
        <v>0</v>
      </c>
      <c r="S1666" s="26" t="s">
        <v>2487</v>
      </c>
      <c r="T1666" s="26" t="s">
        <v>2488</v>
      </c>
      <c r="U1666" s="26" t="s">
        <v>2489</v>
      </c>
      <c r="V1666" s="26" t="s">
        <v>2488</v>
      </c>
      <c r="W1666" s="26" t="s">
        <v>2489</v>
      </c>
      <c r="X1666" s="26">
        <v>3241000</v>
      </c>
      <c r="Y1666" s="26" t="s">
        <v>2490</v>
      </c>
    </row>
    <row r="1667" spans="1:25" ht="180" x14ac:dyDescent="0.25">
      <c r="A1667" s="20" t="s">
        <v>2548</v>
      </c>
      <c r="B1667" s="21" t="s">
        <v>2483</v>
      </c>
      <c r="C1667" s="21" t="s">
        <v>2534</v>
      </c>
      <c r="D1667" s="21" t="s">
        <v>2535</v>
      </c>
      <c r="E1667" s="20">
        <v>80101509</v>
      </c>
      <c r="F1667" s="26" t="s">
        <v>2549</v>
      </c>
      <c r="G1667" s="22">
        <v>1</v>
      </c>
      <c r="H1667" s="22">
        <v>1</v>
      </c>
      <c r="I1667" s="20">
        <v>11.5</v>
      </c>
      <c r="J1667" s="20">
        <v>1</v>
      </c>
      <c r="K1667" s="21" t="s">
        <v>29</v>
      </c>
      <c r="L1667" s="68" t="str">
        <f>IF(K1667=[33]Hoja3!$B$2,[33]Hoja3!$A$2,IF(K1667=[33]Hoja3!$B$3,[33]Hoja3!$A$3,IF(K1667=[33]Hoja3!$B$4,[33]Hoja3!$A$4,IF(K1667=[33]Hoja3!$B$5,[33]Hoja3!$A$5,IF(K1667=[33]Hoja3!$B$6,[33]Hoja3!$A$6,IF(K1667=[33]Hoja3!$B$7,[33]Hoja3!$A$7,IF(K1667=[33]Hoja3!$B$8,[33]Hoja3!$A$8,IF(K1667=[33]Hoja3!$B$9,[33]Hoja3!$A$9,IF(K1667=[33]Hoja3!$B$10,[33]Hoja3!$A$10,IF(K1667=[33]Hoja3!$B$11,[33]Hoja3!$A$11,IF(K1667=[33]Hoja3!$B$12,[33]Hoja3!$A$12,IF(K1667=[33]Hoja3!$B$13,[33]Hoja3!$A$13,IF(K1667=[33]Hoja3!$B$14,[33]Hoja3!$A$14,"")))))))))))))</f>
        <v>CCE-05</v>
      </c>
      <c r="M1667" s="21" t="s">
        <v>58</v>
      </c>
      <c r="N1667" s="20">
        <v>0</v>
      </c>
      <c r="O1667" s="23">
        <v>72450000</v>
      </c>
      <c r="P1667" s="24">
        <v>72450000</v>
      </c>
      <c r="Q1667" s="25">
        <v>0</v>
      </c>
      <c r="R1667" s="20">
        <v>0</v>
      </c>
      <c r="S1667" s="26" t="s">
        <v>2487</v>
      </c>
      <c r="T1667" s="26" t="s">
        <v>2488</v>
      </c>
      <c r="U1667" s="26" t="s">
        <v>2489</v>
      </c>
      <c r="V1667" s="26" t="s">
        <v>2488</v>
      </c>
      <c r="W1667" s="26" t="s">
        <v>2489</v>
      </c>
      <c r="X1667" s="26">
        <v>3241000</v>
      </c>
      <c r="Y1667" s="26" t="s">
        <v>2490</v>
      </c>
    </row>
    <row r="1668" spans="1:25" ht="165" x14ac:dyDescent="0.25">
      <c r="A1668" s="20" t="s">
        <v>2550</v>
      </c>
      <c r="B1668" s="21" t="s">
        <v>2483</v>
      </c>
      <c r="C1668" s="21" t="s">
        <v>2534</v>
      </c>
      <c r="D1668" s="21" t="s">
        <v>2535</v>
      </c>
      <c r="E1668" s="20">
        <v>80101509</v>
      </c>
      <c r="F1668" s="26" t="s">
        <v>2551</v>
      </c>
      <c r="G1668" s="22">
        <v>1</v>
      </c>
      <c r="H1668" s="22">
        <v>1</v>
      </c>
      <c r="I1668" s="20">
        <v>10.5</v>
      </c>
      <c r="J1668" s="20">
        <v>1</v>
      </c>
      <c r="K1668" s="21" t="s">
        <v>29</v>
      </c>
      <c r="L1668" s="68" t="str">
        <f>IF(K1668=[33]Hoja3!$B$2,[33]Hoja3!$A$2,IF(K1668=[33]Hoja3!$B$3,[33]Hoja3!$A$3,IF(K1668=[33]Hoja3!$B$4,[33]Hoja3!$A$4,IF(K1668=[33]Hoja3!$B$5,[33]Hoja3!$A$5,IF(K1668=[33]Hoja3!$B$6,[33]Hoja3!$A$6,IF(K1668=[33]Hoja3!$B$7,[33]Hoja3!$A$7,IF(K1668=[33]Hoja3!$B$8,[33]Hoja3!$A$8,IF(K1668=[33]Hoja3!$B$9,[33]Hoja3!$A$9,IF(K1668=[33]Hoja3!$B$10,[33]Hoja3!$A$10,IF(K1668=[33]Hoja3!$B$11,[33]Hoja3!$A$11,IF(K1668=[33]Hoja3!$B$12,[33]Hoja3!$A$12,IF(K1668=[33]Hoja3!$B$13,[33]Hoja3!$A$13,IF(K1668=[33]Hoja3!$B$14,[33]Hoja3!$A$14,"")))))))))))))</f>
        <v>CCE-05</v>
      </c>
      <c r="M1668" s="21" t="s">
        <v>58</v>
      </c>
      <c r="N1668" s="20">
        <v>0</v>
      </c>
      <c r="O1668" s="23">
        <v>92000000</v>
      </c>
      <c r="P1668" s="24">
        <v>92000000</v>
      </c>
      <c r="Q1668" s="25">
        <v>0</v>
      </c>
      <c r="R1668" s="20">
        <v>0</v>
      </c>
      <c r="S1668" s="26" t="s">
        <v>2487</v>
      </c>
      <c r="T1668" s="26" t="s">
        <v>2488</v>
      </c>
      <c r="U1668" s="26" t="s">
        <v>2489</v>
      </c>
      <c r="V1668" s="26" t="s">
        <v>2488</v>
      </c>
      <c r="W1668" s="26" t="s">
        <v>2489</v>
      </c>
      <c r="X1668" s="26">
        <v>3241000</v>
      </c>
      <c r="Y1668" s="26" t="s">
        <v>2490</v>
      </c>
    </row>
    <row r="1669" spans="1:25" ht="105" x14ac:dyDescent="0.25">
      <c r="A1669" s="20" t="s">
        <v>2552</v>
      </c>
      <c r="B1669" s="21" t="s">
        <v>2483</v>
      </c>
      <c r="C1669" s="21" t="s">
        <v>2534</v>
      </c>
      <c r="D1669" s="21" t="s">
        <v>2535</v>
      </c>
      <c r="E1669" s="20">
        <v>80101509</v>
      </c>
      <c r="F1669" s="26" t="s">
        <v>2553</v>
      </c>
      <c r="G1669" s="22">
        <v>1</v>
      </c>
      <c r="H1669" s="22">
        <v>1</v>
      </c>
      <c r="I1669" s="20">
        <v>11.5</v>
      </c>
      <c r="J1669" s="20">
        <v>1</v>
      </c>
      <c r="K1669" s="21" t="s">
        <v>29</v>
      </c>
      <c r="L1669" s="68" t="str">
        <f>IF(K1669=[33]Hoja3!$B$2,[33]Hoja3!$A$2,IF(K1669=[33]Hoja3!$B$3,[33]Hoja3!$A$3,IF(K1669=[33]Hoja3!$B$4,[33]Hoja3!$A$4,IF(K1669=[33]Hoja3!$B$5,[33]Hoja3!$A$5,IF(K1669=[33]Hoja3!$B$6,[33]Hoja3!$A$6,IF(K1669=[33]Hoja3!$B$7,[33]Hoja3!$A$7,IF(K1669=[33]Hoja3!$B$8,[33]Hoja3!$A$8,IF(K1669=[33]Hoja3!$B$9,[33]Hoja3!$A$9,IF(K1669=[33]Hoja3!$B$10,[33]Hoja3!$A$10,IF(K1669=[33]Hoja3!$B$11,[33]Hoja3!$A$11,IF(K1669=[33]Hoja3!$B$12,[33]Hoja3!$A$12,IF(K1669=[33]Hoja3!$B$13,[33]Hoja3!$A$13,IF(K1669=[33]Hoja3!$B$14,[33]Hoja3!$A$14,"")))))))))))))</f>
        <v>CCE-05</v>
      </c>
      <c r="M1669" s="21" t="s">
        <v>58</v>
      </c>
      <c r="N1669" s="20">
        <v>0</v>
      </c>
      <c r="O1669" s="23">
        <v>72450000</v>
      </c>
      <c r="P1669" s="24">
        <v>72450000</v>
      </c>
      <c r="Q1669" s="25">
        <v>0</v>
      </c>
      <c r="R1669" s="20">
        <v>0</v>
      </c>
      <c r="S1669" s="26" t="s">
        <v>2487</v>
      </c>
      <c r="T1669" s="26" t="s">
        <v>2488</v>
      </c>
      <c r="U1669" s="26" t="s">
        <v>2489</v>
      </c>
      <c r="V1669" s="26" t="s">
        <v>2488</v>
      </c>
      <c r="W1669" s="26" t="s">
        <v>2489</v>
      </c>
      <c r="X1669" s="26">
        <v>3241000</v>
      </c>
      <c r="Y1669" s="26" t="s">
        <v>2490</v>
      </c>
    </row>
    <row r="1670" spans="1:25" ht="225" x14ac:dyDescent="0.25">
      <c r="A1670" s="20" t="s">
        <v>2554</v>
      </c>
      <c r="B1670" s="21" t="s">
        <v>2483</v>
      </c>
      <c r="C1670" s="21" t="s">
        <v>2534</v>
      </c>
      <c r="D1670" s="21" t="s">
        <v>2535</v>
      </c>
      <c r="E1670" s="20">
        <v>80101509</v>
      </c>
      <c r="F1670" s="26" t="s">
        <v>2555</v>
      </c>
      <c r="G1670" s="22">
        <v>1</v>
      </c>
      <c r="H1670" s="22">
        <v>1</v>
      </c>
      <c r="I1670" s="20">
        <v>11.5</v>
      </c>
      <c r="J1670" s="20">
        <v>1</v>
      </c>
      <c r="K1670" s="21" t="s">
        <v>29</v>
      </c>
      <c r="L1670" s="68" t="str">
        <f>IF(K1670=[33]Hoja3!$B$2,[33]Hoja3!$A$2,IF(K1670=[33]Hoja3!$B$3,[33]Hoja3!$A$3,IF(K1670=[33]Hoja3!$B$4,[33]Hoja3!$A$4,IF(K1670=[33]Hoja3!$B$5,[33]Hoja3!$A$5,IF(K1670=[33]Hoja3!$B$6,[33]Hoja3!$A$6,IF(K1670=[33]Hoja3!$B$7,[33]Hoja3!$A$7,IF(K1670=[33]Hoja3!$B$8,[33]Hoja3!$A$8,IF(K1670=[33]Hoja3!$B$9,[33]Hoja3!$A$9,IF(K1670=[33]Hoja3!$B$10,[33]Hoja3!$A$10,IF(K1670=[33]Hoja3!$B$11,[33]Hoja3!$A$11,IF(K1670=[33]Hoja3!$B$12,[33]Hoja3!$A$12,IF(K1670=[33]Hoja3!$B$13,[33]Hoja3!$A$13,IF(K1670=[33]Hoja3!$B$14,[33]Hoja3!$A$14,"")))))))))))))</f>
        <v>CCE-05</v>
      </c>
      <c r="M1670" s="21" t="s">
        <v>1022</v>
      </c>
      <c r="N1670" s="20">
        <v>0</v>
      </c>
      <c r="O1670" s="23">
        <v>28600000</v>
      </c>
      <c r="P1670" s="24">
        <v>28600000</v>
      </c>
      <c r="Q1670" s="25">
        <v>0</v>
      </c>
      <c r="R1670" s="20">
        <v>0</v>
      </c>
      <c r="S1670" s="26" t="s">
        <v>2487</v>
      </c>
      <c r="T1670" s="26" t="s">
        <v>2488</v>
      </c>
      <c r="U1670" s="26" t="s">
        <v>2489</v>
      </c>
      <c r="V1670" s="26" t="s">
        <v>2488</v>
      </c>
      <c r="W1670" s="26" t="s">
        <v>2489</v>
      </c>
      <c r="X1670" s="26">
        <v>3241000</v>
      </c>
      <c r="Y1670" s="26" t="s">
        <v>2490</v>
      </c>
    </row>
    <row r="1671" spans="1:25" ht="195" x14ac:dyDescent="0.25">
      <c r="A1671" s="20" t="s">
        <v>2556</v>
      </c>
      <c r="B1671" s="21" t="s">
        <v>2483</v>
      </c>
      <c r="C1671" s="21" t="s">
        <v>2534</v>
      </c>
      <c r="D1671" s="21" t="s">
        <v>2535</v>
      </c>
      <c r="E1671" s="20">
        <v>80121704</v>
      </c>
      <c r="F1671" s="26" t="s">
        <v>2557</v>
      </c>
      <c r="G1671" s="22">
        <v>1</v>
      </c>
      <c r="H1671" s="22">
        <v>1</v>
      </c>
      <c r="I1671" s="20">
        <v>11.5</v>
      </c>
      <c r="J1671" s="20">
        <v>1</v>
      </c>
      <c r="K1671" s="21" t="s">
        <v>29</v>
      </c>
      <c r="L1671" s="68" t="str">
        <f>IF(K1671=[33]Hoja3!$B$2,[33]Hoja3!$A$2,IF(K1671=[33]Hoja3!$B$3,[33]Hoja3!$A$3,IF(K1671=[33]Hoja3!$B$4,[33]Hoja3!$A$4,IF(K1671=[33]Hoja3!$B$5,[33]Hoja3!$A$5,IF(K1671=[33]Hoja3!$B$6,[33]Hoja3!$A$6,IF(K1671=[33]Hoja3!$B$7,[33]Hoja3!$A$7,IF(K1671=[33]Hoja3!$B$8,[33]Hoja3!$A$8,IF(K1671=[33]Hoja3!$B$9,[33]Hoja3!$A$9,IF(K1671=[33]Hoja3!$B$10,[33]Hoja3!$A$10,IF(K1671=[33]Hoja3!$B$11,[33]Hoja3!$A$11,IF(K1671=[33]Hoja3!$B$12,[33]Hoja3!$A$12,IF(K1671=[33]Hoja3!$B$13,[33]Hoja3!$A$13,IF(K1671=[33]Hoja3!$B$14,[33]Hoja3!$A$14,"")))))))))))))</f>
        <v>CCE-05</v>
      </c>
      <c r="M1671" s="21" t="s">
        <v>58</v>
      </c>
      <c r="N1671" s="20">
        <v>0</v>
      </c>
      <c r="O1671" s="23" t="s">
        <v>2558</v>
      </c>
      <c r="P1671" s="24" t="s">
        <v>2558</v>
      </c>
      <c r="Q1671" s="25">
        <v>0</v>
      </c>
      <c r="R1671" s="20">
        <v>0</v>
      </c>
      <c r="S1671" s="26" t="s">
        <v>2487</v>
      </c>
      <c r="T1671" s="26" t="s">
        <v>2488</v>
      </c>
      <c r="U1671" s="26" t="s">
        <v>2489</v>
      </c>
      <c r="V1671" s="26" t="s">
        <v>2488</v>
      </c>
      <c r="W1671" s="26" t="s">
        <v>2489</v>
      </c>
      <c r="X1671" s="26">
        <v>3241000</v>
      </c>
      <c r="Y1671" s="26" t="s">
        <v>2490</v>
      </c>
    </row>
    <row r="1672" spans="1:25" ht="165" x14ac:dyDescent="0.25">
      <c r="A1672" s="20" t="s">
        <v>2559</v>
      </c>
      <c r="B1672" s="21" t="s">
        <v>2483</v>
      </c>
      <c r="C1672" s="21" t="s">
        <v>2534</v>
      </c>
      <c r="D1672" s="21" t="s">
        <v>2560</v>
      </c>
      <c r="E1672" s="21" t="s">
        <v>2562</v>
      </c>
      <c r="F1672" s="26" t="s">
        <v>2561</v>
      </c>
      <c r="G1672" s="22">
        <v>1</v>
      </c>
      <c r="H1672" s="22">
        <v>1</v>
      </c>
      <c r="I1672" s="20">
        <v>7</v>
      </c>
      <c r="J1672" s="20">
        <v>1</v>
      </c>
      <c r="K1672" s="21" t="s">
        <v>43</v>
      </c>
      <c r="L1672" s="68" t="str">
        <f>IF(K1672=[33]Hoja3!$B$2,[33]Hoja3!$A$2,IF(K1672=[33]Hoja3!$B$3,[33]Hoja3!$A$3,IF(K1672=[33]Hoja3!$B$4,[33]Hoja3!$A$4,IF(K1672=[33]Hoja3!$B$5,[33]Hoja3!$A$5,IF(K1672=[33]Hoja3!$B$6,[33]Hoja3!$A$6,IF(K1672=[33]Hoja3!$B$7,[33]Hoja3!$A$7,IF(K1672=[33]Hoja3!$B$8,[33]Hoja3!$A$8,IF(K1672=[33]Hoja3!$B$9,[33]Hoja3!$A$9,IF(K1672=[33]Hoja3!$B$10,[33]Hoja3!$A$10,IF(K1672=[33]Hoja3!$B$11,[33]Hoja3!$A$11,IF(K1672=[33]Hoja3!$B$12,[33]Hoja3!$A$12,IF(K1672=[33]Hoja3!$B$13,[33]Hoja3!$A$13,IF(K1672=[33]Hoja3!$B$14,[33]Hoja3!$A$14,"")))))))))))))</f>
        <v>CCE-99</v>
      </c>
      <c r="M1672" s="21" t="s">
        <v>893</v>
      </c>
      <c r="N1672" s="20">
        <v>0</v>
      </c>
      <c r="O1672" s="23">
        <v>1832000000</v>
      </c>
      <c r="P1672" s="24">
        <v>1832000000</v>
      </c>
      <c r="Q1672" s="25">
        <v>0</v>
      </c>
      <c r="R1672" s="20">
        <v>0</v>
      </c>
      <c r="S1672" s="26" t="s">
        <v>2487</v>
      </c>
      <c r="T1672" s="26" t="s">
        <v>2488</v>
      </c>
      <c r="U1672" s="26" t="s">
        <v>2489</v>
      </c>
      <c r="V1672" s="26" t="s">
        <v>2488</v>
      </c>
      <c r="W1672" s="26" t="s">
        <v>2489</v>
      </c>
      <c r="X1672" s="26">
        <v>3241000</v>
      </c>
      <c r="Y1672" s="26" t="s">
        <v>2490</v>
      </c>
    </row>
    <row r="1673" spans="1:25" ht="150" x14ac:dyDescent="0.25">
      <c r="A1673" s="2" t="s">
        <v>2563</v>
      </c>
      <c r="B1673" s="2" t="str">
        <f>IFERROR(VLOOKUP(VALUE(MID(A1673,1,IF(VALUE(MID(A1673,1,3))=898,3,4))),[34]Hoja1!$A$3:$K$222,2,0),"")</f>
        <v>1056 Mejoramiento de la calidad educativa a través de la jornada única y el uso del tiempo escolar</v>
      </c>
      <c r="C1673" s="2" t="s">
        <v>2564</v>
      </c>
      <c r="D1673" s="2" t="s">
        <v>2565</v>
      </c>
      <c r="E1673" s="2">
        <v>82151704</v>
      </c>
      <c r="F1673" s="2" t="s">
        <v>2566</v>
      </c>
      <c r="G1673" s="4">
        <v>1</v>
      </c>
      <c r="H1673" s="4">
        <v>1</v>
      </c>
      <c r="I1673" s="2">
        <v>345</v>
      </c>
      <c r="J1673" s="2">
        <v>0</v>
      </c>
      <c r="K1673" s="2" t="s">
        <v>29</v>
      </c>
      <c r="L1673" s="2" t="str">
        <f>IF(K1673=[34]Hoja3!$B$2,[34]Hoja3!$A$2,IF(K1673=[34]Hoja3!$B$3,[34]Hoja3!$A$3,IF(K1673=[34]Hoja3!$B$4,[34]Hoja3!$A$4,IF(K1673=[34]Hoja3!$B$5,[34]Hoja3!$A$5,IF(K1673=[34]Hoja3!$B$6,[34]Hoja3!$A$6,IF(K1673=[34]Hoja3!$B$7,[34]Hoja3!$A$7,IF(K1673=[34]Hoja3!$B$8,[34]Hoja3!$A$8,IF(K1673=[34]Hoja3!$B$9,[34]Hoja3!$A$9,IF(K1673=[34]Hoja3!$B$10,[34]Hoja3!$A$10,IF(K1673=[34]Hoja3!$B$11,[34]Hoja3!$A$11,IF(K1673=[34]Hoja3!$B$12,[34]Hoja3!$A$12,IF(K1673=[34]Hoja3!$B$13,[34]Hoja3!$A$13,IF(K1673=[34]Hoja3!$B$14,[34]Hoja3!$A$14,"")))))))))))))</f>
        <v>CCE-05</v>
      </c>
      <c r="M1673" s="2" t="s">
        <v>58</v>
      </c>
      <c r="N1673" s="2">
        <v>0</v>
      </c>
      <c r="O1673" s="5">
        <v>119147429</v>
      </c>
      <c r="P1673" s="29">
        <f>+O1673</f>
        <v>119147429</v>
      </c>
      <c r="Q1673" s="1">
        <v>0</v>
      </c>
      <c r="R1673" s="2">
        <v>0</v>
      </c>
      <c r="S1673" s="2" t="s">
        <v>880</v>
      </c>
      <c r="T1673" s="2" t="s">
        <v>881</v>
      </c>
      <c r="U1673" s="2" t="s">
        <v>844</v>
      </c>
      <c r="V1673" s="2" t="s">
        <v>882</v>
      </c>
      <c r="W1673" s="2" t="s">
        <v>883</v>
      </c>
      <c r="X1673" s="2" t="s">
        <v>884</v>
      </c>
      <c r="Y1673" s="28" t="s">
        <v>885</v>
      </c>
    </row>
    <row r="1674" spans="1:25" ht="120" x14ac:dyDescent="0.25">
      <c r="A1674" s="2" t="s">
        <v>2567</v>
      </c>
      <c r="B1674" s="2" t="str">
        <f>IFERROR(VLOOKUP(VALUE(MID(A1674,1,IF(VALUE(MID(A1674,1,3))=898,3,4))),[34]Hoja1!$A$3:$K$222,2,0),"")</f>
        <v>1056 Mejoramiento de la calidad educativa a través de la jornada única y el uso del tiempo escolar</v>
      </c>
      <c r="C1674" s="2" t="s">
        <v>2564</v>
      </c>
      <c r="D1674" s="2" t="s">
        <v>2565</v>
      </c>
      <c r="E1674" s="2">
        <v>80121704</v>
      </c>
      <c r="F1674" s="2" t="s">
        <v>2568</v>
      </c>
      <c r="G1674" s="4">
        <v>1</v>
      </c>
      <c r="H1674" s="4">
        <v>1</v>
      </c>
      <c r="I1674" s="2">
        <v>180</v>
      </c>
      <c r="J1674" s="2">
        <v>0</v>
      </c>
      <c r="K1674" s="2" t="s">
        <v>29</v>
      </c>
      <c r="L1674" s="2" t="str">
        <f>IF(K1674=[34]Hoja3!$B$2,[34]Hoja3!$A$2,IF(K1674=[34]Hoja3!$B$3,[34]Hoja3!$A$3,IF(K1674=[34]Hoja3!$B$4,[34]Hoja3!$A$4,IF(K1674=[34]Hoja3!$B$5,[34]Hoja3!$A$5,IF(K1674=[34]Hoja3!$B$6,[34]Hoja3!$A$6,IF(K1674=[34]Hoja3!$B$7,[34]Hoja3!$A$7,IF(K1674=[34]Hoja3!$B$8,[34]Hoja3!$A$8,IF(K1674=[34]Hoja3!$B$9,[34]Hoja3!$A$9,IF(K1674=[34]Hoja3!$B$10,[34]Hoja3!$A$10,IF(K1674=[34]Hoja3!$B$11,[34]Hoja3!$A$11,IF(K1674=[34]Hoja3!$B$12,[34]Hoja3!$A$12,IF(K1674=[34]Hoja3!$B$13,[34]Hoja3!$A$13,IF(K1674=[34]Hoja3!$B$14,[34]Hoja3!$A$14,"")))))))))))))</f>
        <v>CCE-05</v>
      </c>
      <c r="M1674" s="2" t="s">
        <v>58</v>
      </c>
      <c r="N1674" s="2">
        <v>0</v>
      </c>
      <c r="O1674" s="5">
        <v>58406400</v>
      </c>
      <c r="P1674" s="29">
        <f t="shared" ref="P1674:P1735" si="32">+O1674</f>
        <v>58406400</v>
      </c>
      <c r="Q1674" s="1">
        <v>0</v>
      </c>
      <c r="R1674" s="2">
        <v>0</v>
      </c>
      <c r="S1674" s="2" t="s">
        <v>880</v>
      </c>
      <c r="T1674" s="2" t="s">
        <v>881</v>
      </c>
      <c r="U1674" s="2" t="s">
        <v>844</v>
      </c>
      <c r="V1674" s="2" t="s">
        <v>882</v>
      </c>
      <c r="W1674" s="2" t="s">
        <v>883</v>
      </c>
      <c r="X1674" s="2" t="s">
        <v>884</v>
      </c>
      <c r="Y1674" s="28" t="s">
        <v>885</v>
      </c>
    </row>
    <row r="1675" spans="1:25" ht="120" x14ac:dyDescent="0.25">
      <c r="A1675" s="2" t="s">
        <v>2569</v>
      </c>
      <c r="B1675" s="2" t="str">
        <f>IFERROR(VLOOKUP(VALUE(MID(A1675,1,IF(VALUE(MID(A1675,1,3))=898,3,4))),[34]Hoja1!$A$3:$K$222,2,0),"")</f>
        <v>1056 Mejoramiento de la calidad educativa a través de la jornada única y el uso del tiempo escolar</v>
      </c>
      <c r="C1675" s="2" t="s">
        <v>2564</v>
      </c>
      <c r="D1675" s="2" t="s">
        <v>2565</v>
      </c>
      <c r="E1675" s="2">
        <v>80101604</v>
      </c>
      <c r="F1675" s="2" t="s">
        <v>2570</v>
      </c>
      <c r="G1675" s="4">
        <v>1</v>
      </c>
      <c r="H1675" s="4">
        <v>1</v>
      </c>
      <c r="I1675" s="2">
        <v>345</v>
      </c>
      <c r="J1675" s="2">
        <v>0</v>
      </c>
      <c r="K1675" s="2" t="s">
        <v>29</v>
      </c>
      <c r="L1675" s="2" t="str">
        <f>IF(K1675=[34]Hoja3!$B$2,[34]Hoja3!$A$2,IF(K1675=[34]Hoja3!$B$3,[34]Hoja3!$A$3,IF(K1675=[34]Hoja3!$B$4,[34]Hoja3!$A$4,IF(K1675=[34]Hoja3!$B$5,[34]Hoja3!$A$5,IF(K1675=[34]Hoja3!$B$6,[34]Hoja3!$A$6,IF(K1675=[34]Hoja3!$B$7,[34]Hoja3!$A$7,IF(K1675=[34]Hoja3!$B$8,[34]Hoja3!$A$8,IF(K1675=[34]Hoja3!$B$9,[34]Hoja3!$A$9,IF(K1675=[34]Hoja3!$B$10,[34]Hoja3!$A$10,IF(K1675=[34]Hoja3!$B$11,[34]Hoja3!$A$11,IF(K1675=[34]Hoja3!$B$12,[34]Hoja3!$A$12,IF(K1675=[34]Hoja3!$B$13,[34]Hoja3!$A$13,IF(K1675=[34]Hoja3!$B$14,[34]Hoja3!$A$14,"")))))))))))))</f>
        <v>CCE-05</v>
      </c>
      <c r="M1675" s="2" t="s">
        <v>58</v>
      </c>
      <c r="N1675" s="2">
        <v>0</v>
      </c>
      <c r="O1675" s="5">
        <v>107640000</v>
      </c>
      <c r="P1675" s="29">
        <f t="shared" si="32"/>
        <v>107640000</v>
      </c>
      <c r="Q1675" s="1">
        <v>0</v>
      </c>
      <c r="R1675" s="2">
        <v>0</v>
      </c>
      <c r="S1675" s="2" t="s">
        <v>880</v>
      </c>
      <c r="T1675" s="2" t="s">
        <v>881</v>
      </c>
      <c r="U1675" s="2" t="s">
        <v>844</v>
      </c>
      <c r="V1675" s="2" t="s">
        <v>882</v>
      </c>
      <c r="W1675" s="2" t="s">
        <v>883</v>
      </c>
      <c r="X1675" s="2" t="s">
        <v>884</v>
      </c>
      <c r="Y1675" s="28" t="s">
        <v>885</v>
      </c>
    </row>
    <row r="1676" spans="1:25" ht="135" x14ac:dyDescent="0.25">
      <c r="A1676" s="2" t="s">
        <v>2571</v>
      </c>
      <c r="B1676" s="2" t="str">
        <f>IFERROR(VLOOKUP(VALUE(MID(A1676,1,IF(VALUE(MID(A1676,1,3))=898,3,4))),[34]Hoja1!$A$3:$K$222,2,0),"")</f>
        <v>1056 Mejoramiento de la calidad educativa a través de la jornada única y el uso del tiempo escolar</v>
      </c>
      <c r="C1676" s="2" t="s">
        <v>2564</v>
      </c>
      <c r="D1676" s="2" t="s">
        <v>2565</v>
      </c>
      <c r="E1676" s="2">
        <v>80101604</v>
      </c>
      <c r="F1676" s="2" t="s">
        <v>2572</v>
      </c>
      <c r="G1676" s="4">
        <v>1</v>
      </c>
      <c r="H1676" s="4">
        <v>1</v>
      </c>
      <c r="I1676" s="2">
        <v>345</v>
      </c>
      <c r="J1676" s="2">
        <v>0</v>
      </c>
      <c r="K1676" s="2" t="s">
        <v>29</v>
      </c>
      <c r="L1676" s="2" t="str">
        <f>IF(K1676=[34]Hoja3!$B$2,[34]Hoja3!$A$2,IF(K1676=[34]Hoja3!$B$3,[34]Hoja3!$A$3,IF(K1676=[34]Hoja3!$B$4,[34]Hoja3!$A$4,IF(K1676=[34]Hoja3!$B$5,[34]Hoja3!$A$5,IF(K1676=[34]Hoja3!$B$6,[34]Hoja3!$A$6,IF(K1676=[34]Hoja3!$B$7,[34]Hoja3!$A$7,IF(K1676=[34]Hoja3!$B$8,[34]Hoja3!$A$8,IF(K1676=[34]Hoja3!$B$9,[34]Hoja3!$A$9,IF(K1676=[34]Hoja3!$B$10,[34]Hoja3!$A$10,IF(K1676=[34]Hoja3!$B$11,[34]Hoja3!$A$11,IF(K1676=[34]Hoja3!$B$12,[34]Hoja3!$A$12,IF(K1676=[34]Hoja3!$B$13,[34]Hoja3!$A$13,IF(K1676=[34]Hoja3!$B$14,[34]Hoja3!$A$14,"")))))))))))))</f>
        <v>CCE-05</v>
      </c>
      <c r="M1676" s="2" t="s">
        <v>58</v>
      </c>
      <c r="N1676" s="2">
        <v>0</v>
      </c>
      <c r="O1676" s="5">
        <v>104052000</v>
      </c>
      <c r="P1676" s="29">
        <f t="shared" si="32"/>
        <v>104052000</v>
      </c>
      <c r="Q1676" s="1">
        <v>0</v>
      </c>
      <c r="R1676" s="2">
        <v>0</v>
      </c>
      <c r="S1676" s="2" t="s">
        <v>880</v>
      </c>
      <c r="T1676" s="2" t="s">
        <v>881</v>
      </c>
      <c r="U1676" s="2" t="s">
        <v>844</v>
      </c>
      <c r="V1676" s="2" t="s">
        <v>882</v>
      </c>
      <c r="W1676" s="2" t="s">
        <v>883</v>
      </c>
      <c r="X1676" s="2" t="s">
        <v>884</v>
      </c>
      <c r="Y1676" s="28" t="s">
        <v>885</v>
      </c>
    </row>
    <row r="1677" spans="1:25" ht="165" x14ac:dyDescent="0.25">
      <c r="A1677" s="2" t="s">
        <v>2573</v>
      </c>
      <c r="B1677" s="2" t="str">
        <f>IFERROR(VLOOKUP(VALUE(MID(A1677,1,IF(VALUE(MID(A1677,1,3))=898,3,4))),[34]Hoja1!$A$3:$K$222,2,0),"")</f>
        <v>1056 Mejoramiento de la calidad educativa a través de la jornada única y el uso del tiempo escolar</v>
      </c>
      <c r="C1677" s="2" t="s">
        <v>2564</v>
      </c>
      <c r="D1677" s="2" t="s">
        <v>2565</v>
      </c>
      <c r="E1677" s="2">
        <v>80101604</v>
      </c>
      <c r="F1677" s="2" t="s">
        <v>2574</v>
      </c>
      <c r="G1677" s="4">
        <v>1</v>
      </c>
      <c r="H1677" s="4">
        <v>1</v>
      </c>
      <c r="I1677" s="2">
        <v>180</v>
      </c>
      <c r="J1677" s="2">
        <v>0</v>
      </c>
      <c r="K1677" s="2" t="s">
        <v>29</v>
      </c>
      <c r="L1677" s="2" t="str">
        <f>IF(K1677=[34]Hoja3!$B$2,[34]Hoja3!$A$2,IF(K1677=[34]Hoja3!$B$3,[34]Hoja3!$A$3,IF(K1677=[34]Hoja3!$B$4,[34]Hoja3!$A$4,IF(K1677=[34]Hoja3!$B$5,[34]Hoja3!$A$5,IF(K1677=[34]Hoja3!$B$6,[34]Hoja3!$A$6,IF(K1677=[34]Hoja3!$B$7,[34]Hoja3!$A$7,IF(K1677=[34]Hoja3!$B$8,[34]Hoja3!$A$8,IF(K1677=[34]Hoja3!$B$9,[34]Hoja3!$A$9,IF(K1677=[34]Hoja3!$B$10,[34]Hoja3!$A$10,IF(K1677=[34]Hoja3!$B$11,[34]Hoja3!$A$11,IF(K1677=[34]Hoja3!$B$12,[34]Hoja3!$A$12,IF(K1677=[34]Hoja3!$B$13,[34]Hoja3!$A$13,IF(K1677=[34]Hoja3!$B$14,[34]Hoja3!$A$14,"")))))))))))))</f>
        <v>CCE-05</v>
      </c>
      <c r="M1677" s="2" t="s">
        <v>58</v>
      </c>
      <c r="N1677" s="2">
        <v>0</v>
      </c>
      <c r="O1677" s="5">
        <v>45427200</v>
      </c>
      <c r="P1677" s="29">
        <f t="shared" si="32"/>
        <v>45427200</v>
      </c>
      <c r="Q1677" s="1">
        <v>0</v>
      </c>
      <c r="R1677" s="2">
        <v>0</v>
      </c>
      <c r="S1677" s="2" t="s">
        <v>880</v>
      </c>
      <c r="T1677" s="2" t="s">
        <v>881</v>
      </c>
      <c r="U1677" s="2" t="s">
        <v>844</v>
      </c>
      <c r="V1677" s="2" t="s">
        <v>882</v>
      </c>
      <c r="W1677" s="2" t="s">
        <v>883</v>
      </c>
      <c r="X1677" s="2" t="s">
        <v>884</v>
      </c>
      <c r="Y1677" s="28" t="s">
        <v>885</v>
      </c>
    </row>
    <row r="1678" spans="1:25" ht="120" x14ac:dyDescent="0.25">
      <c r="A1678" s="2" t="s">
        <v>2575</v>
      </c>
      <c r="B1678" s="2" t="str">
        <f>IFERROR(VLOOKUP(VALUE(MID(A1678,1,IF(VALUE(MID(A1678,1,3))=898,3,4))),[34]Hoja1!$A$3:$K$222,2,0),"")</f>
        <v>1056 Mejoramiento de la calidad educativa a través de la jornada única y el uso del tiempo escolar</v>
      </c>
      <c r="C1678" s="2" t="s">
        <v>2564</v>
      </c>
      <c r="D1678" s="2" t="s">
        <v>2565</v>
      </c>
      <c r="E1678" s="2">
        <v>80121704</v>
      </c>
      <c r="F1678" s="2" t="s">
        <v>2576</v>
      </c>
      <c r="G1678" s="4">
        <v>1</v>
      </c>
      <c r="H1678" s="4">
        <v>1</v>
      </c>
      <c r="I1678" s="2">
        <v>180</v>
      </c>
      <c r="J1678" s="2">
        <v>0</v>
      </c>
      <c r="K1678" s="2" t="s">
        <v>29</v>
      </c>
      <c r="L1678" s="2" t="str">
        <f>IF(K1678=[34]Hoja3!$B$2,[34]Hoja3!$A$2,IF(K1678=[34]Hoja3!$B$3,[34]Hoja3!$A$3,IF(K1678=[34]Hoja3!$B$4,[34]Hoja3!$A$4,IF(K1678=[34]Hoja3!$B$5,[34]Hoja3!$A$5,IF(K1678=[34]Hoja3!$B$6,[34]Hoja3!$A$6,IF(K1678=[34]Hoja3!$B$7,[34]Hoja3!$A$7,IF(K1678=[34]Hoja3!$B$8,[34]Hoja3!$A$8,IF(K1678=[34]Hoja3!$B$9,[34]Hoja3!$A$9,IF(K1678=[34]Hoja3!$B$10,[34]Hoja3!$A$10,IF(K1678=[34]Hoja3!$B$11,[34]Hoja3!$A$11,IF(K1678=[34]Hoja3!$B$12,[34]Hoja3!$A$12,IF(K1678=[34]Hoja3!$B$13,[34]Hoja3!$A$13,IF(K1678=[34]Hoja3!$B$14,[34]Hoja3!$A$14,"")))))))))))))</f>
        <v>CCE-05</v>
      </c>
      <c r="M1678" s="2" t="s">
        <v>58</v>
      </c>
      <c r="N1678" s="2">
        <v>0</v>
      </c>
      <c r="O1678" s="5">
        <v>45427200</v>
      </c>
      <c r="P1678" s="29">
        <f t="shared" si="32"/>
        <v>45427200</v>
      </c>
      <c r="Q1678" s="1">
        <v>0</v>
      </c>
      <c r="R1678" s="2">
        <v>0</v>
      </c>
      <c r="S1678" s="2" t="s">
        <v>880</v>
      </c>
      <c r="T1678" s="2" t="s">
        <v>881</v>
      </c>
      <c r="U1678" s="2" t="s">
        <v>844</v>
      </c>
      <c r="V1678" s="2" t="s">
        <v>882</v>
      </c>
      <c r="W1678" s="2" t="s">
        <v>883</v>
      </c>
      <c r="X1678" s="2" t="s">
        <v>884</v>
      </c>
      <c r="Y1678" s="28" t="s">
        <v>885</v>
      </c>
    </row>
    <row r="1679" spans="1:25" ht="150" x14ac:dyDescent="0.25">
      <c r="A1679" s="2" t="s">
        <v>2577</v>
      </c>
      <c r="B1679" s="2" t="str">
        <f>IFERROR(VLOOKUP(VALUE(MID(A1679,1,IF(VALUE(MID(A1679,1,3))=898,3,4))),[34]Hoja1!$A$3:$K$222,2,0),"")</f>
        <v>1056 Mejoramiento de la calidad educativa a través de la jornada única y el uso del tiempo escolar</v>
      </c>
      <c r="C1679" s="2" t="s">
        <v>2564</v>
      </c>
      <c r="D1679" s="2" t="s">
        <v>2565</v>
      </c>
      <c r="E1679" s="2">
        <v>80101604</v>
      </c>
      <c r="F1679" s="2" t="s">
        <v>2578</v>
      </c>
      <c r="G1679" s="4">
        <v>1</v>
      </c>
      <c r="H1679" s="4">
        <v>1</v>
      </c>
      <c r="I1679" s="2">
        <v>180</v>
      </c>
      <c r="J1679" s="2">
        <v>0</v>
      </c>
      <c r="K1679" s="2" t="s">
        <v>29</v>
      </c>
      <c r="L1679" s="2" t="str">
        <f>IF(K1679=[34]Hoja3!$B$2,[34]Hoja3!$A$2,IF(K1679=[34]Hoja3!$B$3,[34]Hoja3!$A$3,IF(K1679=[34]Hoja3!$B$4,[34]Hoja3!$A$4,IF(K1679=[34]Hoja3!$B$5,[34]Hoja3!$A$5,IF(K1679=[34]Hoja3!$B$6,[34]Hoja3!$A$6,IF(K1679=[34]Hoja3!$B$7,[34]Hoja3!$A$7,IF(K1679=[34]Hoja3!$B$8,[34]Hoja3!$A$8,IF(K1679=[34]Hoja3!$B$9,[34]Hoja3!$A$9,IF(K1679=[34]Hoja3!$B$10,[34]Hoja3!$A$10,IF(K1679=[34]Hoja3!$B$11,[34]Hoja3!$A$11,IF(K1679=[34]Hoja3!$B$12,[34]Hoja3!$A$12,IF(K1679=[34]Hoja3!$B$13,[34]Hoja3!$A$13,IF(K1679=[34]Hoja3!$B$14,[34]Hoja3!$A$14,"")))))))))))))</f>
        <v>CCE-05</v>
      </c>
      <c r="M1679" s="2" t="s">
        <v>58</v>
      </c>
      <c r="N1679" s="2">
        <v>0</v>
      </c>
      <c r="O1679" s="5">
        <v>45427200</v>
      </c>
      <c r="P1679" s="29">
        <f t="shared" si="32"/>
        <v>45427200</v>
      </c>
      <c r="Q1679" s="1">
        <v>0</v>
      </c>
      <c r="R1679" s="2">
        <v>0</v>
      </c>
      <c r="S1679" s="2" t="s">
        <v>880</v>
      </c>
      <c r="T1679" s="2" t="s">
        <v>881</v>
      </c>
      <c r="U1679" s="2" t="s">
        <v>844</v>
      </c>
      <c r="V1679" s="2" t="s">
        <v>882</v>
      </c>
      <c r="W1679" s="2" t="s">
        <v>883</v>
      </c>
      <c r="X1679" s="2" t="s">
        <v>884</v>
      </c>
      <c r="Y1679" s="28" t="s">
        <v>885</v>
      </c>
    </row>
    <row r="1680" spans="1:25" ht="120" x14ac:dyDescent="0.25">
      <c r="A1680" s="2" t="s">
        <v>2579</v>
      </c>
      <c r="B1680" s="2" t="str">
        <f>IFERROR(VLOOKUP(VALUE(MID(A1680,1,IF(VALUE(MID(A1680,1,3))=898,3,4))),[34]Hoja1!$A$3:$K$222,2,0),"")</f>
        <v>1056 Mejoramiento de la calidad educativa a través de la jornada única y el uso del tiempo escolar</v>
      </c>
      <c r="C1680" s="2" t="s">
        <v>2564</v>
      </c>
      <c r="D1680" s="2" t="s">
        <v>2565</v>
      </c>
      <c r="E1680" s="2">
        <v>80121704</v>
      </c>
      <c r="F1680" s="2" t="s">
        <v>2580</v>
      </c>
      <c r="G1680" s="4">
        <v>1</v>
      </c>
      <c r="H1680" s="4">
        <v>1</v>
      </c>
      <c r="I1680" s="2">
        <v>345</v>
      </c>
      <c r="J1680" s="2">
        <v>0</v>
      </c>
      <c r="K1680" s="2" t="s">
        <v>29</v>
      </c>
      <c r="L1680" s="2" t="str">
        <f>IF(K1680=[34]Hoja3!$B$2,[34]Hoja3!$A$2,IF(K1680=[34]Hoja3!$B$3,[34]Hoja3!$A$3,IF(K1680=[34]Hoja3!$B$4,[34]Hoja3!$A$4,IF(K1680=[34]Hoja3!$B$5,[34]Hoja3!$A$5,IF(K1680=[34]Hoja3!$B$6,[34]Hoja3!$A$6,IF(K1680=[34]Hoja3!$B$7,[34]Hoja3!$A$7,IF(K1680=[34]Hoja3!$B$8,[34]Hoja3!$A$8,IF(K1680=[34]Hoja3!$B$9,[34]Hoja3!$A$9,IF(K1680=[34]Hoja3!$B$10,[34]Hoja3!$A$10,IF(K1680=[34]Hoja3!$B$11,[34]Hoja3!$A$11,IF(K1680=[34]Hoja3!$B$12,[34]Hoja3!$A$12,IF(K1680=[34]Hoja3!$B$13,[34]Hoja3!$A$13,IF(K1680=[34]Hoja3!$B$14,[34]Hoja3!$A$14,"")))))))))))))</f>
        <v>CCE-05</v>
      </c>
      <c r="M1680" s="2" t="s">
        <v>58</v>
      </c>
      <c r="N1680" s="2">
        <v>0</v>
      </c>
      <c r="O1680" s="5">
        <v>80500000</v>
      </c>
      <c r="P1680" s="29">
        <f t="shared" si="32"/>
        <v>80500000</v>
      </c>
      <c r="Q1680" s="1">
        <v>0</v>
      </c>
      <c r="R1680" s="2">
        <v>0</v>
      </c>
      <c r="S1680" s="2" t="s">
        <v>880</v>
      </c>
      <c r="T1680" s="2" t="s">
        <v>881</v>
      </c>
      <c r="U1680" s="2" t="s">
        <v>844</v>
      </c>
      <c r="V1680" s="2" t="s">
        <v>882</v>
      </c>
      <c r="W1680" s="2" t="s">
        <v>883</v>
      </c>
      <c r="X1680" s="2" t="s">
        <v>884</v>
      </c>
      <c r="Y1680" s="28" t="s">
        <v>885</v>
      </c>
    </row>
    <row r="1681" spans="1:25" ht="120" x14ac:dyDescent="0.25">
      <c r="A1681" s="2" t="s">
        <v>2581</v>
      </c>
      <c r="B1681" s="2" t="str">
        <f>IFERROR(VLOOKUP(VALUE(MID(A1681,1,IF(VALUE(MID(A1681,1,3))=898,3,4))),[34]Hoja1!$A$3:$K$222,2,0),"")</f>
        <v>1056 Mejoramiento de la calidad educativa a través de la jornada única y el uso del tiempo escolar</v>
      </c>
      <c r="C1681" s="2" t="s">
        <v>2564</v>
      </c>
      <c r="D1681" s="2" t="s">
        <v>2565</v>
      </c>
      <c r="E1681" s="2">
        <v>80101604</v>
      </c>
      <c r="F1681" s="2" t="s">
        <v>2582</v>
      </c>
      <c r="G1681" s="4">
        <v>1</v>
      </c>
      <c r="H1681" s="4">
        <v>1</v>
      </c>
      <c r="I1681" s="2">
        <v>345</v>
      </c>
      <c r="J1681" s="2">
        <v>0</v>
      </c>
      <c r="K1681" s="2" t="s">
        <v>29</v>
      </c>
      <c r="L1681" s="2" t="str">
        <f>IF(K1681=[34]Hoja3!$B$2,[34]Hoja3!$A$2,IF(K1681=[34]Hoja3!$B$3,[34]Hoja3!$A$3,IF(K1681=[34]Hoja3!$B$4,[34]Hoja3!$A$4,IF(K1681=[34]Hoja3!$B$5,[34]Hoja3!$A$5,IF(K1681=[34]Hoja3!$B$6,[34]Hoja3!$A$6,IF(K1681=[34]Hoja3!$B$7,[34]Hoja3!$A$7,IF(K1681=[34]Hoja3!$B$8,[34]Hoja3!$A$8,IF(K1681=[34]Hoja3!$B$9,[34]Hoja3!$A$9,IF(K1681=[34]Hoja3!$B$10,[34]Hoja3!$A$10,IF(K1681=[34]Hoja3!$B$11,[34]Hoja3!$A$11,IF(K1681=[34]Hoja3!$B$12,[34]Hoja3!$A$12,IF(K1681=[34]Hoja3!$B$13,[34]Hoja3!$A$13,IF(K1681=[34]Hoja3!$B$14,[34]Hoja3!$A$14,"")))))))))))))</f>
        <v>CCE-05</v>
      </c>
      <c r="M1681" s="2" t="s">
        <v>58</v>
      </c>
      <c r="N1681" s="2">
        <v>0</v>
      </c>
      <c r="O1681" s="5">
        <v>74306997</v>
      </c>
      <c r="P1681" s="29">
        <f>+O1681</f>
        <v>74306997</v>
      </c>
      <c r="Q1681" s="1">
        <v>0</v>
      </c>
      <c r="R1681" s="2">
        <v>0</v>
      </c>
      <c r="S1681" s="2" t="s">
        <v>880</v>
      </c>
      <c r="T1681" s="2" t="s">
        <v>881</v>
      </c>
      <c r="U1681" s="2" t="s">
        <v>844</v>
      </c>
      <c r="V1681" s="2" t="s">
        <v>882</v>
      </c>
      <c r="W1681" s="2" t="s">
        <v>883</v>
      </c>
      <c r="X1681" s="2" t="s">
        <v>884</v>
      </c>
      <c r="Y1681" s="28" t="s">
        <v>885</v>
      </c>
    </row>
    <row r="1682" spans="1:25" ht="135" x14ac:dyDescent="0.25">
      <c r="A1682" s="2" t="s">
        <v>2583</v>
      </c>
      <c r="B1682" s="2" t="str">
        <f>IFERROR(VLOOKUP(VALUE(MID(A1682,1,IF(VALUE(MID(A1682,1,3))=898,3,4))),[34]Hoja1!$A$3:$K$222,2,0),"")</f>
        <v>1056 Mejoramiento de la calidad educativa a través de la jornada única y el uso del tiempo escolar</v>
      </c>
      <c r="C1682" s="2" t="s">
        <v>2564</v>
      </c>
      <c r="D1682" s="2" t="s">
        <v>2565</v>
      </c>
      <c r="E1682" s="2">
        <v>80101604</v>
      </c>
      <c r="F1682" s="2" t="s">
        <v>2584</v>
      </c>
      <c r="G1682" s="4">
        <v>1</v>
      </c>
      <c r="H1682" s="4">
        <v>1</v>
      </c>
      <c r="I1682" s="2">
        <v>345</v>
      </c>
      <c r="J1682" s="2">
        <v>0</v>
      </c>
      <c r="K1682" s="2" t="s">
        <v>29</v>
      </c>
      <c r="L1682" s="2" t="str">
        <f>IF(K1682=[34]Hoja3!$B$2,[34]Hoja3!$A$2,IF(K1682=[34]Hoja3!$B$3,[34]Hoja3!$A$3,IF(K1682=[34]Hoja3!$B$4,[34]Hoja3!$A$4,IF(K1682=[34]Hoja3!$B$5,[34]Hoja3!$A$5,IF(K1682=[34]Hoja3!$B$6,[34]Hoja3!$A$6,IF(K1682=[34]Hoja3!$B$7,[34]Hoja3!$A$7,IF(K1682=[34]Hoja3!$B$8,[34]Hoja3!$A$8,IF(K1682=[34]Hoja3!$B$9,[34]Hoja3!$A$9,IF(K1682=[34]Hoja3!$B$10,[34]Hoja3!$A$10,IF(K1682=[34]Hoja3!$B$11,[34]Hoja3!$A$11,IF(K1682=[34]Hoja3!$B$12,[34]Hoja3!$A$12,IF(K1682=[34]Hoja3!$B$13,[34]Hoja3!$A$13,IF(K1682=[34]Hoja3!$B$14,[34]Hoja3!$A$14,"")))))))))))))</f>
        <v>CCE-05</v>
      </c>
      <c r="M1682" s="2" t="s">
        <v>58</v>
      </c>
      <c r="N1682" s="2">
        <v>0</v>
      </c>
      <c r="O1682" s="5">
        <v>88550000</v>
      </c>
      <c r="P1682" s="29">
        <f t="shared" si="32"/>
        <v>88550000</v>
      </c>
      <c r="Q1682" s="1">
        <v>0</v>
      </c>
      <c r="R1682" s="2">
        <v>0</v>
      </c>
      <c r="S1682" s="2" t="s">
        <v>880</v>
      </c>
      <c r="T1682" s="2" t="s">
        <v>881</v>
      </c>
      <c r="U1682" s="2" t="s">
        <v>844</v>
      </c>
      <c r="V1682" s="2" t="s">
        <v>882</v>
      </c>
      <c r="W1682" s="2" t="s">
        <v>883</v>
      </c>
      <c r="X1682" s="2" t="s">
        <v>884</v>
      </c>
      <c r="Y1682" s="28" t="s">
        <v>885</v>
      </c>
    </row>
    <row r="1683" spans="1:25" ht="120" x14ac:dyDescent="0.25">
      <c r="A1683" s="2" t="s">
        <v>2585</v>
      </c>
      <c r="B1683" s="2" t="str">
        <f>IFERROR(VLOOKUP(VALUE(MID(A1683,1,IF(VALUE(MID(A1683,1,3))=898,3,4))),[34]Hoja1!$A$3:$K$222,2,0),"")</f>
        <v>1056 Mejoramiento de la calidad educativa a través de la jornada única y el uso del tiempo escolar</v>
      </c>
      <c r="C1683" s="2" t="s">
        <v>2564</v>
      </c>
      <c r="D1683" s="2" t="s">
        <v>2565</v>
      </c>
      <c r="E1683" s="2">
        <v>86141501</v>
      </c>
      <c r="F1683" s="2" t="s">
        <v>2586</v>
      </c>
      <c r="G1683" s="4">
        <v>1</v>
      </c>
      <c r="H1683" s="4">
        <v>1</v>
      </c>
      <c r="I1683" s="2">
        <v>345</v>
      </c>
      <c r="J1683" s="2">
        <v>0</v>
      </c>
      <c r="K1683" s="2" t="s">
        <v>29</v>
      </c>
      <c r="L1683" s="2" t="str">
        <f>IF(K1683=[34]Hoja3!$B$2,[34]Hoja3!$A$2,IF(K1683=[34]Hoja3!$B$3,[34]Hoja3!$A$3,IF(K1683=[34]Hoja3!$B$4,[34]Hoja3!$A$4,IF(K1683=[34]Hoja3!$B$5,[34]Hoja3!$A$5,IF(K1683=[34]Hoja3!$B$6,[34]Hoja3!$A$6,IF(K1683=[34]Hoja3!$B$7,[34]Hoja3!$A$7,IF(K1683=[34]Hoja3!$B$8,[34]Hoja3!$A$8,IF(K1683=[34]Hoja3!$B$9,[34]Hoja3!$A$9,IF(K1683=[34]Hoja3!$B$10,[34]Hoja3!$A$10,IF(K1683=[34]Hoja3!$B$11,[34]Hoja3!$A$11,IF(K1683=[34]Hoja3!$B$12,[34]Hoja3!$A$12,IF(K1683=[34]Hoja3!$B$13,[34]Hoja3!$A$13,IF(K1683=[34]Hoja3!$B$14,[34]Hoja3!$A$14,"")))))))))))))</f>
        <v>CCE-05</v>
      </c>
      <c r="M1683" s="2" t="s">
        <v>58</v>
      </c>
      <c r="N1683" s="2">
        <v>0</v>
      </c>
      <c r="O1683" s="5">
        <v>74750000</v>
      </c>
      <c r="P1683" s="29">
        <f t="shared" si="32"/>
        <v>74750000</v>
      </c>
      <c r="Q1683" s="1">
        <v>0</v>
      </c>
      <c r="R1683" s="2">
        <v>0</v>
      </c>
      <c r="S1683" s="2" t="s">
        <v>880</v>
      </c>
      <c r="T1683" s="2" t="s">
        <v>881</v>
      </c>
      <c r="U1683" s="2" t="s">
        <v>844</v>
      </c>
      <c r="V1683" s="2" t="s">
        <v>882</v>
      </c>
      <c r="W1683" s="2" t="s">
        <v>883</v>
      </c>
      <c r="X1683" s="2" t="s">
        <v>884</v>
      </c>
      <c r="Y1683" s="28" t="s">
        <v>885</v>
      </c>
    </row>
    <row r="1684" spans="1:25" ht="120" x14ac:dyDescent="0.25">
      <c r="A1684" s="2" t="s">
        <v>2587</v>
      </c>
      <c r="B1684" s="2" t="str">
        <f>IFERROR(VLOOKUP(VALUE(MID(A1684,1,IF(VALUE(MID(A1684,1,3))=898,3,4))),[34]Hoja1!$A$3:$K$222,2,0),"")</f>
        <v>1056 Mejoramiento de la calidad educativa a través de la jornada única y el uso del tiempo escolar</v>
      </c>
      <c r="C1684" s="2" t="s">
        <v>2564</v>
      </c>
      <c r="D1684" s="2" t="s">
        <v>2565</v>
      </c>
      <c r="E1684" s="2">
        <v>86141501</v>
      </c>
      <c r="F1684" s="2" t="s">
        <v>2588</v>
      </c>
      <c r="G1684" s="4">
        <v>1</v>
      </c>
      <c r="H1684" s="4">
        <v>1</v>
      </c>
      <c r="I1684" s="2">
        <v>345</v>
      </c>
      <c r="J1684" s="2">
        <v>0</v>
      </c>
      <c r="K1684" s="2" t="s">
        <v>29</v>
      </c>
      <c r="L1684" s="2" t="str">
        <f>IF(K1684=[34]Hoja3!$B$2,[34]Hoja3!$A$2,IF(K1684=[34]Hoja3!$B$3,[34]Hoja3!$A$3,IF(K1684=[34]Hoja3!$B$4,[34]Hoja3!$A$4,IF(K1684=[34]Hoja3!$B$5,[34]Hoja3!$A$5,IF(K1684=[34]Hoja3!$B$6,[34]Hoja3!$A$6,IF(K1684=[34]Hoja3!$B$7,[34]Hoja3!$A$7,IF(K1684=[34]Hoja3!$B$8,[34]Hoja3!$A$8,IF(K1684=[34]Hoja3!$B$9,[34]Hoja3!$A$9,IF(K1684=[34]Hoja3!$B$10,[34]Hoja3!$A$10,IF(K1684=[34]Hoja3!$B$11,[34]Hoja3!$A$11,IF(K1684=[34]Hoja3!$B$12,[34]Hoja3!$A$12,IF(K1684=[34]Hoja3!$B$13,[34]Hoja3!$A$13,IF(K1684=[34]Hoja3!$B$14,[34]Hoja3!$A$14,"")))))))))))))</f>
        <v>CCE-05</v>
      </c>
      <c r="M1684" s="2" t="s">
        <v>58</v>
      </c>
      <c r="N1684" s="2">
        <v>0</v>
      </c>
      <c r="O1684" s="5">
        <v>74750000</v>
      </c>
      <c r="P1684" s="29">
        <f t="shared" si="32"/>
        <v>74750000</v>
      </c>
      <c r="Q1684" s="1">
        <v>0</v>
      </c>
      <c r="R1684" s="2">
        <v>0</v>
      </c>
      <c r="S1684" s="2" t="s">
        <v>880</v>
      </c>
      <c r="T1684" s="2" t="s">
        <v>881</v>
      </c>
      <c r="U1684" s="2" t="s">
        <v>844</v>
      </c>
      <c r="V1684" s="2" t="s">
        <v>882</v>
      </c>
      <c r="W1684" s="2" t="s">
        <v>883</v>
      </c>
      <c r="X1684" s="2" t="s">
        <v>884</v>
      </c>
      <c r="Y1684" s="28" t="s">
        <v>885</v>
      </c>
    </row>
    <row r="1685" spans="1:25" ht="120" x14ac:dyDescent="0.25">
      <c r="A1685" s="2" t="s">
        <v>2589</v>
      </c>
      <c r="B1685" s="2" t="str">
        <f>IFERROR(VLOOKUP(VALUE(MID(A1685,1,IF(VALUE(MID(A1685,1,3))=898,3,4))),[34]Hoja1!$A$3:$K$222,2,0),"")</f>
        <v>1056 Mejoramiento de la calidad educativa a través de la jornada única y el uso del tiempo escolar</v>
      </c>
      <c r="C1685" s="2" t="s">
        <v>2564</v>
      </c>
      <c r="D1685" s="2" t="s">
        <v>2565</v>
      </c>
      <c r="E1685" s="2">
        <v>86141501</v>
      </c>
      <c r="F1685" s="2" t="s">
        <v>2590</v>
      </c>
      <c r="G1685" s="4">
        <v>1</v>
      </c>
      <c r="H1685" s="4">
        <v>1</v>
      </c>
      <c r="I1685" s="2">
        <v>345</v>
      </c>
      <c r="J1685" s="2">
        <v>0</v>
      </c>
      <c r="K1685" s="2" t="s">
        <v>29</v>
      </c>
      <c r="L1685" s="2" t="str">
        <f>IF(K1685=[34]Hoja3!$B$2,[34]Hoja3!$A$2,IF(K1685=[34]Hoja3!$B$3,[34]Hoja3!$A$3,IF(K1685=[34]Hoja3!$B$4,[34]Hoja3!$A$4,IF(K1685=[34]Hoja3!$B$5,[34]Hoja3!$A$5,IF(K1685=[34]Hoja3!$B$6,[34]Hoja3!$A$6,IF(K1685=[34]Hoja3!$B$7,[34]Hoja3!$A$7,IF(K1685=[34]Hoja3!$B$8,[34]Hoja3!$A$8,IF(K1685=[34]Hoja3!$B$9,[34]Hoja3!$A$9,IF(K1685=[34]Hoja3!$B$10,[34]Hoja3!$A$10,IF(K1685=[34]Hoja3!$B$11,[34]Hoja3!$A$11,IF(K1685=[34]Hoja3!$B$12,[34]Hoja3!$A$12,IF(K1685=[34]Hoja3!$B$13,[34]Hoja3!$A$13,IF(K1685=[34]Hoja3!$B$14,[34]Hoja3!$A$14,"")))))))))))))</f>
        <v>CCE-05</v>
      </c>
      <c r="M1685" s="2" t="s">
        <v>58</v>
      </c>
      <c r="N1685" s="2">
        <v>0</v>
      </c>
      <c r="O1685" s="5">
        <v>71300000</v>
      </c>
      <c r="P1685" s="29">
        <f t="shared" si="32"/>
        <v>71300000</v>
      </c>
      <c r="Q1685" s="1">
        <v>0</v>
      </c>
      <c r="R1685" s="2">
        <v>0</v>
      </c>
      <c r="S1685" s="2" t="s">
        <v>880</v>
      </c>
      <c r="T1685" s="2" t="s">
        <v>881</v>
      </c>
      <c r="U1685" s="2" t="s">
        <v>844</v>
      </c>
      <c r="V1685" s="2" t="s">
        <v>882</v>
      </c>
      <c r="W1685" s="2" t="s">
        <v>883</v>
      </c>
      <c r="X1685" s="2" t="s">
        <v>884</v>
      </c>
      <c r="Y1685" s="28" t="s">
        <v>885</v>
      </c>
    </row>
    <row r="1686" spans="1:25" ht="135" x14ac:dyDescent="0.25">
      <c r="A1686" s="2" t="s">
        <v>2591</v>
      </c>
      <c r="B1686" s="2" t="str">
        <f>IFERROR(VLOOKUP(VALUE(MID(A1686,1,IF(VALUE(MID(A1686,1,3))=898,3,4))),[34]Hoja1!$A$3:$K$222,2,0),"")</f>
        <v>1056 Mejoramiento de la calidad educativa a través de la jornada única y el uso del tiempo escolar</v>
      </c>
      <c r="C1686" s="2" t="s">
        <v>2564</v>
      </c>
      <c r="D1686" s="2" t="s">
        <v>2565</v>
      </c>
      <c r="E1686" s="2">
        <v>86141501</v>
      </c>
      <c r="F1686" s="2" t="s">
        <v>2592</v>
      </c>
      <c r="G1686" s="4">
        <v>1</v>
      </c>
      <c r="H1686" s="4">
        <v>1</v>
      </c>
      <c r="I1686" s="2">
        <v>345</v>
      </c>
      <c r="J1686" s="2">
        <v>0</v>
      </c>
      <c r="K1686" s="2" t="s">
        <v>29</v>
      </c>
      <c r="L1686" s="2" t="str">
        <f>IF(K1686=[34]Hoja3!$B$2,[34]Hoja3!$A$2,IF(K1686=[34]Hoja3!$B$3,[34]Hoja3!$A$3,IF(K1686=[34]Hoja3!$B$4,[34]Hoja3!$A$4,IF(K1686=[34]Hoja3!$B$5,[34]Hoja3!$A$5,IF(K1686=[34]Hoja3!$B$6,[34]Hoja3!$A$6,IF(K1686=[34]Hoja3!$B$7,[34]Hoja3!$A$7,IF(K1686=[34]Hoja3!$B$8,[34]Hoja3!$A$8,IF(K1686=[34]Hoja3!$B$9,[34]Hoja3!$A$9,IF(K1686=[34]Hoja3!$B$10,[34]Hoja3!$A$10,IF(K1686=[34]Hoja3!$B$11,[34]Hoja3!$A$11,IF(K1686=[34]Hoja3!$B$12,[34]Hoja3!$A$12,IF(K1686=[34]Hoja3!$B$13,[34]Hoja3!$A$13,IF(K1686=[34]Hoja3!$B$14,[34]Hoja3!$A$14,"")))))))))))))</f>
        <v>CCE-05</v>
      </c>
      <c r="M1686" s="2" t="s">
        <v>58</v>
      </c>
      <c r="N1686" s="2">
        <v>0</v>
      </c>
      <c r="O1686" s="5">
        <v>74152000</v>
      </c>
      <c r="P1686" s="29">
        <f t="shared" si="32"/>
        <v>74152000</v>
      </c>
      <c r="Q1686" s="1">
        <v>0</v>
      </c>
      <c r="R1686" s="2">
        <v>0</v>
      </c>
      <c r="S1686" s="2" t="s">
        <v>880</v>
      </c>
      <c r="T1686" s="2" t="s">
        <v>881</v>
      </c>
      <c r="U1686" s="2" t="s">
        <v>844</v>
      </c>
      <c r="V1686" s="2" t="s">
        <v>882</v>
      </c>
      <c r="W1686" s="2" t="s">
        <v>883</v>
      </c>
      <c r="X1686" s="2" t="s">
        <v>884</v>
      </c>
      <c r="Y1686" s="28" t="s">
        <v>885</v>
      </c>
    </row>
    <row r="1687" spans="1:25" ht="120" x14ac:dyDescent="0.25">
      <c r="A1687" s="2" t="s">
        <v>2593</v>
      </c>
      <c r="B1687" s="2" t="str">
        <f>IFERROR(VLOOKUP(VALUE(MID(A1687,1,IF(VALUE(MID(A1687,1,3))=898,3,4))),[34]Hoja1!$A$3:$K$222,2,0),"")</f>
        <v>1056 Mejoramiento de la calidad educativa a través de la jornada única y el uso del tiempo escolar</v>
      </c>
      <c r="C1687" s="2" t="s">
        <v>2564</v>
      </c>
      <c r="D1687" s="2" t="s">
        <v>2565</v>
      </c>
      <c r="E1687" s="2">
        <v>86141501</v>
      </c>
      <c r="F1687" s="2" t="s">
        <v>2594</v>
      </c>
      <c r="G1687" s="4">
        <v>1</v>
      </c>
      <c r="H1687" s="4">
        <v>1</v>
      </c>
      <c r="I1687" s="2">
        <v>345</v>
      </c>
      <c r="J1687" s="2">
        <v>0</v>
      </c>
      <c r="K1687" s="2" t="s">
        <v>29</v>
      </c>
      <c r="L1687" s="2" t="str">
        <f>IF(K1687=[34]Hoja3!$B$2,[34]Hoja3!$A$2,IF(K1687=[34]Hoja3!$B$3,[34]Hoja3!$A$3,IF(K1687=[34]Hoja3!$B$4,[34]Hoja3!$A$4,IF(K1687=[34]Hoja3!$B$5,[34]Hoja3!$A$5,IF(K1687=[34]Hoja3!$B$6,[34]Hoja3!$A$6,IF(K1687=[34]Hoja3!$B$7,[34]Hoja3!$A$7,IF(K1687=[34]Hoja3!$B$8,[34]Hoja3!$A$8,IF(K1687=[34]Hoja3!$B$9,[34]Hoja3!$A$9,IF(K1687=[34]Hoja3!$B$10,[34]Hoja3!$A$10,IF(K1687=[34]Hoja3!$B$11,[34]Hoja3!$A$11,IF(K1687=[34]Hoja3!$B$12,[34]Hoja3!$A$12,IF(K1687=[34]Hoja3!$B$13,[34]Hoja3!$A$13,IF(K1687=[34]Hoja3!$B$14,[34]Hoja3!$A$14,"")))))))))))))</f>
        <v>CCE-05</v>
      </c>
      <c r="M1687" s="2" t="s">
        <v>58</v>
      </c>
      <c r="N1687" s="2">
        <v>0</v>
      </c>
      <c r="O1687" s="5">
        <v>71760000</v>
      </c>
      <c r="P1687" s="29">
        <f t="shared" si="32"/>
        <v>71760000</v>
      </c>
      <c r="Q1687" s="1">
        <v>0</v>
      </c>
      <c r="R1687" s="2">
        <v>0</v>
      </c>
      <c r="S1687" s="2" t="s">
        <v>880</v>
      </c>
      <c r="T1687" s="2" t="s">
        <v>881</v>
      </c>
      <c r="U1687" s="2" t="s">
        <v>844</v>
      </c>
      <c r="V1687" s="2" t="s">
        <v>882</v>
      </c>
      <c r="W1687" s="2" t="s">
        <v>883</v>
      </c>
      <c r="X1687" s="2" t="s">
        <v>884</v>
      </c>
      <c r="Y1687" s="28" t="s">
        <v>885</v>
      </c>
    </row>
    <row r="1688" spans="1:25" ht="120" x14ac:dyDescent="0.25">
      <c r="A1688" s="2" t="s">
        <v>2595</v>
      </c>
      <c r="B1688" s="2" t="str">
        <f>IFERROR(VLOOKUP(VALUE(MID(A1688,1,IF(VALUE(MID(A1688,1,3))=898,3,4))),[34]Hoja1!$A$3:$K$222,2,0),"")</f>
        <v>1056 Mejoramiento de la calidad educativa a través de la jornada única y el uso del tiempo escolar</v>
      </c>
      <c r="C1688" s="2" t="s">
        <v>2564</v>
      </c>
      <c r="D1688" s="2" t="s">
        <v>2565</v>
      </c>
      <c r="E1688" s="2">
        <v>86141501</v>
      </c>
      <c r="F1688" s="2" t="s">
        <v>2596</v>
      </c>
      <c r="G1688" s="4">
        <v>1</v>
      </c>
      <c r="H1688" s="4">
        <v>1</v>
      </c>
      <c r="I1688" s="2">
        <v>345</v>
      </c>
      <c r="J1688" s="2">
        <v>0</v>
      </c>
      <c r="K1688" s="2" t="s">
        <v>29</v>
      </c>
      <c r="L1688" s="2" t="str">
        <f>IF(K1688=[34]Hoja3!$B$2,[34]Hoja3!$A$2,IF(K1688=[34]Hoja3!$B$3,[34]Hoja3!$A$3,IF(K1688=[34]Hoja3!$B$4,[34]Hoja3!$A$4,IF(K1688=[34]Hoja3!$B$5,[34]Hoja3!$A$5,IF(K1688=[34]Hoja3!$B$6,[34]Hoja3!$A$6,IF(K1688=[34]Hoja3!$B$7,[34]Hoja3!$A$7,IF(K1688=[34]Hoja3!$B$8,[34]Hoja3!$A$8,IF(K1688=[34]Hoja3!$B$9,[34]Hoja3!$A$9,IF(K1688=[34]Hoja3!$B$10,[34]Hoja3!$A$10,IF(K1688=[34]Hoja3!$B$11,[34]Hoja3!$A$11,IF(K1688=[34]Hoja3!$B$12,[34]Hoja3!$A$12,IF(K1688=[34]Hoja3!$B$13,[34]Hoja3!$A$13,IF(K1688=[34]Hoja3!$B$14,[34]Hoja3!$A$14,"")))))))))))))</f>
        <v>CCE-05</v>
      </c>
      <c r="M1688" s="2" t="s">
        <v>58</v>
      </c>
      <c r="N1688" s="2">
        <v>0</v>
      </c>
      <c r="O1688" s="5">
        <v>63340160</v>
      </c>
      <c r="P1688" s="29">
        <f t="shared" si="32"/>
        <v>63340160</v>
      </c>
      <c r="Q1688" s="1">
        <v>0</v>
      </c>
      <c r="R1688" s="2">
        <v>0</v>
      </c>
      <c r="S1688" s="2" t="s">
        <v>880</v>
      </c>
      <c r="T1688" s="2" t="s">
        <v>881</v>
      </c>
      <c r="U1688" s="2" t="s">
        <v>844</v>
      </c>
      <c r="V1688" s="2" t="s">
        <v>882</v>
      </c>
      <c r="W1688" s="2" t="s">
        <v>883</v>
      </c>
      <c r="X1688" s="2" t="s">
        <v>884</v>
      </c>
      <c r="Y1688" s="28" t="s">
        <v>885</v>
      </c>
    </row>
    <row r="1689" spans="1:25" ht="150" x14ac:dyDescent="0.25">
      <c r="A1689" s="2" t="s">
        <v>2597</v>
      </c>
      <c r="B1689" s="2" t="str">
        <f>IFERROR(VLOOKUP(VALUE(MID(A1689,1,IF(VALUE(MID(A1689,1,3))=898,3,4))),[34]Hoja1!$A$3:$K$222,2,0),"")</f>
        <v>1056 Mejoramiento de la calidad educativa a través de la jornada única y el uso del tiempo escolar</v>
      </c>
      <c r="C1689" s="2" t="s">
        <v>2598</v>
      </c>
      <c r="D1689" s="2" t="s">
        <v>2599</v>
      </c>
      <c r="E1689" s="2">
        <v>86141501</v>
      </c>
      <c r="F1689" s="2" t="s">
        <v>2600</v>
      </c>
      <c r="G1689" s="4">
        <v>1</v>
      </c>
      <c r="H1689" s="4">
        <v>1</v>
      </c>
      <c r="I1689" s="2">
        <v>345</v>
      </c>
      <c r="J1689" s="2">
        <v>0</v>
      </c>
      <c r="K1689" s="2" t="s">
        <v>29</v>
      </c>
      <c r="L1689" s="2" t="str">
        <f>IF(K1689=[34]Hoja3!$B$2,[34]Hoja3!$A$2,IF(K1689=[34]Hoja3!$B$3,[34]Hoja3!$A$3,IF(K1689=[34]Hoja3!$B$4,[34]Hoja3!$A$4,IF(K1689=[34]Hoja3!$B$5,[34]Hoja3!$A$5,IF(K1689=[34]Hoja3!$B$6,[34]Hoja3!$A$6,IF(K1689=[34]Hoja3!$B$7,[34]Hoja3!$A$7,IF(K1689=[34]Hoja3!$B$8,[34]Hoja3!$A$8,IF(K1689=[34]Hoja3!$B$9,[34]Hoja3!$A$9,IF(K1689=[34]Hoja3!$B$10,[34]Hoja3!$A$10,IF(K1689=[34]Hoja3!$B$11,[34]Hoja3!$A$11,IF(K1689=[34]Hoja3!$B$12,[34]Hoja3!$A$12,IF(K1689=[34]Hoja3!$B$13,[34]Hoja3!$A$13,IF(K1689=[34]Hoja3!$B$14,[34]Hoja3!$A$14,"")))))))))))))</f>
        <v>CCE-05</v>
      </c>
      <c r="M1689" s="2" t="s">
        <v>58</v>
      </c>
      <c r="N1689" s="2">
        <v>0</v>
      </c>
      <c r="O1689" s="5">
        <v>103500000</v>
      </c>
      <c r="P1689" s="29">
        <f>+O1689</f>
        <v>103500000</v>
      </c>
      <c r="Q1689" s="1">
        <v>0</v>
      </c>
      <c r="R1689" s="2">
        <v>0</v>
      </c>
      <c r="S1689" s="2" t="s">
        <v>880</v>
      </c>
      <c r="T1689" s="2" t="s">
        <v>881</v>
      </c>
      <c r="U1689" s="2" t="s">
        <v>844</v>
      </c>
      <c r="V1689" s="2" t="s">
        <v>882</v>
      </c>
      <c r="W1689" s="2" t="s">
        <v>883</v>
      </c>
      <c r="X1689" s="2" t="s">
        <v>884</v>
      </c>
      <c r="Y1689" s="28" t="s">
        <v>885</v>
      </c>
    </row>
    <row r="1690" spans="1:25" ht="150" x14ac:dyDescent="0.25">
      <c r="A1690" s="2" t="s">
        <v>2601</v>
      </c>
      <c r="B1690" s="2" t="str">
        <f>IFERROR(VLOOKUP(VALUE(MID(A1690,1,IF(VALUE(MID(A1690,1,3))=898,3,4))),[34]Hoja1!$A$3:$K$222,2,0),"")</f>
        <v>1056 Mejoramiento de la calidad educativa a través de la jornada única y el uso del tiempo escolar</v>
      </c>
      <c r="C1690" s="2" t="s">
        <v>2598</v>
      </c>
      <c r="D1690" s="2" t="s">
        <v>2599</v>
      </c>
      <c r="E1690" s="2">
        <v>80101604</v>
      </c>
      <c r="F1690" s="2" t="s">
        <v>2602</v>
      </c>
      <c r="G1690" s="4">
        <v>1</v>
      </c>
      <c r="H1690" s="4">
        <v>1</v>
      </c>
      <c r="I1690" s="2">
        <v>345</v>
      </c>
      <c r="J1690" s="2">
        <v>0</v>
      </c>
      <c r="K1690" s="2" t="s">
        <v>29</v>
      </c>
      <c r="L1690" s="2" t="str">
        <f>IF(K1690=[34]Hoja3!$B$2,[34]Hoja3!$A$2,IF(K1690=[34]Hoja3!$B$3,[34]Hoja3!$A$3,IF(K1690=[34]Hoja3!$B$4,[34]Hoja3!$A$4,IF(K1690=[34]Hoja3!$B$5,[34]Hoja3!$A$5,IF(K1690=[34]Hoja3!$B$6,[34]Hoja3!$A$6,IF(K1690=[34]Hoja3!$B$7,[34]Hoja3!$A$7,IF(K1690=[34]Hoja3!$B$8,[34]Hoja3!$A$8,IF(K1690=[34]Hoja3!$B$9,[34]Hoja3!$A$9,IF(K1690=[34]Hoja3!$B$10,[34]Hoja3!$A$10,IF(K1690=[34]Hoja3!$B$11,[34]Hoja3!$A$11,IF(K1690=[34]Hoja3!$B$12,[34]Hoja3!$A$12,IF(K1690=[34]Hoja3!$B$13,[34]Hoja3!$A$13,IF(K1690=[34]Hoja3!$B$14,[34]Hoja3!$A$14,"")))))))))))))</f>
        <v>CCE-05</v>
      </c>
      <c r="M1690" s="2" t="s">
        <v>58</v>
      </c>
      <c r="N1690" s="2">
        <v>0</v>
      </c>
      <c r="O1690" s="5">
        <v>62790000</v>
      </c>
      <c r="P1690" s="29">
        <f t="shared" si="32"/>
        <v>62790000</v>
      </c>
      <c r="Q1690" s="1">
        <v>0</v>
      </c>
      <c r="R1690" s="2">
        <v>0</v>
      </c>
      <c r="S1690" s="2" t="s">
        <v>880</v>
      </c>
      <c r="T1690" s="2" t="s">
        <v>881</v>
      </c>
      <c r="U1690" s="2" t="s">
        <v>844</v>
      </c>
      <c r="V1690" s="2" t="s">
        <v>882</v>
      </c>
      <c r="W1690" s="2" t="s">
        <v>883</v>
      </c>
      <c r="X1690" s="2" t="s">
        <v>884</v>
      </c>
      <c r="Y1690" s="28" t="s">
        <v>885</v>
      </c>
    </row>
    <row r="1691" spans="1:25" ht="165" x14ac:dyDescent="0.25">
      <c r="A1691" s="2" t="s">
        <v>2603</v>
      </c>
      <c r="B1691" s="2" t="str">
        <f>IFERROR(VLOOKUP(VALUE(MID(A1691,1,IF(VALUE(MID(A1691,1,3))=898,3,4))),[34]Hoja1!$A$3:$K$222,2,0),"")</f>
        <v>1056 Mejoramiento de la calidad educativa a través de la jornada única y el uso del tiempo escolar</v>
      </c>
      <c r="C1691" s="2" t="s">
        <v>2598</v>
      </c>
      <c r="D1691" s="2" t="s">
        <v>2599</v>
      </c>
      <c r="E1691" s="2">
        <v>80101604</v>
      </c>
      <c r="F1691" s="2" t="s">
        <v>2604</v>
      </c>
      <c r="G1691" s="4">
        <v>1</v>
      </c>
      <c r="H1691" s="4">
        <v>1</v>
      </c>
      <c r="I1691" s="2">
        <v>345</v>
      </c>
      <c r="J1691" s="2">
        <v>0</v>
      </c>
      <c r="K1691" s="2" t="s">
        <v>29</v>
      </c>
      <c r="L1691" s="2" t="str">
        <f>IF(K1691=[34]Hoja3!$B$2,[34]Hoja3!$A$2,IF(K1691=[34]Hoja3!$B$3,[34]Hoja3!$A$3,IF(K1691=[34]Hoja3!$B$4,[34]Hoja3!$A$4,IF(K1691=[34]Hoja3!$B$5,[34]Hoja3!$A$5,IF(K1691=[34]Hoja3!$B$6,[34]Hoja3!$A$6,IF(K1691=[34]Hoja3!$B$7,[34]Hoja3!$A$7,IF(K1691=[34]Hoja3!$B$8,[34]Hoja3!$A$8,IF(K1691=[34]Hoja3!$B$9,[34]Hoja3!$A$9,IF(K1691=[34]Hoja3!$B$10,[34]Hoja3!$A$10,IF(K1691=[34]Hoja3!$B$11,[34]Hoja3!$A$11,IF(K1691=[34]Hoja3!$B$12,[34]Hoja3!$A$12,IF(K1691=[34]Hoja3!$B$13,[34]Hoja3!$A$13,IF(K1691=[34]Hoja3!$B$14,[34]Hoja3!$A$14,"")))))))))))))</f>
        <v>CCE-05</v>
      </c>
      <c r="M1691" s="2" t="s">
        <v>58</v>
      </c>
      <c r="N1691" s="2">
        <v>0</v>
      </c>
      <c r="O1691" s="5">
        <v>62192000</v>
      </c>
      <c r="P1691" s="29">
        <f t="shared" si="32"/>
        <v>62192000</v>
      </c>
      <c r="Q1691" s="1">
        <v>0</v>
      </c>
      <c r="R1691" s="2">
        <v>0</v>
      </c>
      <c r="S1691" s="2" t="s">
        <v>880</v>
      </c>
      <c r="T1691" s="2" t="s">
        <v>881</v>
      </c>
      <c r="U1691" s="2" t="s">
        <v>844</v>
      </c>
      <c r="V1691" s="2" t="s">
        <v>882</v>
      </c>
      <c r="W1691" s="2" t="s">
        <v>883</v>
      </c>
      <c r="X1691" s="2" t="s">
        <v>884</v>
      </c>
      <c r="Y1691" s="28" t="s">
        <v>885</v>
      </c>
    </row>
    <row r="1692" spans="1:25" ht="135" x14ac:dyDescent="0.25">
      <c r="A1692" s="2" t="s">
        <v>2605</v>
      </c>
      <c r="B1692" s="2" t="str">
        <f>IFERROR(VLOOKUP(VALUE(MID(A1692,1,IF(VALUE(MID(A1692,1,3))=898,3,4))),[34]Hoja1!$A$3:$K$222,2,0),"")</f>
        <v>1056 Mejoramiento de la calidad educativa a través de la jornada única y el uso del tiempo escolar</v>
      </c>
      <c r="C1692" s="2" t="s">
        <v>2598</v>
      </c>
      <c r="D1692" s="2" t="s">
        <v>2599</v>
      </c>
      <c r="E1692" s="2">
        <v>86141501</v>
      </c>
      <c r="F1692" s="2" t="s">
        <v>2606</v>
      </c>
      <c r="G1692" s="4">
        <v>1</v>
      </c>
      <c r="H1692" s="4">
        <v>1</v>
      </c>
      <c r="I1692" s="2">
        <v>345</v>
      </c>
      <c r="J1692" s="2">
        <v>0</v>
      </c>
      <c r="K1692" s="2" t="s">
        <v>29</v>
      </c>
      <c r="L1692" s="2" t="str">
        <f>IF(K1692=[34]Hoja3!$B$2,[34]Hoja3!$A$2,IF(K1692=[34]Hoja3!$B$3,[34]Hoja3!$A$3,IF(K1692=[34]Hoja3!$B$4,[34]Hoja3!$A$4,IF(K1692=[34]Hoja3!$B$5,[34]Hoja3!$A$5,IF(K1692=[34]Hoja3!$B$6,[34]Hoja3!$A$6,IF(K1692=[34]Hoja3!$B$7,[34]Hoja3!$A$7,IF(K1692=[34]Hoja3!$B$8,[34]Hoja3!$A$8,IF(K1692=[34]Hoja3!$B$9,[34]Hoja3!$A$9,IF(K1692=[34]Hoja3!$B$10,[34]Hoja3!$A$10,IF(K1692=[34]Hoja3!$B$11,[34]Hoja3!$A$11,IF(K1692=[34]Hoja3!$B$12,[34]Hoja3!$A$12,IF(K1692=[34]Hoja3!$B$13,[34]Hoja3!$A$13,IF(K1692=[34]Hoja3!$B$14,[34]Hoja3!$A$14,"")))))))))))))</f>
        <v>CCE-05</v>
      </c>
      <c r="M1692" s="2" t="s">
        <v>58</v>
      </c>
      <c r="N1692" s="2">
        <v>0</v>
      </c>
      <c r="O1692" s="5">
        <v>62192000</v>
      </c>
      <c r="P1692" s="29">
        <v>62192000</v>
      </c>
      <c r="Q1692" s="1">
        <v>0</v>
      </c>
      <c r="R1692" s="2">
        <v>0</v>
      </c>
      <c r="S1692" s="2" t="s">
        <v>880</v>
      </c>
      <c r="T1692" s="2" t="s">
        <v>881</v>
      </c>
      <c r="U1692" s="2" t="s">
        <v>844</v>
      </c>
      <c r="V1692" s="2" t="s">
        <v>882</v>
      </c>
      <c r="W1692" s="2" t="s">
        <v>883</v>
      </c>
      <c r="X1692" s="2" t="s">
        <v>884</v>
      </c>
      <c r="Y1692" s="28" t="s">
        <v>885</v>
      </c>
    </row>
    <row r="1693" spans="1:25" ht="120" x14ac:dyDescent="0.25">
      <c r="A1693" s="2" t="s">
        <v>2607</v>
      </c>
      <c r="B1693" s="2" t="str">
        <f>IFERROR(VLOOKUP(VALUE(MID(A1693,1,IF(VALUE(MID(A1693,1,3))=898,3,4))),[34]Hoja1!$A$3:$K$222,2,0),"")</f>
        <v>1056 Mejoramiento de la calidad educativa a través de la jornada única y el uso del tiempo escolar</v>
      </c>
      <c r="C1693" s="2" t="s">
        <v>2598</v>
      </c>
      <c r="D1693" s="2" t="s">
        <v>2599</v>
      </c>
      <c r="E1693" s="2">
        <v>86141501</v>
      </c>
      <c r="F1693" s="2" t="s">
        <v>2608</v>
      </c>
      <c r="G1693" s="4">
        <v>1</v>
      </c>
      <c r="H1693" s="4">
        <v>1</v>
      </c>
      <c r="I1693" s="2">
        <v>345</v>
      </c>
      <c r="J1693" s="2">
        <v>0</v>
      </c>
      <c r="K1693" s="2" t="s">
        <v>29</v>
      </c>
      <c r="L1693" s="2" t="str">
        <f>IF(K1693=[34]Hoja3!$B$2,[34]Hoja3!$A$2,IF(K1693=[34]Hoja3!$B$3,[34]Hoja3!$A$3,IF(K1693=[34]Hoja3!$B$4,[34]Hoja3!$A$4,IF(K1693=[34]Hoja3!$B$5,[34]Hoja3!$A$5,IF(K1693=[34]Hoja3!$B$6,[34]Hoja3!$A$6,IF(K1693=[34]Hoja3!$B$7,[34]Hoja3!$A$7,IF(K1693=[34]Hoja3!$B$8,[34]Hoja3!$A$8,IF(K1693=[34]Hoja3!$B$9,[34]Hoja3!$A$9,IF(K1693=[34]Hoja3!$B$10,[34]Hoja3!$A$10,IF(K1693=[34]Hoja3!$B$11,[34]Hoja3!$A$11,IF(K1693=[34]Hoja3!$B$12,[34]Hoja3!$A$12,IF(K1693=[34]Hoja3!$B$13,[34]Hoja3!$A$13,IF(K1693=[34]Hoja3!$B$14,[34]Hoja3!$A$14,"")))))))))))))</f>
        <v>CCE-05</v>
      </c>
      <c r="M1693" s="2" t="s">
        <v>58</v>
      </c>
      <c r="N1693" s="2">
        <v>0</v>
      </c>
      <c r="O1693" s="5">
        <v>60701140</v>
      </c>
      <c r="P1693" s="29">
        <f t="shared" si="32"/>
        <v>60701140</v>
      </c>
      <c r="Q1693" s="1">
        <v>0</v>
      </c>
      <c r="R1693" s="2">
        <v>0</v>
      </c>
      <c r="S1693" s="2" t="s">
        <v>880</v>
      </c>
      <c r="T1693" s="2" t="s">
        <v>881</v>
      </c>
      <c r="U1693" s="2" t="s">
        <v>844</v>
      </c>
      <c r="V1693" s="2" t="s">
        <v>882</v>
      </c>
      <c r="W1693" s="2" t="s">
        <v>883</v>
      </c>
      <c r="X1693" s="2" t="s">
        <v>884</v>
      </c>
      <c r="Y1693" s="28" t="s">
        <v>885</v>
      </c>
    </row>
    <row r="1694" spans="1:25" ht="120" x14ac:dyDescent="0.25">
      <c r="A1694" s="2" t="s">
        <v>2609</v>
      </c>
      <c r="B1694" s="2" t="str">
        <f>IFERROR(VLOOKUP(VALUE(MID(A1694,1,IF(VALUE(MID(A1694,1,3))=898,3,4))),[34]Hoja1!$A$3:$K$222,2,0),"")</f>
        <v>1056 Mejoramiento de la calidad educativa a través de la jornada única y el uso del tiempo escolar</v>
      </c>
      <c r="C1694" s="2" t="s">
        <v>2598</v>
      </c>
      <c r="D1694" s="2" t="s">
        <v>2599</v>
      </c>
      <c r="E1694" s="2">
        <v>86141501</v>
      </c>
      <c r="F1694" s="2" t="s">
        <v>2610</v>
      </c>
      <c r="G1694" s="4">
        <v>1</v>
      </c>
      <c r="H1694" s="4">
        <v>1</v>
      </c>
      <c r="I1694" s="2">
        <v>345</v>
      </c>
      <c r="J1694" s="2">
        <v>0</v>
      </c>
      <c r="K1694" s="2" t="s">
        <v>29</v>
      </c>
      <c r="L1694" s="2" t="str">
        <f>IF(K1694=[34]Hoja3!$B$2,[34]Hoja3!$A$2,IF(K1694=[34]Hoja3!$B$3,[34]Hoja3!$A$3,IF(K1694=[34]Hoja3!$B$4,[34]Hoja3!$A$4,IF(K1694=[34]Hoja3!$B$5,[34]Hoja3!$A$5,IF(K1694=[34]Hoja3!$B$6,[34]Hoja3!$A$6,IF(K1694=[34]Hoja3!$B$7,[34]Hoja3!$A$7,IF(K1694=[34]Hoja3!$B$8,[34]Hoja3!$A$8,IF(K1694=[34]Hoja3!$B$9,[34]Hoja3!$A$9,IF(K1694=[34]Hoja3!$B$10,[34]Hoja3!$A$10,IF(K1694=[34]Hoja3!$B$11,[34]Hoja3!$A$11,IF(K1694=[34]Hoja3!$B$12,[34]Hoja3!$A$12,IF(K1694=[34]Hoja3!$B$13,[34]Hoja3!$A$13,IF(K1694=[34]Hoja3!$B$14,[34]Hoja3!$A$14,"")))))))))))))</f>
        <v>CCE-05</v>
      </c>
      <c r="M1694" s="2" t="s">
        <v>58</v>
      </c>
      <c r="N1694" s="2">
        <v>0</v>
      </c>
      <c r="O1694" s="5">
        <v>59840066</v>
      </c>
      <c r="P1694" s="29">
        <f t="shared" si="32"/>
        <v>59840066</v>
      </c>
      <c r="Q1694" s="1">
        <v>0</v>
      </c>
      <c r="R1694" s="2">
        <v>0</v>
      </c>
      <c r="S1694" s="2" t="s">
        <v>880</v>
      </c>
      <c r="T1694" s="2" t="s">
        <v>881</v>
      </c>
      <c r="U1694" s="2" t="s">
        <v>844</v>
      </c>
      <c r="V1694" s="2" t="s">
        <v>882</v>
      </c>
      <c r="W1694" s="2" t="s">
        <v>883</v>
      </c>
      <c r="X1694" s="2" t="s">
        <v>884</v>
      </c>
      <c r="Y1694" s="28" t="s">
        <v>885</v>
      </c>
    </row>
    <row r="1695" spans="1:25" ht="135" x14ac:dyDescent="0.25">
      <c r="A1695" s="2" t="s">
        <v>2611</v>
      </c>
      <c r="B1695" s="2" t="str">
        <f>IFERROR(VLOOKUP(VALUE(MID(A1695,1,IF(VALUE(MID(A1695,1,3))=898,3,4))),[34]Hoja1!$A$3:$K$222,2,0),"")</f>
        <v>1056 Mejoramiento de la calidad educativa a través de la jornada única y el uso del tiempo escolar</v>
      </c>
      <c r="C1695" s="2" t="s">
        <v>2598</v>
      </c>
      <c r="D1695" s="2" t="s">
        <v>2599</v>
      </c>
      <c r="E1695" s="2">
        <v>86141501</v>
      </c>
      <c r="F1695" s="2" t="s">
        <v>2606</v>
      </c>
      <c r="G1695" s="4">
        <v>1</v>
      </c>
      <c r="H1695" s="4">
        <v>1</v>
      </c>
      <c r="I1695" s="2">
        <v>345</v>
      </c>
      <c r="J1695" s="2">
        <v>0</v>
      </c>
      <c r="K1695" s="2" t="s">
        <v>29</v>
      </c>
      <c r="L1695" s="2" t="str">
        <f>IF(K1695=[34]Hoja3!$B$2,[34]Hoja3!$A$2,IF(K1695=[34]Hoja3!$B$3,[34]Hoja3!$A$3,IF(K1695=[34]Hoja3!$B$4,[34]Hoja3!$A$4,IF(K1695=[34]Hoja3!$B$5,[34]Hoja3!$A$5,IF(K1695=[34]Hoja3!$B$6,[34]Hoja3!$A$6,IF(K1695=[34]Hoja3!$B$7,[34]Hoja3!$A$7,IF(K1695=[34]Hoja3!$B$8,[34]Hoja3!$A$8,IF(K1695=[34]Hoja3!$B$9,[34]Hoja3!$A$9,IF(K1695=[34]Hoja3!$B$10,[34]Hoja3!$A$10,IF(K1695=[34]Hoja3!$B$11,[34]Hoja3!$A$11,IF(K1695=[34]Hoja3!$B$12,[34]Hoja3!$A$12,IF(K1695=[34]Hoja3!$B$13,[34]Hoja3!$A$13,IF(K1695=[34]Hoja3!$B$14,[34]Hoja3!$A$14,"")))))))))))))</f>
        <v>CCE-05</v>
      </c>
      <c r="M1695" s="2" t="s">
        <v>58</v>
      </c>
      <c r="N1695" s="2">
        <v>0</v>
      </c>
      <c r="O1695" s="5">
        <v>59800000</v>
      </c>
      <c r="P1695" s="29">
        <f t="shared" si="32"/>
        <v>59800000</v>
      </c>
      <c r="Q1695" s="1">
        <v>0</v>
      </c>
      <c r="R1695" s="2">
        <v>0</v>
      </c>
      <c r="S1695" s="2" t="s">
        <v>880</v>
      </c>
      <c r="T1695" s="2" t="s">
        <v>881</v>
      </c>
      <c r="U1695" s="2" t="s">
        <v>844</v>
      </c>
      <c r="V1695" s="2" t="s">
        <v>882</v>
      </c>
      <c r="W1695" s="2" t="s">
        <v>883</v>
      </c>
      <c r="X1695" s="2" t="s">
        <v>884</v>
      </c>
      <c r="Y1695" s="28" t="s">
        <v>885</v>
      </c>
    </row>
    <row r="1696" spans="1:25" ht="150" x14ac:dyDescent="0.25">
      <c r="A1696" s="2" t="s">
        <v>2612</v>
      </c>
      <c r="B1696" s="2" t="str">
        <f>IFERROR(VLOOKUP(VALUE(MID(A1696,1,IF(VALUE(MID(A1696,1,3))=898,3,4))),[34]Hoja1!$A$3:$K$222,2,0),"")</f>
        <v>1056 Mejoramiento de la calidad educativa a través de la jornada única y el uso del tiempo escolar</v>
      </c>
      <c r="C1696" s="2" t="s">
        <v>2598</v>
      </c>
      <c r="D1696" s="2" t="s">
        <v>2599</v>
      </c>
      <c r="E1696" s="2">
        <v>86141501</v>
      </c>
      <c r="F1696" s="2" t="s">
        <v>2613</v>
      </c>
      <c r="G1696" s="4">
        <v>1</v>
      </c>
      <c r="H1696" s="4">
        <v>1</v>
      </c>
      <c r="I1696" s="2">
        <v>345</v>
      </c>
      <c r="J1696" s="2">
        <v>0</v>
      </c>
      <c r="K1696" s="2" t="s">
        <v>29</v>
      </c>
      <c r="L1696" s="2" t="str">
        <f>IF(K1696=[34]Hoja3!$B$2,[34]Hoja3!$A$2,IF(K1696=[34]Hoja3!$B$3,[34]Hoja3!$A$3,IF(K1696=[34]Hoja3!$B$4,[34]Hoja3!$A$4,IF(K1696=[34]Hoja3!$B$5,[34]Hoja3!$A$5,IF(K1696=[34]Hoja3!$B$6,[34]Hoja3!$A$6,IF(K1696=[34]Hoja3!$B$7,[34]Hoja3!$A$7,IF(K1696=[34]Hoja3!$B$8,[34]Hoja3!$A$8,IF(K1696=[34]Hoja3!$B$9,[34]Hoja3!$A$9,IF(K1696=[34]Hoja3!$B$10,[34]Hoja3!$A$10,IF(K1696=[34]Hoja3!$B$11,[34]Hoja3!$A$11,IF(K1696=[34]Hoja3!$B$12,[34]Hoja3!$A$12,IF(K1696=[34]Hoja3!$B$13,[34]Hoja3!$A$13,IF(K1696=[34]Hoja3!$B$14,[34]Hoja3!$A$14,"")))))))))))))</f>
        <v>CCE-05</v>
      </c>
      <c r="M1696" s="2" t="s">
        <v>58</v>
      </c>
      <c r="N1696" s="2">
        <v>0</v>
      </c>
      <c r="O1696" s="5">
        <v>59800000</v>
      </c>
      <c r="P1696" s="29">
        <f t="shared" si="32"/>
        <v>59800000</v>
      </c>
      <c r="Q1696" s="1">
        <v>0</v>
      </c>
      <c r="R1696" s="2">
        <v>0</v>
      </c>
      <c r="S1696" s="2" t="s">
        <v>880</v>
      </c>
      <c r="T1696" s="2" t="s">
        <v>881</v>
      </c>
      <c r="U1696" s="2" t="s">
        <v>844</v>
      </c>
      <c r="V1696" s="2" t="s">
        <v>882</v>
      </c>
      <c r="W1696" s="2" t="s">
        <v>883</v>
      </c>
      <c r="X1696" s="2" t="s">
        <v>884</v>
      </c>
      <c r="Y1696" s="28" t="s">
        <v>885</v>
      </c>
    </row>
    <row r="1697" spans="1:25" ht="120" x14ac:dyDescent="0.25">
      <c r="A1697" s="2" t="s">
        <v>2614</v>
      </c>
      <c r="B1697" s="2" t="str">
        <f>IFERROR(VLOOKUP(VALUE(MID(A1697,1,IF(VALUE(MID(A1697,1,3))=898,3,4))),[34]Hoja1!$A$3:$K$222,2,0),"")</f>
        <v>1056 Mejoramiento de la calidad educativa a través de la jornada única y el uso del tiempo escolar</v>
      </c>
      <c r="C1697" s="2" t="s">
        <v>2598</v>
      </c>
      <c r="D1697" s="2" t="s">
        <v>2599</v>
      </c>
      <c r="E1697" s="2">
        <v>86141501</v>
      </c>
      <c r="F1697" s="2" t="s">
        <v>2615</v>
      </c>
      <c r="G1697" s="4">
        <v>1</v>
      </c>
      <c r="H1697" s="4">
        <v>1</v>
      </c>
      <c r="I1697" s="2">
        <v>345</v>
      </c>
      <c r="J1697" s="2">
        <v>0</v>
      </c>
      <c r="K1697" s="2" t="s">
        <v>29</v>
      </c>
      <c r="L1697" s="2" t="str">
        <f>IF(K1697=[34]Hoja3!$B$2,[34]Hoja3!$A$2,IF(K1697=[34]Hoja3!$B$3,[34]Hoja3!$A$3,IF(K1697=[34]Hoja3!$B$4,[34]Hoja3!$A$4,IF(K1697=[34]Hoja3!$B$5,[34]Hoja3!$A$5,IF(K1697=[34]Hoja3!$B$6,[34]Hoja3!$A$6,IF(K1697=[34]Hoja3!$B$7,[34]Hoja3!$A$7,IF(K1697=[34]Hoja3!$B$8,[34]Hoja3!$A$8,IF(K1697=[34]Hoja3!$B$9,[34]Hoja3!$A$9,IF(K1697=[34]Hoja3!$B$10,[34]Hoja3!$A$10,IF(K1697=[34]Hoja3!$B$11,[34]Hoja3!$A$11,IF(K1697=[34]Hoja3!$B$12,[34]Hoja3!$A$12,IF(K1697=[34]Hoja3!$B$13,[34]Hoja3!$A$13,IF(K1697=[34]Hoja3!$B$14,[34]Hoja3!$A$14,"")))))))))))))</f>
        <v>CCE-05</v>
      </c>
      <c r="M1697" s="2" t="s">
        <v>58</v>
      </c>
      <c r="N1697" s="2">
        <v>0</v>
      </c>
      <c r="O1697" s="5">
        <v>53820000</v>
      </c>
      <c r="P1697" s="29">
        <f t="shared" si="32"/>
        <v>53820000</v>
      </c>
      <c r="Q1697" s="1">
        <v>0</v>
      </c>
      <c r="R1697" s="2">
        <v>0</v>
      </c>
      <c r="S1697" s="2" t="s">
        <v>880</v>
      </c>
      <c r="T1697" s="2" t="s">
        <v>881</v>
      </c>
      <c r="U1697" s="2" t="s">
        <v>844</v>
      </c>
      <c r="V1697" s="2" t="s">
        <v>882</v>
      </c>
      <c r="W1697" s="2" t="s">
        <v>883</v>
      </c>
      <c r="X1697" s="2" t="s">
        <v>884</v>
      </c>
      <c r="Y1697" s="28" t="s">
        <v>885</v>
      </c>
    </row>
    <row r="1698" spans="1:25" ht="120" x14ac:dyDescent="0.25">
      <c r="A1698" s="2" t="s">
        <v>2616</v>
      </c>
      <c r="B1698" s="2" t="str">
        <f>IFERROR(VLOOKUP(VALUE(MID(A1698,1,IF(VALUE(MID(A1698,1,3))=898,3,4))),[34]Hoja1!$A$3:$K$222,2,0),"")</f>
        <v>1056 Mejoramiento de la calidad educativa a través de la jornada única y el uso del tiempo escolar</v>
      </c>
      <c r="C1698" s="2" t="s">
        <v>2598</v>
      </c>
      <c r="D1698" s="2" t="s">
        <v>2599</v>
      </c>
      <c r="E1698" s="2">
        <v>86141501</v>
      </c>
      <c r="F1698" s="2" t="s">
        <v>2617</v>
      </c>
      <c r="G1698" s="4">
        <v>1</v>
      </c>
      <c r="H1698" s="4">
        <v>1</v>
      </c>
      <c r="I1698" s="2">
        <v>345</v>
      </c>
      <c r="J1698" s="2">
        <v>0</v>
      </c>
      <c r="K1698" s="2" t="s">
        <v>29</v>
      </c>
      <c r="L1698" s="2" t="str">
        <f>IF(K1698=[34]Hoja3!$B$2,[34]Hoja3!$A$2,IF(K1698=[34]Hoja3!$B$3,[34]Hoja3!$A$3,IF(K1698=[34]Hoja3!$B$4,[34]Hoja3!$A$4,IF(K1698=[34]Hoja3!$B$5,[34]Hoja3!$A$5,IF(K1698=[34]Hoja3!$B$6,[34]Hoja3!$A$6,IF(K1698=[34]Hoja3!$B$7,[34]Hoja3!$A$7,IF(K1698=[34]Hoja3!$B$8,[34]Hoja3!$A$8,IF(K1698=[34]Hoja3!$B$9,[34]Hoja3!$A$9,IF(K1698=[34]Hoja3!$B$10,[34]Hoja3!$A$10,IF(K1698=[34]Hoja3!$B$11,[34]Hoja3!$A$11,IF(K1698=[34]Hoja3!$B$12,[34]Hoja3!$A$12,IF(K1698=[34]Hoja3!$B$13,[34]Hoja3!$A$13,IF(K1698=[34]Hoja3!$B$14,[34]Hoja3!$A$14,"")))))))))))))</f>
        <v>CCE-05</v>
      </c>
      <c r="M1698" s="2" t="s">
        <v>58</v>
      </c>
      <c r="N1698" s="2">
        <v>0</v>
      </c>
      <c r="O1698" s="5">
        <v>53820000</v>
      </c>
      <c r="P1698" s="29">
        <f t="shared" si="32"/>
        <v>53820000</v>
      </c>
      <c r="Q1698" s="1">
        <v>0</v>
      </c>
      <c r="R1698" s="2">
        <v>0</v>
      </c>
      <c r="S1698" s="2" t="s">
        <v>880</v>
      </c>
      <c r="T1698" s="2" t="s">
        <v>881</v>
      </c>
      <c r="U1698" s="2" t="s">
        <v>844</v>
      </c>
      <c r="V1698" s="2" t="s">
        <v>882</v>
      </c>
      <c r="W1698" s="2" t="s">
        <v>883</v>
      </c>
      <c r="X1698" s="2" t="s">
        <v>884</v>
      </c>
      <c r="Y1698" s="28" t="s">
        <v>885</v>
      </c>
    </row>
    <row r="1699" spans="1:25" ht="120" x14ac:dyDescent="0.25">
      <c r="A1699" s="2" t="s">
        <v>2618</v>
      </c>
      <c r="B1699" s="2" t="str">
        <f>IFERROR(VLOOKUP(VALUE(MID(A1699,1,IF(VALUE(MID(A1699,1,3))=898,3,4))),[34]Hoja1!$A$3:$K$222,2,0),"")</f>
        <v>1056 Mejoramiento de la calidad educativa a través de la jornada única y el uso del tiempo escolar</v>
      </c>
      <c r="C1699" s="2" t="s">
        <v>2598</v>
      </c>
      <c r="D1699" s="2" t="s">
        <v>2599</v>
      </c>
      <c r="E1699" s="2">
        <v>86141501</v>
      </c>
      <c r="F1699" s="2" t="s">
        <v>2619</v>
      </c>
      <c r="G1699" s="4">
        <v>1</v>
      </c>
      <c r="H1699" s="4">
        <v>1</v>
      </c>
      <c r="I1699" s="2">
        <v>345</v>
      </c>
      <c r="J1699" s="2">
        <v>0</v>
      </c>
      <c r="K1699" s="2" t="s">
        <v>29</v>
      </c>
      <c r="L1699" s="2" t="str">
        <f>IF(K1699=[34]Hoja3!$B$2,[34]Hoja3!$A$2,IF(K1699=[34]Hoja3!$B$3,[34]Hoja3!$A$3,IF(K1699=[34]Hoja3!$B$4,[34]Hoja3!$A$4,IF(K1699=[34]Hoja3!$B$5,[34]Hoja3!$A$5,IF(K1699=[34]Hoja3!$B$6,[34]Hoja3!$A$6,IF(K1699=[34]Hoja3!$B$7,[34]Hoja3!$A$7,IF(K1699=[34]Hoja3!$B$8,[34]Hoja3!$A$8,IF(K1699=[34]Hoja3!$B$9,[34]Hoja3!$A$9,IF(K1699=[34]Hoja3!$B$10,[34]Hoja3!$A$10,IF(K1699=[34]Hoja3!$B$11,[34]Hoja3!$A$11,IF(K1699=[34]Hoja3!$B$12,[34]Hoja3!$A$12,IF(K1699=[34]Hoja3!$B$13,[34]Hoja3!$A$13,IF(K1699=[34]Hoja3!$B$14,[34]Hoja3!$A$14,"")))))))))))))</f>
        <v>CCE-05</v>
      </c>
      <c r="M1699" s="2" t="s">
        <v>58</v>
      </c>
      <c r="N1699" s="2">
        <v>0</v>
      </c>
      <c r="O1699" s="5">
        <v>49954390</v>
      </c>
      <c r="P1699" s="29">
        <f t="shared" si="32"/>
        <v>49954390</v>
      </c>
      <c r="Q1699" s="1">
        <v>0</v>
      </c>
      <c r="R1699" s="2">
        <v>0</v>
      </c>
      <c r="S1699" s="2" t="s">
        <v>880</v>
      </c>
      <c r="T1699" s="2" t="s">
        <v>881</v>
      </c>
      <c r="U1699" s="2" t="s">
        <v>844</v>
      </c>
      <c r="V1699" s="2" t="s">
        <v>882</v>
      </c>
      <c r="W1699" s="2" t="s">
        <v>883</v>
      </c>
      <c r="X1699" s="2" t="s">
        <v>884</v>
      </c>
      <c r="Y1699" s="28" t="s">
        <v>885</v>
      </c>
    </row>
    <row r="1700" spans="1:25" ht="120" x14ac:dyDescent="0.25">
      <c r="A1700" s="2" t="s">
        <v>2620</v>
      </c>
      <c r="B1700" s="2" t="str">
        <f>IFERROR(VLOOKUP(VALUE(MID(A1700,1,IF(VALUE(MID(A1700,1,3))=898,3,4))),[34]Hoja1!$A$3:$K$222,2,0),"")</f>
        <v>1056 Mejoramiento de la calidad educativa a través de la jornada única y el uso del tiempo escolar</v>
      </c>
      <c r="C1700" s="2" t="s">
        <v>2598</v>
      </c>
      <c r="D1700" s="2" t="s">
        <v>2599</v>
      </c>
      <c r="E1700" s="2">
        <v>86141501</v>
      </c>
      <c r="F1700" s="2" t="s">
        <v>2621</v>
      </c>
      <c r="G1700" s="4">
        <v>1</v>
      </c>
      <c r="H1700" s="4">
        <v>1</v>
      </c>
      <c r="I1700" s="2">
        <v>345</v>
      </c>
      <c r="J1700" s="2">
        <v>0</v>
      </c>
      <c r="K1700" s="2" t="s">
        <v>29</v>
      </c>
      <c r="L1700" s="2" t="str">
        <f>IF(K1700=[34]Hoja3!$B$2,[34]Hoja3!$A$2,IF(K1700=[34]Hoja3!$B$3,[34]Hoja3!$A$3,IF(K1700=[34]Hoja3!$B$4,[34]Hoja3!$A$4,IF(K1700=[34]Hoja3!$B$5,[34]Hoja3!$A$5,IF(K1700=[34]Hoja3!$B$6,[34]Hoja3!$A$6,IF(K1700=[34]Hoja3!$B$7,[34]Hoja3!$A$7,IF(K1700=[34]Hoja3!$B$8,[34]Hoja3!$A$8,IF(K1700=[34]Hoja3!$B$9,[34]Hoja3!$A$9,IF(K1700=[34]Hoja3!$B$10,[34]Hoja3!$A$10,IF(K1700=[34]Hoja3!$B$11,[34]Hoja3!$A$11,IF(K1700=[34]Hoja3!$B$12,[34]Hoja3!$A$12,IF(K1700=[34]Hoja3!$B$13,[34]Hoja3!$A$13,IF(K1700=[34]Hoja3!$B$14,[34]Hoja3!$A$14,"")))))))))))))</f>
        <v>CCE-05</v>
      </c>
      <c r="M1700" s="2" t="s">
        <v>58</v>
      </c>
      <c r="N1700" s="2">
        <v>0</v>
      </c>
      <c r="O1700" s="5">
        <v>52149970</v>
      </c>
      <c r="P1700" s="29">
        <f t="shared" si="32"/>
        <v>52149970</v>
      </c>
      <c r="Q1700" s="1">
        <v>0</v>
      </c>
      <c r="R1700" s="2">
        <v>0</v>
      </c>
      <c r="S1700" s="2" t="s">
        <v>880</v>
      </c>
      <c r="T1700" s="2" t="s">
        <v>881</v>
      </c>
      <c r="U1700" s="2" t="s">
        <v>844</v>
      </c>
      <c r="V1700" s="2" t="s">
        <v>882</v>
      </c>
      <c r="W1700" s="2" t="s">
        <v>883</v>
      </c>
      <c r="X1700" s="2" t="s">
        <v>884</v>
      </c>
      <c r="Y1700" s="28" t="s">
        <v>885</v>
      </c>
    </row>
    <row r="1701" spans="1:25" ht="150" x14ac:dyDescent="0.25">
      <c r="A1701" s="2" t="s">
        <v>2622</v>
      </c>
      <c r="B1701" s="2" t="str">
        <f>IFERROR(VLOOKUP(VALUE(MID(A1701,1,IF(VALUE(MID(A1701,1,3))=898,3,4))),[34]Hoja1!$A$3:$K$222,2,0),"")</f>
        <v>1056 Mejoramiento de la calidad educativa a través de la jornada única y el uso del tiempo escolar</v>
      </c>
      <c r="C1701" s="2" t="s">
        <v>2598</v>
      </c>
      <c r="D1701" s="2" t="s">
        <v>2599</v>
      </c>
      <c r="E1701" s="2">
        <v>81112002</v>
      </c>
      <c r="F1701" s="2" t="s">
        <v>2623</v>
      </c>
      <c r="G1701" s="4">
        <v>1</v>
      </c>
      <c r="H1701" s="4">
        <v>1</v>
      </c>
      <c r="I1701" s="2">
        <v>345</v>
      </c>
      <c r="J1701" s="2">
        <v>0</v>
      </c>
      <c r="K1701" s="2" t="s">
        <v>29</v>
      </c>
      <c r="L1701" s="2" t="str">
        <f>IF(K1701=[34]Hoja3!$B$2,[34]Hoja3!$A$2,IF(K1701=[34]Hoja3!$B$3,[34]Hoja3!$A$3,IF(K1701=[34]Hoja3!$B$4,[34]Hoja3!$A$4,IF(K1701=[34]Hoja3!$B$5,[34]Hoja3!$A$5,IF(K1701=[34]Hoja3!$B$6,[34]Hoja3!$A$6,IF(K1701=[34]Hoja3!$B$7,[34]Hoja3!$A$7,IF(K1701=[34]Hoja3!$B$8,[34]Hoja3!$A$8,IF(K1701=[34]Hoja3!$B$9,[34]Hoja3!$A$9,IF(K1701=[34]Hoja3!$B$10,[34]Hoja3!$A$10,IF(K1701=[34]Hoja3!$B$11,[34]Hoja3!$A$11,IF(K1701=[34]Hoja3!$B$12,[34]Hoja3!$A$12,IF(K1701=[34]Hoja3!$B$13,[34]Hoja3!$A$13,IF(K1701=[34]Hoja3!$B$14,[34]Hoja3!$A$14,"")))))))))))))</f>
        <v>CCE-05</v>
      </c>
      <c r="M1701" s="2" t="s">
        <v>58</v>
      </c>
      <c r="N1701" s="2">
        <v>0</v>
      </c>
      <c r="O1701" s="5">
        <v>43700000</v>
      </c>
      <c r="P1701" s="29">
        <f t="shared" si="32"/>
        <v>43700000</v>
      </c>
      <c r="Q1701" s="1">
        <v>0</v>
      </c>
      <c r="R1701" s="2">
        <v>0</v>
      </c>
      <c r="S1701" s="2" t="s">
        <v>880</v>
      </c>
      <c r="T1701" s="2" t="s">
        <v>881</v>
      </c>
      <c r="U1701" s="2" t="s">
        <v>844</v>
      </c>
      <c r="V1701" s="2" t="s">
        <v>882</v>
      </c>
      <c r="W1701" s="2" t="s">
        <v>883</v>
      </c>
      <c r="X1701" s="2" t="s">
        <v>884</v>
      </c>
      <c r="Y1701" s="28" t="s">
        <v>885</v>
      </c>
    </row>
    <row r="1702" spans="1:25" ht="120" x14ac:dyDescent="0.25">
      <c r="A1702" s="2" t="s">
        <v>2624</v>
      </c>
      <c r="B1702" s="2" t="str">
        <f>IFERROR(VLOOKUP(VALUE(MID(A1702,1,IF(VALUE(MID(A1702,1,3))=898,3,4))),[34]Hoja1!$A$3:$K$222,2,0),"")</f>
        <v>1056 Mejoramiento de la calidad educativa a través de la jornada única y el uso del tiempo escolar</v>
      </c>
      <c r="C1702" s="2" t="s">
        <v>2598</v>
      </c>
      <c r="D1702" s="2" t="s">
        <v>2599</v>
      </c>
      <c r="E1702" s="2">
        <v>86141501</v>
      </c>
      <c r="F1702" s="2" t="s">
        <v>2625</v>
      </c>
      <c r="G1702" s="4">
        <v>1</v>
      </c>
      <c r="H1702" s="4">
        <v>1</v>
      </c>
      <c r="I1702" s="2">
        <v>345</v>
      </c>
      <c r="J1702" s="2">
        <v>0</v>
      </c>
      <c r="K1702" s="2" t="s">
        <v>29</v>
      </c>
      <c r="L1702" s="2" t="str">
        <f>IF(K1702=[34]Hoja3!$B$2,[34]Hoja3!$A$2,IF(K1702=[34]Hoja3!$B$3,[34]Hoja3!$A$3,IF(K1702=[34]Hoja3!$B$4,[34]Hoja3!$A$4,IF(K1702=[34]Hoja3!$B$5,[34]Hoja3!$A$5,IF(K1702=[34]Hoja3!$B$6,[34]Hoja3!$A$6,IF(K1702=[34]Hoja3!$B$7,[34]Hoja3!$A$7,IF(K1702=[34]Hoja3!$B$8,[34]Hoja3!$A$8,IF(K1702=[34]Hoja3!$B$9,[34]Hoja3!$A$9,IF(K1702=[34]Hoja3!$B$10,[34]Hoja3!$A$10,IF(K1702=[34]Hoja3!$B$11,[34]Hoja3!$A$11,IF(K1702=[34]Hoja3!$B$12,[34]Hoja3!$A$12,IF(K1702=[34]Hoja3!$B$13,[34]Hoja3!$A$13,IF(K1702=[34]Hoja3!$B$14,[34]Hoja3!$A$14,"")))))))))))))</f>
        <v>CCE-05</v>
      </c>
      <c r="M1702" s="2" t="s">
        <v>58</v>
      </c>
      <c r="N1702" s="2">
        <v>0</v>
      </c>
      <c r="O1702" s="5">
        <v>51463880</v>
      </c>
      <c r="P1702" s="29">
        <f t="shared" si="32"/>
        <v>51463880</v>
      </c>
      <c r="Q1702" s="1">
        <v>0</v>
      </c>
      <c r="R1702" s="2">
        <v>0</v>
      </c>
      <c r="S1702" s="2" t="s">
        <v>880</v>
      </c>
      <c r="T1702" s="2" t="s">
        <v>881</v>
      </c>
      <c r="U1702" s="2" t="s">
        <v>844</v>
      </c>
      <c r="V1702" s="2" t="s">
        <v>882</v>
      </c>
      <c r="W1702" s="2" t="s">
        <v>883</v>
      </c>
      <c r="X1702" s="2" t="s">
        <v>884</v>
      </c>
      <c r="Y1702" s="28" t="s">
        <v>885</v>
      </c>
    </row>
    <row r="1703" spans="1:25" ht="120" x14ac:dyDescent="0.25">
      <c r="A1703" s="2" t="s">
        <v>2626</v>
      </c>
      <c r="B1703" s="2" t="str">
        <f>IFERROR(VLOOKUP(VALUE(MID(A1703,1,IF(VALUE(MID(A1703,1,3))=898,3,4))),[34]Hoja1!$A$3:$K$222,2,0),"")</f>
        <v>1056 Mejoramiento de la calidad educativa a través de la jornada única y el uso del tiempo escolar</v>
      </c>
      <c r="C1703" s="2" t="s">
        <v>2598</v>
      </c>
      <c r="D1703" s="2" t="s">
        <v>2599</v>
      </c>
      <c r="E1703" s="2">
        <v>86141501</v>
      </c>
      <c r="F1703" s="2" t="s">
        <v>2627</v>
      </c>
      <c r="G1703" s="4">
        <v>1</v>
      </c>
      <c r="H1703" s="4">
        <v>1</v>
      </c>
      <c r="I1703" s="2">
        <v>345</v>
      </c>
      <c r="J1703" s="2">
        <v>0</v>
      </c>
      <c r="K1703" s="2" t="s">
        <v>29</v>
      </c>
      <c r="L1703" s="2" t="str">
        <f>IF(K1703=[34]Hoja3!$B$2,[34]Hoja3!$A$2,IF(K1703=[34]Hoja3!$B$3,[34]Hoja3!$A$3,IF(K1703=[34]Hoja3!$B$4,[34]Hoja3!$A$4,IF(K1703=[34]Hoja3!$B$5,[34]Hoja3!$A$5,IF(K1703=[34]Hoja3!$B$6,[34]Hoja3!$A$6,IF(K1703=[34]Hoja3!$B$7,[34]Hoja3!$A$7,IF(K1703=[34]Hoja3!$B$8,[34]Hoja3!$A$8,IF(K1703=[34]Hoja3!$B$9,[34]Hoja3!$A$9,IF(K1703=[34]Hoja3!$B$10,[34]Hoja3!$A$10,IF(K1703=[34]Hoja3!$B$11,[34]Hoja3!$A$11,IF(K1703=[34]Hoja3!$B$12,[34]Hoja3!$A$12,IF(K1703=[34]Hoja3!$B$13,[34]Hoja3!$A$13,IF(K1703=[34]Hoja3!$B$14,[34]Hoja3!$A$14,"")))))))))))))</f>
        <v>CCE-05</v>
      </c>
      <c r="M1703" s="2" t="s">
        <v>58</v>
      </c>
      <c r="N1703" s="2">
        <v>0</v>
      </c>
      <c r="O1703" s="5">
        <v>51463880</v>
      </c>
      <c r="P1703" s="29">
        <f t="shared" si="32"/>
        <v>51463880</v>
      </c>
      <c r="Q1703" s="1">
        <v>0</v>
      </c>
      <c r="R1703" s="2">
        <v>0</v>
      </c>
      <c r="S1703" s="2" t="s">
        <v>880</v>
      </c>
      <c r="T1703" s="2" t="s">
        <v>881</v>
      </c>
      <c r="U1703" s="2" t="s">
        <v>844</v>
      </c>
      <c r="V1703" s="2" t="s">
        <v>882</v>
      </c>
      <c r="W1703" s="2" t="s">
        <v>883</v>
      </c>
      <c r="X1703" s="2" t="s">
        <v>884</v>
      </c>
      <c r="Y1703" s="28" t="s">
        <v>885</v>
      </c>
    </row>
    <row r="1704" spans="1:25" ht="135" x14ac:dyDescent="0.25">
      <c r="A1704" s="2" t="s">
        <v>2628</v>
      </c>
      <c r="B1704" s="2" t="str">
        <f>IFERROR(VLOOKUP(VALUE(MID(A1704,1,IF(VALUE(MID(A1704,1,3))=898,3,4))),[34]Hoja1!$A$3:$K$222,2,0),"")</f>
        <v>1056 Mejoramiento de la calidad educativa a través de la jornada única y el uso del tiempo escolar</v>
      </c>
      <c r="C1704" s="2" t="s">
        <v>2598</v>
      </c>
      <c r="D1704" s="2" t="s">
        <v>2599</v>
      </c>
      <c r="E1704" s="2">
        <v>82151704</v>
      </c>
      <c r="F1704" s="2" t="s">
        <v>2629</v>
      </c>
      <c r="G1704" s="4">
        <v>1</v>
      </c>
      <c r="H1704" s="4">
        <v>1</v>
      </c>
      <c r="I1704" s="2">
        <v>345</v>
      </c>
      <c r="J1704" s="2">
        <v>0</v>
      </c>
      <c r="K1704" s="2" t="s">
        <v>29</v>
      </c>
      <c r="L1704" s="2" t="str">
        <f>IF(K1704=[34]Hoja3!$B$2,[34]Hoja3!$A$2,IF(K1704=[34]Hoja3!$B$3,[34]Hoja3!$A$3,IF(K1704=[34]Hoja3!$B$4,[34]Hoja3!$A$4,IF(K1704=[34]Hoja3!$B$5,[34]Hoja3!$A$5,IF(K1704=[34]Hoja3!$B$6,[34]Hoja3!$A$6,IF(K1704=[34]Hoja3!$B$7,[34]Hoja3!$A$7,IF(K1704=[34]Hoja3!$B$8,[34]Hoja3!$A$8,IF(K1704=[34]Hoja3!$B$9,[34]Hoja3!$A$9,IF(K1704=[34]Hoja3!$B$10,[34]Hoja3!$A$10,IF(K1704=[34]Hoja3!$B$11,[34]Hoja3!$A$11,IF(K1704=[34]Hoja3!$B$12,[34]Hoja3!$A$12,IF(K1704=[34]Hoja3!$B$13,[34]Hoja3!$A$13,IF(K1704=[34]Hoja3!$B$14,[34]Hoja3!$A$14,"")))))))))))))</f>
        <v>CCE-05</v>
      </c>
      <c r="M1704" s="2" t="s">
        <v>58</v>
      </c>
      <c r="N1704" s="2">
        <v>0</v>
      </c>
      <c r="O1704" s="5">
        <v>51428000</v>
      </c>
      <c r="P1704" s="29">
        <f t="shared" si="32"/>
        <v>51428000</v>
      </c>
      <c r="Q1704" s="1">
        <v>0</v>
      </c>
      <c r="R1704" s="2">
        <v>0</v>
      </c>
      <c r="S1704" s="2" t="s">
        <v>880</v>
      </c>
      <c r="T1704" s="2" t="s">
        <v>881</v>
      </c>
      <c r="U1704" s="2" t="s">
        <v>844</v>
      </c>
      <c r="V1704" s="2" t="s">
        <v>882</v>
      </c>
      <c r="W1704" s="2" t="s">
        <v>883</v>
      </c>
      <c r="X1704" s="2" t="s">
        <v>884</v>
      </c>
      <c r="Y1704" s="28" t="s">
        <v>885</v>
      </c>
    </row>
    <row r="1705" spans="1:25" ht="135" x14ac:dyDescent="0.25">
      <c r="A1705" s="2" t="s">
        <v>2630</v>
      </c>
      <c r="B1705" s="2" t="str">
        <f>IFERROR(VLOOKUP(VALUE(MID(A1705,1,IF(VALUE(MID(A1705,1,3))=898,3,4))),[34]Hoja1!$A$3:$K$222,2,0),"")</f>
        <v>1056 Mejoramiento de la calidad educativa a través de la jornada única y el uso del tiempo escolar</v>
      </c>
      <c r="C1705" s="2" t="s">
        <v>2598</v>
      </c>
      <c r="D1705" s="2" t="s">
        <v>2599</v>
      </c>
      <c r="E1705" s="2">
        <v>82151704</v>
      </c>
      <c r="F1705" s="2" t="s">
        <v>2631</v>
      </c>
      <c r="G1705" s="4">
        <v>1</v>
      </c>
      <c r="H1705" s="4">
        <v>1</v>
      </c>
      <c r="I1705" s="2">
        <v>345</v>
      </c>
      <c r="J1705" s="2">
        <v>0</v>
      </c>
      <c r="K1705" s="2" t="s">
        <v>29</v>
      </c>
      <c r="L1705" s="2" t="str">
        <f>IF(K1705=[34]Hoja3!$B$2,[34]Hoja3!$A$2,IF(K1705=[34]Hoja3!$B$3,[34]Hoja3!$A$3,IF(K1705=[34]Hoja3!$B$4,[34]Hoja3!$A$4,IF(K1705=[34]Hoja3!$B$5,[34]Hoja3!$A$5,IF(K1705=[34]Hoja3!$B$6,[34]Hoja3!$A$6,IF(K1705=[34]Hoja3!$B$7,[34]Hoja3!$A$7,IF(K1705=[34]Hoja3!$B$8,[34]Hoja3!$A$8,IF(K1705=[34]Hoja3!$B$9,[34]Hoja3!$A$9,IF(K1705=[34]Hoja3!$B$10,[34]Hoja3!$A$10,IF(K1705=[34]Hoja3!$B$11,[34]Hoja3!$A$11,IF(K1705=[34]Hoja3!$B$12,[34]Hoja3!$A$12,IF(K1705=[34]Hoja3!$B$13,[34]Hoja3!$A$13,IF(K1705=[34]Hoja3!$B$14,[34]Hoja3!$A$14,"")))))))))))))</f>
        <v>CCE-05</v>
      </c>
      <c r="M1705" s="2" t="s">
        <v>58</v>
      </c>
      <c r="N1705" s="2">
        <v>0</v>
      </c>
      <c r="O1705" s="5">
        <v>51428000</v>
      </c>
      <c r="P1705" s="29">
        <f t="shared" si="32"/>
        <v>51428000</v>
      </c>
      <c r="Q1705" s="1">
        <v>0</v>
      </c>
      <c r="R1705" s="2">
        <v>0</v>
      </c>
      <c r="S1705" s="2" t="s">
        <v>880</v>
      </c>
      <c r="T1705" s="2" t="s">
        <v>881</v>
      </c>
      <c r="U1705" s="2" t="s">
        <v>844</v>
      </c>
      <c r="V1705" s="2" t="s">
        <v>882</v>
      </c>
      <c r="W1705" s="2" t="s">
        <v>883</v>
      </c>
      <c r="X1705" s="2" t="s">
        <v>884</v>
      </c>
      <c r="Y1705" s="28" t="s">
        <v>885</v>
      </c>
    </row>
    <row r="1706" spans="1:25" ht="120" x14ac:dyDescent="0.25">
      <c r="A1706" s="2" t="s">
        <v>2632</v>
      </c>
      <c r="B1706" s="2" t="str">
        <f>IFERROR(VLOOKUP(VALUE(MID(A1706,1,IF(VALUE(MID(A1706,1,3))=898,3,4))),[34]Hoja1!$A$3:$K$222,2,0),"")</f>
        <v>1056 Mejoramiento de la calidad educativa a través de la jornada única y el uso del tiempo escolar</v>
      </c>
      <c r="C1706" s="2" t="s">
        <v>2564</v>
      </c>
      <c r="D1706" s="2" t="s">
        <v>2565</v>
      </c>
      <c r="E1706" s="2">
        <v>86141501</v>
      </c>
      <c r="F1706" s="2" t="s">
        <v>2633</v>
      </c>
      <c r="G1706" s="4">
        <v>1</v>
      </c>
      <c r="H1706" s="4">
        <v>1</v>
      </c>
      <c r="I1706" s="2">
        <v>345</v>
      </c>
      <c r="J1706" s="2">
        <v>0</v>
      </c>
      <c r="K1706" s="2" t="s">
        <v>29</v>
      </c>
      <c r="L1706" s="2" t="str">
        <f>IF(K1706=[34]Hoja3!$B$2,[34]Hoja3!$A$2,IF(K1706=[34]Hoja3!$B$3,[34]Hoja3!$A$3,IF(K1706=[34]Hoja3!$B$4,[34]Hoja3!$A$4,IF(K1706=[34]Hoja3!$B$5,[34]Hoja3!$A$5,IF(K1706=[34]Hoja3!$B$6,[34]Hoja3!$A$6,IF(K1706=[34]Hoja3!$B$7,[34]Hoja3!$A$7,IF(K1706=[34]Hoja3!$B$8,[34]Hoja3!$A$8,IF(K1706=[34]Hoja3!$B$9,[34]Hoja3!$A$9,IF(K1706=[34]Hoja3!$B$10,[34]Hoja3!$A$10,IF(K1706=[34]Hoja3!$B$11,[34]Hoja3!$A$11,IF(K1706=[34]Hoja3!$B$12,[34]Hoja3!$A$12,IF(K1706=[34]Hoja3!$B$13,[34]Hoja3!$A$13,IF(K1706=[34]Hoja3!$B$14,[34]Hoja3!$A$14,"")))))))))))))</f>
        <v>CCE-05</v>
      </c>
      <c r="M1706" s="2" t="s">
        <v>58</v>
      </c>
      <c r="N1706" s="2">
        <v>0</v>
      </c>
      <c r="O1706" s="5">
        <v>50144416</v>
      </c>
      <c r="P1706" s="29">
        <f t="shared" si="32"/>
        <v>50144416</v>
      </c>
      <c r="Q1706" s="1">
        <v>0</v>
      </c>
      <c r="R1706" s="2">
        <v>0</v>
      </c>
      <c r="S1706" s="2" t="s">
        <v>880</v>
      </c>
      <c r="T1706" s="2" t="s">
        <v>881</v>
      </c>
      <c r="U1706" s="2" t="s">
        <v>844</v>
      </c>
      <c r="V1706" s="2" t="s">
        <v>882</v>
      </c>
      <c r="W1706" s="2" t="s">
        <v>883</v>
      </c>
      <c r="X1706" s="2" t="s">
        <v>884</v>
      </c>
      <c r="Y1706" s="28" t="s">
        <v>885</v>
      </c>
    </row>
    <row r="1707" spans="1:25" ht="120" x14ac:dyDescent="0.25">
      <c r="A1707" s="2" t="s">
        <v>2634</v>
      </c>
      <c r="B1707" s="2" t="str">
        <f>IFERROR(VLOOKUP(VALUE(MID(A1707,1,IF(VALUE(MID(A1707,1,3))=898,3,4))),[34]Hoja1!$A$3:$K$222,2,0),"")</f>
        <v>1056 Mejoramiento de la calidad educativa a través de la jornada única y el uso del tiempo escolar</v>
      </c>
      <c r="C1707" s="2" t="s">
        <v>2598</v>
      </c>
      <c r="D1707" s="2" t="s">
        <v>2599</v>
      </c>
      <c r="E1707" s="2">
        <v>86141501</v>
      </c>
      <c r="F1707" s="2" t="s">
        <v>2635</v>
      </c>
      <c r="G1707" s="4">
        <v>1</v>
      </c>
      <c r="H1707" s="4">
        <v>1</v>
      </c>
      <c r="I1707" s="2">
        <v>345</v>
      </c>
      <c r="J1707" s="2">
        <v>0</v>
      </c>
      <c r="K1707" s="2" t="s">
        <v>29</v>
      </c>
      <c r="L1707" s="2" t="str">
        <f>IF(K1707=[34]Hoja3!$B$2,[34]Hoja3!$A$2,IF(K1707=[34]Hoja3!$B$3,[34]Hoja3!$A$3,IF(K1707=[34]Hoja3!$B$4,[34]Hoja3!$A$4,IF(K1707=[34]Hoja3!$B$5,[34]Hoja3!$A$5,IF(K1707=[34]Hoja3!$B$6,[34]Hoja3!$A$6,IF(K1707=[34]Hoja3!$B$7,[34]Hoja3!$A$7,IF(K1707=[34]Hoja3!$B$8,[34]Hoja3!$A$8,IF(K1707=[34]Hoja3!$B$9,[34]Hoja3!$A$9,IF(K1707=[34]Hoja3!$B$10,[34]Hoja3!$A$10,IF(K1707=[34]Hoja3!$B$11,[34]Hoja3!$A$11,IF(K1707=[34]Hoja3!$B$12,[34]Hoja3!$A$12,IF(K1707=[34]Hoja3!$B$13,[34]Hoja3!$A$13,IF(K1707=[34]Hoja3!$B$14,[34]Hoja3!$A$14,"")))))))))))))</f>
        <v>CCE-05</v>
      </c>
      <c r="M1707" s="2" t="s">
        <v>58</v>
      </c>
      <c r="N1707" s="2">
        <v>0</v>
      </c>
      <c r="O1707" s="5">
        <v>49954390</v>
      </c>
      <c r="P1707" s="29">
        <f t="shared" si="32"/>
        <v>49954390</v>
      </c>
      <c r="Q1707" s="1">
        <v>0</v>
      </c>
      <c r="R1707" s="2">
        <v>0</v>
      </c>
      <c r="S1707" s="2" t="s">
        <v>880</v>
      </c>
      <c r="T1707" s="2" t="s">
        <v>881</v>
      </c>
      <c r="U1707" s="2" t="s">
        <v>844</v>
      </c>
      <c r="V1707" s="2" t="s">
        <v>882</v>
      </c>
      <c r="W1707" s="2" t="s">
        <v>883</v>
      </c>
      <c r="X1707" s="2" t="s">
        <v>884</v>
      </c>
      <c r="Y1707" s="28" t="s">
        <v>885</v>
      </c>
    </row>
    <row r="1708" spans="1:25" ht="165" x14ac:dyDescent="0.25">
      <c r="A1708" s="2" t="s">
        <v>2636</v>
      </c>
      <c r="B1708" s="2" t="str">
        <f>IFERROR(VLOOKUP(VALUE(MID(A1708,1,IF(VALUE(MID(A1708,1,3))=898,3,4))),[34]Hoja1!$A$3:$K$222,2,0),"")</f>
        <v>1056 Mejoramiento de la calidad educativa a través de la jornada única y el uso del tiempo escolar</v>
      </c>
      <c r="C1708" s="2" t="s">
        <v>2598</v>
      </c>
      <c r="D1708" s="2" t="s">
        <v>2599</v>
      </c>
      <c r="E1708" s="2">
        <v>80101604</v>
      </c>
      <c r="F1708" s="2" t="s">
        <v>2637</v>
      </c>
      <c r="G1708" s="4">
        <v>1</v>
      </c>
      <c r="H1708" s="4">
        <v>1</v>
      </c>
      <c r="I1708" s="2">
        <v>345</v>
      </c>
      <c r="J1708" s="2">
        <v>0</v>
      </c>
      <c r="K1708" s="2" t="s">
        <v>29</v>
      </c>
      <c r="L1708" s="2" t="str">
        <f>IF(K1708=[34]Hoja3!$B$2,[34]Hoja3!$A$2,IF(K1708=[34]Hoja3!$B$3,[34]Hoja3!$A$3,IF(K1708=[34]Hoja3!$B$4,[34]Hoja3!$A$4,IF(K1708=[34]Hoja3!$B$5,[34]Hoja3!$A$5,IF(K1708=[34]Hoja3!$B$6,[34]Hoja3!$A$6,IF(K1708=[34]Hoja3!$B$7,[34]Hoja3!$A$7,IF(K1708=[34]Hoja3!$B$8,[34]Hoja3!$A$8,IF(K1708=[34]Hoja3!$B$9,[34]Hoja3!$A$9,IF(K1708=[34]Hoja3!$B$10,[34]Hoja3!$A$10,IF(K1708=[34]Hoja3!$B$11,[34]Hoja3!$A$11,IF(K1708=[34]Hoja3!$B$12,[34]Hoja3!$A$12,IF(K1708=[34]Hoja3!$B$13,[34]Hoja3!$A$13,IF(K1708=[34]Hoja3!$B$14,[34]Hoja3!$A$14,"")))))))))))))</f>
        <v>CCE-05</v>
      </c>
      <c r="M1708" s="2" t="s">
        <v>58</v>
      </c>
      <c r="N1708" s="2">
        <v>0</v>
      </c>
      <c r="O1708" s="5">
        <v>47265920</v>
      </c>
      <c r="P1708" s="29">
        <f t="shared" si="32"/>
        <v>47265920</v>
      </c>
      <c r="Q1708" s="1">
        <v>0</v>
      </c>
      <c r="R1708" s="2">
        <v>0</v>
      </c>
      <c r="S1708" s="2" t="s">
        <v>880</v>
      </c>
      <c r="T1708" s="2" t="s">
        <v>881</v>
      </c>
      <c r="U1708" s="2" t="s">
        <v>844</v>
      </c>
      <c r="V1708" s="2" t="s">
        <v>882</v>
      </c>
      <c r="W1708" s="2" t="s">
        <v>883</v>
      </c>
      <c r="X1708" s="2" t="s">
        <v>884</v>
      </c>
      <c r="Y1708" s="28" t="s">
        <v>885</v>
      </c>
    </row>
    <row r="1709" spans="1:25" ht="120" x14ac:dyDescent="0.25">
      <c r="A1709" s="2" t="s">
        <v>2638</v>
      </c>
      <c r="B1709" s="2" t="str">
        <f>IFERROR(VLOOKUP(VALUE(MID(A1709,1,IF(VALUE(MID(A1709,1,3))=898,3,4))),[34]Hoja1!$A$3:$K$222,2,0),"")</f>
        <v>1056 Mejoramiento de la calidad educativa a través de la jornada única y el uso del tiempo escolar</v>
      </c>
      <c r="C1709" s="2" t="s">
        <v>2598</v>
      </c>
      <c r="D1709" s="2" t="s">
        <v>2599</v>
      </c>
      <c r="E1709" s="2">
        <v>86141501</v>
      </c>
      <c r="F1709" s="2" t="s">
        <v>2639</v>
      </c>
      <c r="G1709" s="4">
        <v>1</v>
      </c>
      <c r="H1709" s="4">
        <v>1</v>
      </c>
      <c r="I1709" s="2">
        <v>345</v>
      </c>
      <c r="J1709" s="2">
        <v>0</v>
      </c>
      <c r="K1709" s="2" t="s">
        <v>29</v>
      </c>
      <c r="L1709" s="2" t="str">
        <f>IF(K1709=[34]Hoja3!$B$2,[34]Hoja3!$A$2,IF(K1709=[34]Hoja3!$B$3,[34]Hoja3!$A$3,IF(K1709=[34]Hoja3!$B$4,[34]Hoja3!$A$4,IF(K1709=[34]Hoja3!$B$5,[34]Hoja3!$A$5,IF(K1709=[34]Hoja3!$B$6,[34]Hoja3!$A$6,IF(K1709=[34]Hoja3!$B$7,[34]Hoja3!$A$7,IF(K1709=[34]Hoja3!$B$8,[34]Hoja3!$A$8,IF(K1709=[34]Hoja3!$B$9,[34]Hoja3!$A$9,IF(K1709=[34]Hoja3!$B$10,[34]Hoja3!$A$10,IF(K1709=[34]Hoja3!$B$11,[34]Hoja3!$A$11,IF(K1709=[34]Hoja3!$B$12,[34]Hoja3!$A$12,IF(K1709=[34]Hoja3!$B$13,[34]Hoja3!$A$13,IF(K1709=[34]Hoja3!$B$14,[34]Hoja3!$A$14,"")))))))))))))</f>
        <v>CCE-05</v>
      </c>
      <c r="M1709" s="2" t="s">
        <v>58</v>
      </c>
      <c r="N1709" s="2">
        <v>0</v>
      </c>
      <c r="O1709" s="5">
        <v>44850000</v>
      </c>
      <c r="P1709" s="29">
        <f t="shared" si="32"/>
        <v>44850000</v>
      </c>
      <c r="Q1709" s="1">
        <v>0</v>
      </c>
      <c r="R1709" s="2">
        <v>0</v>
      </c>
      <c r="S1709" s="2" t="s">
        <v>880</v>
      </c>
      <c r="T1709" s="2" t="s">
        <v>881</v>
      </c>
      <c r="U1709" s="2" t="s">
        <v>844</v>
      </c>
      <c r="V1709" s="2" t="s">
        <v>882</v>
      </c>
      <c r="W1709" s="2" t="s">
        <v>883</v>
      </c>
      <c r="X1709" s="2" t="s">
        <v>884</v>
      </c>
      <c r="Y1709" s="28" t="s">
        <v>885</v>
      </c>
    </row>
    <row r="1710" spans="1:25" ht="120" x14ac:dyDescent="0.25">
      <c r="A1710" s="2" t="s">
        <v>2640</v>
      </c>
      <c r="B1710" s="2" t="str">
        <f>IFERROR(VLOOKUP(VALUE(MID(A1710,1,IF(VALUE(MID(A1710,1,3))=898,3,4))),[34]Hoja1!$A$3:$K$222,2,0),"")</f>
        <v>1056 Mejoramiento de la calidad educativa a través de la jornada única y el uso del tiempo escolar</v>
      </c>
      <c r="C1710" s="2" t="s">
        <v>2598</v>
      </c>
      <c r="D1710" s="2" t="s">
        <v>2599</v>
      </c>
      <c r="E1710" s="2">
        <v>80101604</v>
      </c>
      <c r="F1710" s="2" t="s">
        <v>2641</v>
      </c>
      <c r="G1710" s="4">
        <v>1</v>
      </c>
      <c r="H1710" s="4">
        <v>1</v>
      </c>
      <c r="I1710" s="2">
        <v>345</v>
      </c>
      <c r="J1710" s="2">
        <v>0</v>
      </c>
      <c r="K1710" s="2" t="s">
        <v>29</v>
      </c>
      <c r="L1710" s="2" t="str">
        <f>IF(K1710=[34]Hoja3!$B$2,[34]Hoja3!$A$2,IF(K1710=[34]Hoja3!$B$3,[34]Hoja3!$A$3,IF(K1710=[34]Hoja3!$B$4,[34]Hoja3!$A$4,IF(K1710=[34]Hoja3!$B$5,[34]Hoja3!$A$5,IF(K1710=[34]Hoja3!$B$6,[34]Hoja3!$A$6,IF(K1710=[34]Hoja3!$B$7,[34]Hoja3!$A$7,IF(K1710=[34]Hoja3!$B$8,[34]Hoja3!$A$8,IF(K1710=[34]Hoja3!$B$9,[34]Hoja3!$A$9,IF(K1710=[34]Hoja3!$B$10,[34]Hoja3!$A$10,IF(K1710=[34]Hoja3!$B$11,[34]Hoja3!$A$11,IF(K1710=[34]Hoja3!$B$12,[34]Hoja3!$A$12,IF(K1710=[34]Hoja3!$B$13,[34]Hoja3!$A$13,IF(K1710=[34]Hoja3!$B$14,[34]Hoja3!$A$14,"")))))))))))))</f>
        <v>CCE-05</v>
      </c>
      <c r="M1710" s="2" t="s">
        <v>58</v>
      </c>
      <c r="N1710" s="2">
        <v>0</v>
      </c>
      <c r="O1710" s="5">
        <v>57500000</v>
      </c>
      <c r="P1710" s="29">
        <f t="shared" si="32"/>
        <v>57500000</v>
      </c>
      <c r="Q1710" s="1">
        <v>0</v>
      </c>
      <c r="R1710" s="2">
        <v>0</v>
      </c>
      <c r="S1710" s="2" t="s">
        <v>880</v>
      </c>
      <c r="T1710" s="2" t="s">
        <v>881</v>
      </c>
      <c r="U1710" s="2" t="s">
        <v>844</v>
      </c>
      <c r="V1710" s="2" t="s">
        <v>882</v>
      </c>
      <c r="W1710" s="2" t="s">
        <v>883</v>
      </c>
      <c r="X1710" s="2" t="s">
        <v>884</v>
      </c>
      <c r="Y1710" s="28" t="s">
        <v>885</v>
      </c>
    </row>
    <row r="1711" spans="1:25" ht="150" x14ac:dyDescent="0.25">
      <c r="A1711" s="2" t="s">
        <v>2642</v>
      </c>
      <c r="B1711" s="2" t="str">
        <f>IFERROR(VLOOKUP(VALUE(MID(A1711,1,IF(VALUE(MID(A1711,1,3))=898,3,4))),[34]Hoja1!$A$3:$K$222,2,0),"")</f>
        <v>1056 Mejoramiento de la calidad educativa a través de la jornada única y el uso del tiempo escolar</v>
      </c>
      <c r="C1711" s="2" t="s">
        <v>2598</v>
      </c>
      <c r="D1711" s="2" t="s">
        <v>2599</v>
      </c>
      <c r="E1711" s="2">
        <v>81112002</v>
      </c>
      <c r="F1711" s="2" t="s">
        <v>2643</v>
      </c>
      <c r="G1711" s="4">
        <v>1</v>
      </c>
      <c r="H1711" s="4">
        <v>1</v>
      </c>
      <c r="I1711" s="2">
        <v>345</v>
      </c>
      <c r="J1711" s="2">
        <v>0</v>
      </c>
      <c r="K1711" s="2" t="s">
        <v>29</v>
      </c>
      <c r="L1711" s="2" t="str">
        <f>IF(K1711=[34]Hoja3!$B$2,[34]Hoja3!$A$2,IF(K1711=[34]Hoja3!$B$3,[34]Hoja3!$A$3,IF(K1711=[34]Hoja3!$B$4,[34]Hoja3!$A$4,IF(K1711=[34]Hoja3!$B$5,[34]Hoja3!$A$5,IF(K1711=[34]Hoja3!$B$6,[34]Hoja3!$A$6,IF(K1711=[34]Hoja3!$B$7,[34]Hoja3!$A$7,IF(K1711=[34]Hoja3!$B$8,[34]Hoja3!$A$8,IF(K1711=[34]Hoja3!$B$9,[34]Hoja3!$A$9,IF(K1711=[34]Hoja3!$B$10,[34]Hoja3!$A$10,IF(K1711=[34]Hoja3!$B$11,[34]Hoja3!$A$11,IF(K1711=[34]Hoja3!$B$12,[34]Hoja3!$A$12,IF(K1711=[34]Hoja3!$B$13,[34]Hoja3!$A$13,IF(K1711=[34]Hoja3!$B$14,[34]Hoja3!$A$14,"")))))))))))))</f>
        <v>CCE-05</v>
      </c>
      <c r="M1711" s="2" t="s">
        <v>58</v>
      </c>
      <c r="N1711" s="2">
        <v>0</v>
      </c>
      <c r="O1711" s="5">
        <v>44252000</v>
      </c>
      <c r="P1711" s="29">
        <f t="shared" si="32"/>
        <v>44252000</v>
      </c>
      <c r="Q1711" s="1">
        <v>0</v>
      </c>
      <c r="R1711" s="2">
        <v>0</v>
      </c>
      <c r="S1711" s="2" t="s">
        <v>880</v>
      </c>
      <c r="T1711" s="2" t="s">
        <v>881</v>
      </c>
      <c r="U1711" s="2" t="s">
        <v>844</v>
      </c>
      <c r="V1711" s="2" t="s">
        <v>882</v>
      </c>
      <c r="W1711" s="2" t="s">
        <v>883</v>
      </c>
      <c r="X1711" s="2" t="s">
        <v>884</v>
      </c>
      <c r="Y1711" s="28" t="s">
        <v>885</v>
      </c>
    </row>
    <row r="1712" spans="1:25" ht="120" x14ac:dyDescent="0.25">
      <c r="A1712" s="2" t="s">
        <v>2644</v>
      </c>
      <c r="B1712" s="2" t="str">
        <f>IFERROR(VLOOKUP(VALUE(MID(A1712,1,IF(VALUE(MID(A1712,1,3))=898,3,4))),[34]Hoja1!$A$3:$K$222,2,0),"")</f>
        <v>1056 Mejoramiento de la calidad educativa a través de la jornada única y el uso del tiempo escolar</v>
      </c>
      <c r="C1712" s="2" t="s">
        <v>2598</v>
      </c>
      <c r="D1712" s="2" t="s">
        <v>2599</v>
      </c>
      <c r="E1712" s="2">
        <v>86141501</v>
      </c>
      <c r="F1712" s="2" t="s">
        <v>2645</v>
      </c>
      <c r="G1712" s="4">
        <v>1</v>
      </c>
      <c r="H1712" s="4">
        <v>1</v>
      </c>
      <c r="I1712" s="2">
        <v>345</v>
      </c>
      <c r="J1712" s="2">
        <v>0</v>
      </c>
      <c r="K1712" s="2" t="s">
        <v>29</v>
      </c>
      <c r="L1712" s="2" t="str">
        <f>IF(K1712=[34]Hoja3!$B$2,[34]Hoja3!$A$2,IF(K1712=[34]Hoja3!$B$3,[34]Hoja3!$A$3,IF(K1712=[34]Hoja3!$B$4,[34]Hoja3!$A$4,IF(K1712=[34]Hoja3!$B$5,[34]Hoja3!$A$5,IF(K1712=[34]Hoja3!$B$6,[34]Hoja3!$A$6,IF(K1712=[34]Hoja3!$B$7,[34]Hoja3!$A$7,IF(K1712=[34]Hoja3!$B$8,[34]Hoja3!$A$8,IF(K1712=[34]Hoja3!$B$9,[34]Hoja3!$A$9,IF(K1712=[34]Hoja3!$B$10,[34]Hoja3!$A$10,IF(K1712=[34]Hoja3!$B$11,[34]Hoja3!$A$11,IF(K1712=[34]Hoja3!$B$12,[34]Hoja3!$A$12,IF(K1712=[34]Hoja3!$B$13,[34]Hoja3!$A$13,IF(K1712=[34]Hoja3!$B$14,[34]Hoja3!$A$14,"")))))))))))))</f>
        <v>CCE-05</v>
      </c>
      <c r="M1712" s="2" t="s">
        <v>58</v>
      </c>
      <c r="N1712" s="2">
        <v>0</v>
      </c>
      <c r="O1712" s="5">
        <v>43534400</v>
      </c>
      <c r="P1712" s="29">
        <f t="shared" si="32"/>
        <v>43534400</v>
      </c>
      <c r="Q1712" s="1">
        <v>0</v>
      </c>
      <c r="R1712" s="2">
        <v>0</v>
      </c>
      <c r="S1712" s="2" t="s">
        <v>880</v>
      </c>
      <c r="T1712" s="2" t="s">
        <v>881</v>
      </c>
      <c r="U1712" s="2" t="s">
        <v>844</v>
      </c>
      <c r="V1712" s="2" t="s">
        <v>882</v>
      </c>
      <c r="W1712" s="2" t="s">
        <v>883</v>
      </c>
      <c r="X1712" s="2" t="s">
        <v>884</v>
      </c>
      <c r="Y1712" s="28" t="s">
        <v>885</v>
      </c>
    </row>
    <row r="1713" spans="1:25" ht="135" x14ac:dyDescent="0.25">
      <c r="A1713" s="2" t="s">
        <v>2646</v>
      </c>
      <c r="B1713" s="2" t="str">
        <f>IFERROR(VLOOKUP(VALUE(MID(A1713,1,IF(VALUE(MID(A1713,1,3))=898,3,4))),[34]Hoja1!$A$3:$K$222,2,0),"")</f>
        <v>1056 Mejoramiento de la calidad educativa a través de la jornada única y el uso del tiempo escolar</v>
      </c>
      <c r="C1713" s="2" t="s">
        <v>2598</v>
      </c>
      <c r="D1713" s="2" t="s">
        <v>2599</v>
      </c>
      <c r="E1713" s="2">
        <v>80111501</v>
      </c>
      <c r="F1713" s="2" t="s">
        <v>2647</v>
      </c>
      <c r="G1713" s="4">
        <v>1</v>
      </c>
      <c r="H1713" s="4">
        <v>1</v>
      </c>
      <c r="I1713" s="2">
        <v>345</v>
      </c>
      <c r="J1713" s="2">
        <v>0</v>
      </c>
      <c r="K1713" s="2" t="s">
        <v>29</v>
      </c>
      <c r="L1713" s="2" t="str">
        <f>IF(K1713=[34]Hoja3!$B$2,[34]Hoja3!$A$2,IF(K1713=[34]Hoja3!$B$3,[34]Hoja3!$A$3,IF(K1713=[34]Hoja3!$B$4,[34]Hoja3!$A$4,IF(K1713=[34]Hoja3!$B$5,[34]Hoja3!$A$5,IF(K1713=[34]Hoja3!$B$6,[34]Hoja3!$A$6,IF(K1713=[34]Hoja3!$B$7,[34]Hoja3!$A$7,IF(K1713=[34]Hoja3!$B$8,[34]Hoja3!$A$8,IF(K1713=[34]Hoja3!$B$9,[34]Hoja3!$A$9,IF(K1713=[34]Hoja3!$B$10,[34]Hoja3!$A$10,IF(K1713=[34]Hoja3!$B$11,[34]Hoja3!$A$11,IF(K1713=[34]Hoja3!$B$12,[34]Hoja3!$A$12,IF(K1713=[34]Hoja3!$B$13,[34]Hoja3!$A$13,IF(K1713=[34]Hoja3!$B$14,[34]Hoja3!$A$14,"")))))))))))))</f>
        <v>CCE-05</v>
      </c>
      <c r="M1713" s="2" t="s">
        <v>1022</v>
      </c>
      <c r="N1713" s="2">
        <v>0</v>
      </c>
      <c r="O1713" s="5">
        <v>35880000</v>
      </c>
      <c r="P1713" s="29">
        <f>+O1713</f>
        <v>35880000</v>
      </c>
      <c r="Q1713" s="1">
        <v>0</v>
      </c>
      <c r="R1713" s="2">
        <v>0</v>
      </c>
      <c r="S1713" s="2" t="s">
        <v>880</v>
      </c>
      <c r="T1713" s="2" t="s">
        <v>881</v>
      </c>
      <c r="U1713" s="2" t="s">
        <v>844</v>
      </c>
      <c r="V1713" s="2" t="s">
        <v>882</v>
      </c>
      <c r="W1713" s="2" t="s">
        <v>883</v>
      </c>
      <c r="X1713" s="2" t="s">
        <v>884</v>
      </c>
      <c r="Y1713" s="28" t="s">
        <v>885</v>
      </c>
    </row>
    <row r="1714" spans="1:25" ht="150" x14ac:dyDescent="0.25">
      <c r="A1714" s="2" t="s">
        <v>2648</v>
      </c>
      <c r="B1714" s="2" t="str">
        <f>IFERROR(VLOOKUP(VALUE(MID(A1714,1,IF(VALUE(MID(A1714,1,3))=898,3,4))),[34]Hoja1!$A$3:$K$222,2,0),"")</f>
        <v>1056 Mejoramiento de la calidad educativa a través de la jornada única y el uso del tiempo escolar</v>
      </c>
      <c r="C1714" s="2" t="s">
        <v>2598</v>
      </c>
      <c r="D1714" s="2" t="s">
        <v>2599</v>
      </c>
      <c r="E1714" s="2">
        <v>81112002</v>
      </c>
      <c r="F1714" s="2" t="s">
        <v>2649</v>
      </c>
      <c r="G1714" s="4">
        <v>1</v>
      </c>
      <c r="H1714" s="4">
        <v>1</v>
      </c>
      <c r="I1714" s="2">
        <v>345</v>
      </c>
      <c r="J1714" s="2">
        <v>0</v>
      </c>
      <c r="K1714" s="2" t="s">
        <v>29</v>
      </c>
      <c r="L1714" s="2" t="str">
        <f>IF(K1714=[34]Hoja3!$B$2,[34]Hoja3!$A$2,IF(K1714=[34]Hoja3!$B$3,[34]Hoja3!$A$3,IF(K1714=[34]Hoja3!$B$4,[34]Hoja3!$A$4,IF(K1714=[34]Hoja3!$B$5,[34]Hoja3!$A$5,IF(K1714=[34]Hoja3!$B$6,[34]Hoja3!$A$6,IF(K1714=[34]Hoja3!$B$7,[34]Hoja3!$A$7,IF(K1714=[34]Hoja3!$B$8,[34]Hoja3!$A$8,IF(K1714=[34]Hoja3!$B$9,[34]Hoja3!$A$9,IF(K1714=[34]Hoja3!$B$10,[34]Hoja3!$A$10,IF(K1714=[34]Hoja3!$B$11,[34]Hoja3!$A$11,IF(K1714=[34]Hoja3!$B$12,[34]Hoja3!$A$12,IF(K1714=[34]Hoja3!$B$13,[34]Hoja3!$A$13,IF(K1714=[34]Hoja3!$B$14,[34]Hoja3!$A$14,"")))))))))))))</f>
        <v>CCE-05</v>
      </c>
      <c r="M1714" s="2" t="s">
        <v>58</v>
      </c>
      <c r="N1714" s="2">
        <v>0</v>
      </c>
      <c r="O1714" s="5">
        <v>35880000</v>
      </c>
      <c r="P1714" s="29">
        <f>+O1714</f>
        <v>35880000</v>
      </c>
      <c r="Q1714" s="1">
        <v>0</v>
      </c>
      <c r="R1714" s="2">
        <v>0</v>
      </c>
      <c r="S1714" s="2" t="s">
        <v>880</v>
      </c>
      <c r="T1714" s="2" t="s">
        <v>881</v>
      </c>
      <c r="U1714" s="2" t="s">
        <v>844</v>
      </c>
      <c r="V1714" s="2" t="s">
        <v>882</v>
      </c>
      <c r="W1714" s="2" t="s">
        <v>883</v>
      </c>
      <c r="X1714" s="2" t="s">
        <v>884</v>
      </c>
      <c r="Y1714" s="28" t="s">
        <v>885</v>
      </c>
    </row>
    <row r="1715" spans="1:25" ht="120" x14ac:dyDescent="0.25">
      <c r="A1715" s="2" t="s">
        <v>2650</v>
      </c>
      <c r="B1715" s="2" t="str">
        <f>IFERROR(VLOOKUP(VALUE(MID(A1715,1,IF(VALUE(MID(A1715,1,3))=898,3,4))),[34]Hoja1!$A$3:$K$222,2,0),"")</f>
        <v>1056 Mejoramiento de la calidad educativa a través de la jornada única y el uso del tiempo escolar</v>
      </c>
      <c r="C1715" s="2" t="s">
        <v>2598</v>
      </c>
      <c r="D1715" s="2" t="s">
        <v>2599</v>
      </c>
      <c r="E1715" s="2">
        <v>80111501</v>
      </c>
      <c r="F1715" s="2" t="s">
        <v>2651</v>
      </c>
      <c r="G1715" s="4">
        <v>1</v>
      </c>
      <c r="H1715" s="4">
        <v>1</v>
      </c>
      <c r="I1715" s="2">
        <v>345</v>
      </c>
      <c r="J1715" s="2">
        <v>0</v>
      </c>
      <c r="K1715" s="2" t="s">
        <v>29</v>
      </c>
      <c r="L1715" s="2" t="str">
        <f>IF(K1715=[34]Hoja3!$B$2,[34]Hoja3!$A$2,IF(K1715=[34]Hoja3!$B$3,[34]Hoja3!$A$3,IF(K1715=[34]Hoja3!$B$4,[34]Hoja3!$A$4,IF(K1715=[34]Hoja3!$B$5,[34]Hoja3!$A$5,IF(K1715=[34]Hoja3!$B$6,[34]Hoja3!$A$6,IF(K1715=[34]Hoja3!$B$7,[34]Hoja3!$A$7,IF(K1715=[34]Hoja3!$B$8,[34]Hoja3!$A$8,IF(K1715=[34]Hoja3!$B$9,[34]Hoja3!$A$9,IF(K1715=[34]Hoja3!$B$10,[34]Hoja3!$A$10,IF(K1715=[34]Hoja3!$B$11,[34]Hoja3!$A$11,IF(K1715=[34]Hoja3!$B$12,[34]Hoja3!$A$12,IF(K1715=[34]Hoja3!$B$13,[34]Hoja3!$A$13,IF(K1715=[34]Hoja3!$B$14,[34]Hoja3!$A$14,"")))))))))))))</f>
        <v>CCE-05</v>
      </c>
      <c r="M1715" s="2" t="s">
        <v>58</v>
      </c>
      <c r="N1715" s="2">
        <v>0</v>
      </c>
      <c r="O1715" s="5">
        <v>35880000</v>
      </c>
      <c r="P1715" s="29">
        <f>+O1715</f>
        <v>35880000</v>
      </c>
      <c r="Q1715" s="1">
        <v>0</v>
      </c>
      <c r="R1715" s="2">
        <v>0</v>
      </c>
      <c r="S1715" s="2" t="s">
        <v>880</v>
      </c>
      <c r="T1715" s="2" t="s">
        <v>881</v>
      </c>
      <c r="U1715" s="2" t="s">
        <v>844</v>
      </c>
      <c r="V1715" s="2" t="s">
        <v>882</v>
      </c>
      <c r="W1715" s="2" t="s">
        <v>883</v>
      </c>
      <c r="X1715" s="2" t="s">
        <v>884</v>
      </c>
      <c r="Y1715" s="28" t="s">
        <v>885</v>
      </c>
    </row>
    <row r="1716" spans="1:25" ht="150" x14ac:dyDescent="0.25">
      <c r="A1716" s="2" t="s">
        <v>2652</v>
      </c>
      <c r="B1716" s="2" t="str">
        <f>IFERROR(VLOOKUP(VALUE(MID(A1716,1,IF(VALUE(MID(A1716,1,3))=898,3,4))),[34]Hoja1!$A$3:$K$222,2,0),"")</f>
        <v>1056 Mejoramiento de la calidad educativa a través de la jornada única y el uso del tiempo escolar</v>
      </c>
      <c r="C1716" s="2" t="s">
        <v>2598</v>
      </c>
      <c r="D1716" s="2" t="s">
        <v>2599</v>
      </c>
      <c r="E1716" s="2">
        <v>80111501</v>
      </c>
      <c r="F1716" s="2" t="s">
        <v>2653</v>
      </c>
      <c r="G1716" s="4">
        <v>1</v>
      </c>
      <c r="H1716" s="4">
        <v>1</v>
      </c>
      <c r="I1716" s="2">
        <v>345</v>
      </c>
      <c r="J1716" s="2">
        <v>0</v>
      </c>
      <c r="K1716" s="2" t="s">
        <v>29</v>
      </c>
      <c r="L1716" s="2" t="str">
        <f>IF(K1716=[34]Hoja3!$B$2,[34]Hoja3!$A$2,IF(K1716=[34]Hoja3!$B$3,[34]Hoja3!$A$3,IF(K1716=[34]Hoja3!$B$4,[34]Hoja3!$A$4,IF(K1716=[34]Hoja3!$B$5,[34]Hoja3!$A$5,IF(K1716=[34]Hoja3!$B$6,[34]Hoja3!$A$6,IF(K1716=[34]Hoja3!$B$7,[34]Hoja3!$A$7,IF(K1716=[34]Hoja3!$B$8,[34]Hoja3!$A$8,IF(K1716=[34]Hoja3!$B$9,[34]Hoja3!$A$9,IF(K1716=[34]Hoja3!$B$10,[34]Hoja3!$A$10,IF(K1716=[34]Hoja3!$B$11,[34]Hoja3!$A$11,IF(K1716=[34]Hoja3!$B$12,[34]Hoja3!$A$12,IF(K1716=[34]Hoja3!$B$13,[34]Hoja3!$A$13,IF(K1716=[34]Hoja3!$B$14,[34]Hoja3!$A$14,"")))))))))))))</f>
        <v>CCE-05</v>
      </c>
      <c r="M1716" s="2" t="s">
        <v>1022</v>
      </c>
      <c r="N1716" s="2">
        <v>0</v>
      </c>
      <c r="O1716" s="5">
        <v>31010348</v>
      </c>
      <c r="P1716" s="29">
        <f>+O1716</f>
        <v>31010348</v>
      </c>
      <c r="Q1716" s="1">
        <v>0</v>
      </c>
      <c r="R1716" s="2">
        <v>0</v>
      </c>
      <c r="S1716" s="2" t="s">
        <v>880</v>
      </c>
      <c r="T1716" s="2" t="s">
        <v>881</v>
      </c>
      <c r="U1716" s="2" t="s">
        <v>844</v>
      </c>
      <c r="V1716" s="2" t="s">
        <v>882</v>
      </c>
      <c r="W1716" s="2" t="s">
        <v>883</v>
      </c>
      <c r="X1716" s="2" t="s">
        <v>884</v>
      </c>
      <c r="Y1716" s="28" t="s">
        <v>885</v>
      </c>
    </row>
    <row r="1717" spans="1:25" ht="135" x14ac:dyDescent="0.25">
      <c r="A1717" s="2" t="s">
        <v>2654</v>
      </c>
      <c r="B1717" s="2" t="str">
        <f>IFERROR(VLOOKUP(VALUE(MID(A1717,1,IF(VALUE(MID(A1717,1,3))=898,3,4))),[34]Hoja1!$A$3:$K$222,2,0),"")</f>
        <v>1056 Mejoramiento de la calidad educativa a través de la jornada única y el uso del tiempo escolar</v>
      </c>
      <c r="C1717" s="2" t="s">
        <v>2598</v>
      </c>
      <c r="D1717" s="2" t="s">
        <v>2599</v>
      </c>
      <c r="E1717" s="2">
        <v>86141501</v>
      </c>
      <c r="F1717" s="2" t="s">
        <v>2655</v>
      </c>
      <c r="G1717" s="4">
        <v>1</v>
      </c>
      <c r="H1717" s="4">
        <v>1</v>
      </c>
      <c r="I1717" s="2">
        <v>345</v>
      </c>
      <c r="J1717" s="2">
        <v>0</v>
      </c>
      <c r="K1717" s="2" t="s">
        <v>29</v>
      </c>
      <c r="L1717" s="2" t="str">
        <f>IF(K1717=[34]Hoja3!$B$2,[34]Hoja3!$A$2,IF(K1717=[34]Hoja3!$B$3,[34]Hoja3!$A$3,IF(K1717=[34]Hoja3!$B$4,[34]Hoja3!$A$4,IF(K1717=[34]Hoja3!$B$5,[34]Hoja3!$A$5,IF(K1717=[34]Hoja3!$B$6,[34]Hoja3!$A$6,IF(K1717=[34]Hoja3!$B$7,[34]Hoja3!$A$7,IF(K1717=[34]Hoja3!$B$8,[34]Hoja3!$A$8,IF(K1717=[34]Hoja3!$B$9,[34]Hoja3!$A$9,IF(K1717=[34]Hoja3!$B$10,[34]Hoja3!$A$10,IF(K1717=[34]Hoja3!$B$11,[34]Hoja3!$A$11,IF(K1717=[34]Hoja3!$B$12,[34]Hoja3!$A$12,IF(K1717=[34]Hoja3!$B$13,[34]Hoja3!$A$13,IF(K1717=[34]Hoja3!$B$14,[34]Hoja3!$A$14,"")))))))))))))</f>
        <v>CCE-05</v>
      </c>
      <c r="M1717" s="2" t="s">
        <v>58</v>
      </c>
      <c r="N1717" s="2">
        <v>0</v>
      </c>
      <c r="O1717" s="5">
        <v>77740000</v>
      </c>
      <c r="P1717" s="29">
        <f t="shared" si="32"/>
        <v>77740000</v>
      </c>
      <c r="Q1717" s="1">
        <v>0</v>
      </c>
      <c r="R1717" s="2">
        <v>0</v>
      </c>
      <c r="S1717" s="2" t="s">
        <v>880</v>
      </c>
      <c r="T1717" s="2" t="s">
        <v>881</v>
      </c>
      <c r="U1717" s="2" t="s">
        <v>844</v>
      </c>
      <c r="V1717" s="2" t="s">
        <v>882</v>
      </c>
      <c r="W1717" s="2" t="s">
        <v>883</v>
      </c>
      <c r="X1717" s="2" t="s">
        <v>884</v>
      </c>
      <c r="Y1717" s="28" t="s">
        <v>885</v>
      </c>
    </row>
    <row r="1718" spans="1:25" ht="225" x14ac:dyDescent="0.25">
      <c r="A1718" s="2" t="s">
        <v>2656</v>
      </c>
      <c r="B1718" s="2" t="str">
        <f>IFERROR(VLOOKUP(VALUE(MID(A1718,1,IF(VALUE(MID(A1718,1,3))=898,3,4))),[34]Hoja1!$A$3:$K$222,2,0),"")</f>
        <v>1056 Mejoramiento de la calidad educativa a través de la jornada única y el uso del tiempo escolar</v>
      </c>
      <c r="C1718" s="2" t="s">
        <v>2564</v>
      </c>
      <c r="D1718" s="2" t="s">
        <v>2657</v>
      </c>
      <c r="E1718" s="2">
        <v>86121504</v>
      </c>
      <c r="F1718" s="2" t="s">
        <v>2658</v>
      </c>
      <c r="G1718" s="4">
        <v>1</v>
      </c>
      <c r="H1718" s="4">
        <v>1</v>
      </c>
      <c r="I1718" s="2">
        <v>345</v>
      </c>
      <c r="J1718" s="2">
        <v>0</v>
      </c>
      <c r="K1718" s="2" t="s">
        <v>29</v>
      </c>
      <c r="L1718" s="2" t="str">
        <f>IF(K1718=[34]Hoja3!$B$2,[34]Hoja3!$A$2,IF(K1718=[34]Hoja3!$B$3,[34]Hoja3!$A$3,IF(K1718=[34]Hoja3!$B$4,[34]Hoja3!$A$4,IF(K1718=[34]Hoja3!$B$5,[34]Hoja3!$A$5,IF(K1718=[34]Hoja3!$B$6,[34]Hoja3!$A$6,IF(K1718=[34]Hoja3!$B$7,[34]Hoja3!$A$7,IF(K1718=[34]Hoja3!$B$8,[34]Hoja3!$A$8,IF(K1718=[34]Hoja3!$B$9,[34]Hoja3!$A$9,IF(K1718=[34]Hoja3!$B$10,[34]Hoja3!$A$10,IF(K1718=[34]Hoja3!$B$11,[34]Hoja3!$A$11,IF(K1718=[34]Hoja3!$B$12,[34]Hoja3!$A$12,IF(K1718=[34]Hoja3!$B$13,[34]Hoja3!$A$13,IF(K1718=[34]Hoja3!$B$14,[34]Hoja3!$A$14,"")))))))))))))</f>
        <v>CCE-05</v>
      </c>
      <c r="M1718" s="2" t="s">
        <v>1568</v>
      </c>
      <c r="N1718" s="2">
        <v>0</v>
      </c>
      <c r="O1718" s="5">
        <f>6669180800-9000182</f>
        <v>6660180618</v>
      </c>
      <c r="P1718" s="29">
        <f t="shared" si="32"/>
        <v>6660180618</v>
      </c>
      <c r="Q1718" s="1">
        <v>0</v>
      </c>
      <c r="R1718" s="2">
        <v>0</v>
      </c>
      <c r="S1718" s="2" t="s">
        <v>880</v>
      </c>
      <c r="T1718" s="2" t="s">
        <v>881</v>
      </c>
      <c r="U1718" s="2" t="s">
        <v>844</v>
      </c>
      <c r="V1718" s="2" t="s">
        <v>882</v>
      </c>
      <c r="W1718" s="2" t="s">
        <v>883</v>
      </c>
      <c r="X1718" s="2" t="s">
        <v>884</v>
      </c>
      <c r="Y1718" s="28" t="s">
        <v>885</v>
      </c>
    </row>
    <row r="1719" spans="1:25" ht="225" x14ac:dyDescent="0.25">
      <c r="A1719" s="2" t="s">
        <v>2656</v>
      </c>
      <c r="B1719" s="2" t="str">
        <f>IFERROR(VLOOKUP(VALUE(MID(A1719,1,IF(VALUE(MID(A1719,1,3))=898,3,4))),[34]Hoja1!$A$3:$K$222,2,0),"")</f>
        <v>1056 Mejoramiento de la calidad educativa a través de la jornada única y el uso del tiempo escolar</v>
      </c>
      <c r="C1719" s="2" t="s">
        <v>2598</v>
      </c>
      <c r="D1719" s="2" t="s">
        <v>2659</v>
      </c>
      <c r="E1719" s="2">
        <v>86121504</v>
      </c>
      <c r="F1719" s="2" t="s">
        <v>2658</v>
      </c>
      <c r="G1719" s="4">
        <v>1</v>
      </c>
      <c r="H1719" s="4">
        <v>1</v>
      </c>
      <c r="I1719" s="2">
        <v>345</v>
      </c>
      <c r="J1719" s="2">
        <v>0</v>
      </c>
      <c r="K1719" s="2" t="s">
        <v>29</v>
      </c>
      <c r="L1719" s="2" t="str">
        <f>IF(K1719=[34]Hoja3!$B$2,[34]Hoja3!$A$2,IF(K1719=[34]Hoja3!$B$3,[34]Hoja3!$A$3,IF(K1719=[34]Hoja3!$B$4,[34]Hoja3!$A$4,IF(K1719=[34]Hoja3!$B$5,[34]Hoja3!$A$5,IF(K1719=[34]Hoja3!$B$6,[34]Hoja3!$A$6,IF(K1719=[34]Hoja3!$B$7,[34]Hoja3!$A$7,IF(K1719=[34]Hoja3!$B$8,[34]Hoja3!$A$8,IF(K1719=[34]Hoja3!$B$9,[34]Hoja3!$A$9,IF(K1719=[34]Hoja3!$B$10,[34]Hoja3!$A$10,IF(K1719=[34]Hoja3!$B$11,[34]Hoja3!$A$11,IF(K1719=[34]Hoja3!$B$12,[34]Hoja3!$A$12,IF(K1719=[34]Hoja3!$B$13,[34]Hoja3!$A$13,IF(K1719=[34]Hoja3!$B$14,[34]Hoja3!$A$14,"")))))))))))))</f>
        <v>CCE-05</v>
      </c>
      <c r="M1719" s="2" t="s">
        <v>1568</v>
      </c>
      <c r="N1719" s="2">
        <v>0</v>
      </c>
      <c r="O1719" s="5">
        <f>1667295200-9000182</f>
        <v>1658295018</v>
      </c>
      <c r="P1719" s="29">
        <f t="shared" si="32"/>
        <v>1658295018</v>
      </c>
      <c r="Q1719" s="1">
        <v>0</v>
      </c>
      <c r="R1719" s="2">
        <v>0</v>
      </c>
      <c r="S1719" s="2" t="s">
        <v>880</v>
      </c>
      <c r="T1719" s="2" t="s">
        <v>881</v>
      </c>
      <c r="U1719" s="2" t="s">
        <v>844</v>
      </c>
      <c r="V1719" s="2" t="s">
        <v>882</v>
      </c>
      <c r="W1719" s="2" t="s">
        <v>883</v>
      </c>
      <c r="X1719" s="2" t="s">
        <v>884</v>
      </c>
      <c r="Y1719" s="28" t="s">
        <v>885</v>
      </c>
    </row>
    <row r="1720" spans="1:25" ht="225" x14ac:dyDescent="0.25">
      <c r="A1720" s="2" t="s">
        <v>2660</v>
      </c>
      <c r="B1720" s="2" t="str">
        <f>IFERROR(VLOOKUP(VALUE(MID(A1720,1,IF(VALUE(MID(A1720,1,3))=898,3,4))),[34]Hoja1!$A$3:$K$222,2,0),"")</f>
        <v>1056 Mejoramiento de la calidad educativa a través de la jornada única y el uso del tiempo escolar</v>
      </c>
      <c r="C1720" s="2" t="s">
        <v>2564</v>
      </c>
      <c r="D1720" s="2" t="s">
        <v>2657</v>
      </c>
      <c r="E1720" s="2">
        <v>86121504</v>
      </c>
      <c r="F1720" s="2" t="s">
        <v>2661</v>
      </c>
      <c r="G1720" s="4">
        <v>1</v>
      </c>
      <c r="H1720" s="4">
        <v>1</v>
      </c>
      <c r="I1720" s="2">
        <v>345</v>
      </c>
      <c r="J1720" s="2">
        <v>0</v>
      </c>
      <c r="K1720" s="2" t="s">
        <v>29</v>
      </c>
      <c r="L1720" s="2" t="str">
        <f>IF(K1720=[34]Hoja3!$B$2,[34]Hoja3!$A$2,IF(K1720=[34]Hoja3!$B$3,[34]Hoja3!$A$3,IF(K1720=[34]Hoja3!$B$4,[34]Hoja3!$A$4,IF(K1720=[34]Hoja3!$B$5,[34]Hoja3!$A$5,IF(K1720=[34]Hoja3!$B$6,[34]Hoja3!$A$6,IF(K1720=[34]Hoja3!$B$7,[34]Hoja3!$A$7,IF(K1720=[34]Hoja3!$B$8,[34]Hoja3!$A$8,IF(K1720=[34]Hoja3!$B$9,[34]Hoja3!$A$9,IF(K1720=[34]Hoja3!$B$10,[34]Hoja3!$A$10,IF(K1720=[34]Hoja3!$B$11,[34]Hoja3!$A$11,IF(K1720=[34]Hoja3!$B$12,[34]Hoja3!$A$12,IF(K1720=[34]Hoja3!$B$13,[34]Hoja3!$A$13,IF(K1720=[34]Hoja3!$B$14,[34]Hoja3!$A$14,"")))))))))))))</f>
        <v>CCE-05</v>
      </c>
      <c r="M1720" s="2" t="s">
        <v>1568</v>
      </c>
      <c r="N1720" s="2">
        <v>0</v>
      </c>
      <c r="O1720" s="5">
        <v>2326800000</v>
      </c>
      <c r="P1720" s="29">
        <f t="shared" si="32"/>
        <v>2326800000</v>
      </c>
      <c r="Q1720" s="1">
        <v>0</v>
      </c>
      <c r="R1720" s="2">
        <v>0</v>
      </c>
      <c r="S1720" s="2" t="s">
        <v>880</v>
      </c>
      <c r="T1720" s="2" t="s">
        <v>881</v>
      </c>
      <c r="U1720" s="2" t="s">
        <v>844</v>
      </c>
      <c r="V1720" s="2" t="s">
        <v>882</v>
      </c>
      <c r="W1720" s="2" t="s">
        <v>883</v>
      </c>
      <c r="X1720" s="2" t="s">
        <v>884</v>
      </c>
      <c r="Y1720" s="28" t="s">
        <v>885</v>
      </c>
    </row>
    <row r="1721" spans="1:25" ht="225" x14ac:dyDescent="0.25">
      <c r="A1721" s="2" t="s">
        <v>2660</v>
      </c>
      <c r="B1721" s="2" t="str">
        <f>IFERROR(VLOOKUP(VALUE(MID(A1721,1,IF(VALUE(MID(A1721,1,3))=898,3,4))),[34]Hoja1!$A$3:$K$222,2,0),"")</f>
        <v>1056 Mejoramiento de la calidad educativa a través de la jornada única y el uso del tiempo escolar</v>
      </c>
      <c r="C1721" s="2" t="s">
        <v>2598</v>
      </c>
      <c r="D1721" s="2" t="s">
        <v>2659</v>
      </c>
      <c r="E1721" s="2">
        <v>86121504</v>
      </c>
      <c r="F1721" s="2" t="s">
        <v>2661</v>
      </c>
      <c r="G1721" s="4">
        <v>1</v>
      </c>
      <c r="H1721" s="4">
        <v>1</v>
      </c>
      <c r="I1721" s="2">
        <v>345</v>
      </c>
      <c r="J1721" s="2">
        <v>0</v>
      </c>
      <c r="K1721" s="2" t="s">
        <v>29</v>
      </c>
      <c r="L1721" s="2" t="str">
        <f>IF(K1721=[34]Hoja3!$B$2,[34]Hoja3!$A$2,IF(K1721=[34]Hoja3!$B$3,[34]Hoja3!$A$3,IF(K1721=[34]Hoja3!$B$4,[34]Hoja3!$A$4,IF(K1721=[34]Hoja3!$B$5,[34]Hoja3!$A$5,IF(K1721=[34]Hoja3!$B$6,[34]Hoja3!$A$6,IF(K1721=[34]Hoja3!$B$7,[34]Hoja3!$A$7,IF(K1721=[34]Hoja3!$B$8,[34]Hoja3!$A$8,IF(K1721=[34]Hoja3!$B$9,[34]Hoja3!$A$9,IF(K1721=[34]Hoja3!$B$10,[34]Hoja3!$A$10,IF(K1721=[34]Hoja3!$B$11,[34]Hoja3!$A$11,IF(K1721=[34]Hoja3!$B$12,[34]Hoja3!$A$12,IF(K1721=[34]Hoja3!$B$13,[34]Hoja3!$A$13,IF(K1721=[34]Hoja3!$B$14,[34]Hoja3!$A$14,"")))))))))))))</f>
        <v>CCE-05</v>
      </c>
      <c r="M1721" s="2" t="s">
        <v>1568</v>
      </c>
      <c r="N1721" s="2">
        <v>0</v>
      </c>
      <c r="O1721" s="5">
        <v>9307200000</v>
      </c>
      <c r="P1721" s="29">
        <f t="shared" si="32"/>
        <v>9307200000</v>
      </c>
      <c r="Q1721" s="1">
        <v>0</v>
      </c>
      <c r="R1721" s="2">
        <v>0</v>
      </c>
      <c r="S1721" s="2" t="s">
        <v>880</v>
      </c>
      <c r="T1721" s="2" t="s">
        <v>881</v>
      </c>
      <c r="U1721" s="2" t="s">
        <v>844</v>
      </c>
      <c r="V1721" s="2" t="s">
        <v>882</v>
      </c>
      <c r="W1721" s="2" t="s">
        <v>883</v>
      </c>
      <c r="X1721" s="2" t="s">
        <v>884</v>
      </c>
      <c r="Y1721" s="28" t="s">
        <v>885</v>
      </c>
    </row>
    <row r="1722" spans="1:25" ht="180" x14ac:dyDescent="0.25">
      <c r="A1722" s="2" t="s">
        <v>2662</v>
      </c>
      <c r="B1722" s="2" t="str">
        <f>IFERROR(VLOOKUP(VALUE(MID(A1722,1,IF(VALUE(MID(A1722,1,3))=898,3,4))),[34]Hoja1!$A$3:$K$222,2,0),"")</f>
        <v>1056 Mejoramiento de la calidad educativa a través de la jornada única y el uso del tiempo escolar</v>
      </c>
      <c r="C1722" s="2" t="s">
        <v>2564</v>
      </c>
      <c r="D1722" s="2" t="s">
        <v>2657</v>
      </c>
      <c r="E1722" s="2">
        <v>86121504</v>
      </c>
      <c r="F1722" s="2" t="s">
        <v>2663</v>
      </c>
      <c r="G1722" s="4">
        <v>6</v>
      </c>
      <c r="H1722" s="4">
        <v>6</v>
      </c>
      <c r="I1722" s="2">
        <v>345</v>
      </c>
      <c r="J1722" s="2">
        <v>0</v>
      </c>
      <c r="K1722" s="2" t="s">
        <v>29</v>
      </c>
      <c r="L1722" s="2" t="str">
        <f>IF(K1722=[34]Hoja3!$B$2,[34]Hoja3!$A$2,IF(K1722=[34]Hoja3!$B$3,[34]Hoja3!$A$3,IF(K1722=[34]Hoja3!$B$4,[34]Hoja3!$A$4,IF(K1722=[34]Hoja3!$B$5,[34]Hoja3!$A$5,IF(K1722=[34]Hoja3!$B$6,[34]Hoja3!$A$6,IF(K1722=[34]Hoja3!$B$7,[34]Hoja3!$A$7,IF(K1722=[34]Hoja3!$B$8,[34]Hoja3!$A$8,IF(K1722=[34]Hoja3!$B$9,[34]Hoja3!$A$9,IF(K1722=[34]Hoja3!$B$10,[34]Hoja3!$A$10,IF(K1722=[34]Hoja3!$B$11,[34]Hoja3!$A$11,IF(K1722=[34]Hoja3!$B$12,[34]Hoja3!$A$12,IF(K1722=[34]Hoja3!$B$13,[34]Hoja3!$A$13,IF(K1722=[34]Hoja3!$B$14,[34]Hoja3!$A$14,"")))))))))))))</f>
        <v>CCE-05</v>
      </c>
      <c r="M1722" s="2" t="s">
        <v>926</v>
      </c>
      <c r="N1722" s="2">
        <v>0</v>
      </c>
      <c r="O1722" s="5">
        <v>300240000</v>
      </c>
      <c r="P1722" s="29">
        <f t="shared" si="32"/>
        <v>300240000</v>
      </c>
      <c r="Q1722" s="1">
        <v>0</v>
      </c>
      <c r="R1722" s="2">
        <v>0</v>
      </c>
      <c r="S1722" s="2" t="s">
        <v>880</v>
      </c>
      <c r="T1722" s="2" t="s">
        <v>881</v>
      </c>
      <c r="U1722" s="2" t="s">
        <v>844</v>
      </c>
      <c r="V1722" s="2" t="s">
        <v>882</v>
      </c>
      <c r="W1722" s="2" t="s">
        <v>883</v>
      </c>
      <c r="X1722" s="2" t="s">
        <v>884</v>
      </c>
      <c r="Y1722" s="28" t="s">
        <v>885</v>
      </c>
    </row>
    <row r="1723" spans="1:25" ht="180" x14ac:dyDescent="0.25">
      <c r="A1723" s="2" t="s">
        <v>2662</v>
      </c>
      <c r="B1723" s="2" t="str">
        <f>IFERROR(VLOOKUP(VALUE(MID(A1723,1,IF(VALUE(MID(A1723,1,3))=898,3,4))),[34]Hoja1!$A$3:$K$222,2,0),"")</f>
        <v>1056 Mejoramiento de la calidad educativa a través de la jornada única y el uso del tiempo escolar</v>
      </c>
      <c r="C1723" s="2" t="s">
        <v>2598</v>
      </c>
      <c r="D1723" s="2" t="s">
        <v>2659</v>
      </c>
      <c r="E1723" s="2">
        <v>86121504</v>
      </c>
      <c r="F1723" s="2" t="s">
        <v>2663</v>
      </c>
      <c r="G1723" s="4">
        <v>6</v>
      </c>
      <c r="H1723" s="4">
        <v>6</v>
      </c>
      <c r="I1723" s="2">
        <v>345</v>
      </c>
      <c r="J1723" s="2">
        <v>0</v>
      </c>
      <c r="K1723" s="2" t="s">
        <v>29</v>
      </c>
      <c r="L1723" s="2" t="str">
        <f>IF(K1723=[34]Hoja3!$B$2,[34]Hoja3!$A$2,IF(K1723=[34]Hoja3!$B$3,[34]Hoja3!$A$3,IF(K1723=[34]Hoja3!$B$4,[34]Hoja3!$A$4,IF(K1723=[34]Hoja3!$B$5,[34]Hoja3!$A$5,IF(K1723=[34]Hoja3!$B$6,[34]Hoja3!$A$6,IF(K1723=[34]Hoja3!$B$7,[34]Hoja3!$A$7,IF(K1723=[34]Hoja3!$B$8,[34]Hoja3!$A$8,IF(K1723=[34]Hoja3!$B$9,[34]Hoja3!$A$9,IF(K1723=[34]Hoja3!$B$10,[34]Hoja3!$A$10,IF(K1723=[34]Hoja3!$B$11,[34]Hoja3!$A$11,IF(K1723=[34]Hoja3!$B$12,[34]Hoja3!$A$12,IF(K1723=[34]Hoja3!$B$13,[34]Hoja3!$A$13,IF(K1723=[34]Hoja3!$B$14,[34]Hoja3!$A$14,"")))))))))))))</f>
        <v>CCE-05</v>
      </c>
      <c r="M1723" s="2" t="s">
        <v>926</v>
      </c>
      <c r="N1723" s="2">
        <v>0</v>
      </c>
      <c r="O1723" s="5">
        <v>75060000</v>
      </c>
      <c r="P1723" s="29">
        <f t="shared" si="32"/>
        <v>75060000</v>
      </c>
      <c r="Q1723" s="1">
        <v>0</v>
      </c>
      <c r="R1723" s="2">
        <v>0</v>
      </c>
      <c r="S1723" s="2" t="s">
        <v>880</v>
      </c>
      <c r="T1723" s="2" t="s">
        <v>881</v>
      </c>
      <c r="U1723" s="2" t="s">
        <v>844</v>
      </c>
      <c r="V1723" s="2" t="s">
        <v>882</v>
      </c>
      <c r="W1723" s="2" t="s">
        <v>883</v>
      </c>
      <c r="X1723" s="2" t="s">
        <v>884</v>
      </c>
      <c r="Y1723" s="28" t="s">
        <v>885</v>
      </c>
    </row>
    <row r="1724" spans="1:25" ht="180" x14ac:dyDescent="0.25">
      <c r="A1724" s="2" t="s">
        <v>2664</v>
      </c>
      <c r="B1724" s="2" t="str">
        <f>IFERROR(VLOOKUP(VALUE(MID(A1724,1,IF(VALUE(MID(A1724,1,3))=898,3,4))),[34]Hoja1!$A$3:$K$222,2,0),"")</f>
        <v>1056 Mejoramiento de la calidad educativa a través de la jornada única y el uso del tiempo escolar</v>
      </c>
      <c r="C1724" s="2" t="s">
        <v>2564</v>
      </c>
      <c r="D1724" s="2" t="s">
        <v>2657</v>
      </c>
      <c r="E1724" s="2">
        <v>86121504</v>
      </c>
      <c r="F1724" s="2" t="s">
        <v>2665</v>
      </c>
      <c r="G1724" s="4">
        <v>1</v>
      </c>
      <c r="H1724" s="4">
        <v>1</v>
      </c>
      <c r="I1724" s="2">
        <v>345</v>
      </c>
      <c r="J1724" s="2">
        <v>0</v>
      </c>
      <c r="K1724" s="2" t="s">
        <v>29</v>
      </c>
      <c r="L1724" s="2" t="str">
        <f>IF(K1724=[34]Hoja3!$B$2,[34]Hoja3!$A$2,IF(K1724=[34]Hoja3!$B$3,[34]Hoja3!$A$3,IF(K1724=[34]Hoja3!$B$4,[34]Hoja3!$A$4,IF(K1724=[34]Hoja3!$B$5,[34]Hoja3!$A$5,IF(K1724=[34]Hoja3!$B$6,[34]Hoja3!$A$6,IF(K1724=[34]Hoja3!$B$7,[34]Hoja3!$A$7,IF(K1724=[34]Hoja3!$B$8,[34]Hoja3!$A$8,IF(K1724=[34]Hoja3!$B$9,[34]Hoja3!$A$9,IF(K1724=[34]Hoja3!$B$10,[34]Hoja3!$A$10,IF(K1724=[34]Hoja3!$B$11,[34]Hoja3!$A$11,IF(K1724=[34]Hoja3!$B$12,[34]Hoja3!$A$12,IF(K1724=[34]Hoja3!$B$13,[34]Hoja3!$A$13,IF(K1724=[34]Hoja3!$B$14,[34]Hoja3!$A$14,"")))))))))))))</f>
        <v>CCE-05</v>
      </c>
      <c r="M1724" s="2" t="s">
        <v>1568</v>
      </c>
      <c r="N1724" s="2">
        <v>0</v>
      </c>
      <c r="O1724" s="5">
        <v>726262560</v>
      </c>
      <c r="P1724" s="29">
        <f t="shared" si="32"/>
        <v>726262560</v>
      </c>
      <c r="Q1724" s="1">
        <v>0</v>
      </c>
      <c r="R1724" s="2">
        <v>0</v>
      </c>
      <c r="S1724" s="2" t="s">
        <v>880</v>
      </c>
      <c r="T1724" s="2" t="s">
        <v>881</v>
      </c>
      <c r="U1724" s="2" t="s">
        <v>844</v>
      </c>
      <c r="V1724" s="2" t="s">
        <v>882</v>
      </c>
      <c r="W1724" s="2" t="s">
        <v>883</v>
      </c>
      <c r="X1724" s="2" t="s">
        <v>884</v>
      </c>
      <c r="Y1724" s="28" t="s">
        <v>885</v>
      </c>
    </row>
    <row r="1725" spans="1:25" ht="180" x14ac:dyDescent="0.25">
      <c r="A1725" s="2" t="s">
        <v>2664</v>
      </c>
      <c r="B1725" s="2" t="str">
        <f>IFERROR(VLOOKUP(VALUE(MID(A1725,1,IF(VALUE(MID(A1725,1,3))=898,3,4))),[34]Hoja1!$A$3:$K$222,2,0),"")</f>
        <v>1056 Mejoramiento de la calidad educativa a través de la jornada única y el uso del tiempo escolar</v>
      </c>
      <c r="C1725" s="2" t="s">
        <v>2598</v>
      </c>
      <c r="D1725" s="2" t="s">
        <v>2659</v>
      </c>
      <c r="E1725" s="2">
        <v>86121504</v>
      </c>
      <c r="F1725" s="2" t="s">
        <v>2665</v>
      </c>
      <c r="G1725" s="4">
        <v>1</v>
      </c>
      <c r="H1725" s="4">
        <v>1</v>
      </c>
      <c r="I1725" s="2">
        <v>345</v>
      </c>
      <c r="J1725" s="2">
        <v>0</v>
      </c>
      <c r="K1725" s="2" t="s">
        <v>29</v>
      </c>
      <c r="L1725" s="2" t="str">
        <f>IF(K1725=[34]Hoja3!$B$2,[34]Hoja3!$A$2,IF(K1725=[34]Hoja3!$B$3,[34]Hoja3!$A$3,IF(K1725=[34]Hoja3!$B$4,[34]Hoja3!$A$4,IF(K1725=[34]Hoja3!$B$5,[34]Hoja3!$A$5,IF(K1725=[34]Hoja3!$B$6,[34]Hoja3!$A$6,IF(K1725=[34]Hoja3!$B$7,[34]Hoja3!$A$7,IF(K1725=[34]Hoja3!$B$8,[34]Hoja3!$A$8,IF(K1725=[34]Hoja3!$B$9,[34]Hoja3!$A$9,IF(K1725=[34]Hoja3!$B$10,[34]Hoja3!$A$10,IF(K1725=[34]Hoja3!$B$11,[34]Hoja3!$A$11,IF(K1725=[34]Hoja3!$B$12,[34]Hoja3!$A$12,IF(K1725=[34]Hoja3!$B$13,[34]Hoja3!$A$13,IF(K1725=[34]Hoja3!$B$14,[34]Hoja3!$A$14,"")))))))))))))</f>
        <v>CCE-05</v>
      </c>
      <c r="M1725" s="2" t="s">
        <v>1568</v>
      </c>
      <c r="N1725" s="2">
        <v>0</v>
      </c>
      <c r="O1725" s="5">
        <v>181565640</v>
      </c>
      <c r="P1725" s="29">
        <f t="shared" si="32"/>
        <v>181565640</v>
      </c>
      <c r="Q1725" s="1">
        <v>0</v>
      </c>
      <c r="R1725" s="2">
        <v>0</v>
      </c>
      <c r="S1725" s="2" t="s">
        <v>880</v>
      </c>
      <c r="T1725" s="2" t="s">
        <v>881</v>
      </c>
      <c r="U1725" s="2" t="s">
        <v>844</v>
      </c>
      <c r="V1725" s="2" t="s">
        <v>882</v>
      </c>
      <c r="W1725" s="2" t="s">
        <v>883</v>
      </c>
      <c r="X1725" s="2" t="s">
        <v>884</v>
      </c>
      <c r="Y1725" s="28" t="s">
        <v>885</v>
      </c>
    </row>
    <row r="1726" spans="1:25" ht="150" x14ac:dyDescent="0.25">
      <c r="A1726" s="2" t="s">
        <v>2666</v>
      </c>
      <c r="B1726" s="2" t="str">
        <f>IFERROR(VLOOKUP(VALUE(MID(A1726,1,IF(VALUE(MID(A1726,1,3))=898,3,4))),[34]Hoja1!$A$3:$K$222,2,0),"")</f>
        <v>1056 Mejoramiento de la calidad educativa a través de la jornada única y el uso del tiempo escolar</v>
      </c>
      <c r="C1726" s="2" t="s">
        <v>2564</v>
      </c>
      <c r="D1726" s="2" t="s">
        <v>2657</v>
      </c>
      <c r="E1726" s="2">
        <v>86121504</v>
      </c>
      <c r="F1726" s="2" t="s">
        <v>2667</v>
      </c>
      <c r="G1726" s="4">
        <v>6</v>
      </c>
      <c r="H1726" s="4">
        <v>6</v>
      </c>
      <c r="I1726" s="2">
        <v>184</v>
      </c>
      <c r="J1726" s="2">
        <v>0</v>
      </c>
      <c r="K1726" s="2" t="s">
        <v>29</v>
      </c>
      <c r="L1726" s="2" t="str">
        <f>IF(K1726=[34]Hoja3!$B$2,[34]Hoja3!$A$2,IF(K1726=[34]Hoja3!$B$3,[34]Hoja3!$A$3,IF(K1726=[34]Hoja3!$B$4,[34]Hoja3!$A$4,IF(K1726=[34]Hoja3!$B$5,[34]Hoja3!$A$5,IF(K1726=[34]Hoja3!$B$6,[34]Hoja3!$A$6,IF(K1726=[34]Hoja3!$B$7,[34]Hoja3!$A$7,IF(K1726=[34]Hoja3!$B$8,[34]Hoja3!$A$8,IF(K1726=[34]Hoja3!$B$9,[34]Hoja3!$A$9,IF(K1726=[34]Hoja3!$B$10,[34]Hoja3!$A$10,IF(K1726=[34]Hoja3!$B$11,[34]Hoja3!$A$11,IF(K1726=[34]Hoja3!$B$12,[34]Hoja3!$A$12,IF(K1726=[34]Hoja3!$B$13,[34]Hoja3!$A$13,IF(K1726=[34]Hoja3!$B$14,[34]Hoja3!$A$14,"")))))))))))))</f>
        <v>CCE-05</v>
      </c>
      <c r="M1726" s="2" t="s">
        <v>926</v>
      </c>
      <c r="N1726" s="2">
        <v>0</v>
      </c>
      <c r="O1726" s="5">
        <v>2714400000</v>
      </c>
      <c r="P1726" s="29">
        <f t="shared" si="32"/>
        <v>2714400000</v>
      </c>
      <c r="Q1726" s="1">
        <v>0</v>
      </c>
      <c r="R1726" s="2">
        <v>0</v>
      </c>
      <c r="S1726" s="2" t="s">
        <v>880</v>
      </c>
      <c r="T1726" s="2" t="s">
        <v>881</v>
      </c>
      <c r="U1726" s="2" t="s">
        <v>844</v>
      </c>
      <c r="V1726" s="2" t="s">
        <v>882</v>
      </c>
      <c r="W1726" s="2" t="s">
        <v>883</v>
      </c>
      <c r="X1726" s="2" t="s">
        <v>884</v>
      </c>
      <c r="Y1726" s="28" t="s">
        <v>885</v>
      </c>
    </row>
    <row r="1727" spans="1:25" ht="165" x14ac:dyDescent="0.25">
      <c r="A1727" s="2" t="s">
        <v>2666</v>
      </c>
      <c r="B1727" s="2" t="str">
        <f>IFERROR(VLOOKUP(VALUE(MID(A1727,1,IF(VALUE(MID(A1727,1,3))=898,3,4))),[34]Hoja1!$A$3:$K$222,2,0),"")</f>
        <v>1056 Mejoramiento de la calidad educativa a través de la jornada única y el uso del tiempo escolar</v>
      </c>
      <c r="C1727" s="2" t="s">
        <v>2598</v>
      </c>
      <c r="D1727" s="2" t="s">
        <v>2659</v>
      </c>
      <c r="E1727" s="2">
        <v>86121504</v>
      </c>
      <c r="F1727" s="2" t="s">
        <v>2667</v>
      </c>
      <c r="G1727" s="4">
        <v>6</v>
      </c>
      <c r="H1727" s="4">
        <v>6</v>
      </c>
      <c r="I1727" s="2">
        <v>184</v>
      </c>
      <c r="J1727" s="2">
        <v>0</v>
      </c>
      <c r="K1727" s="2" t="s">
        <v>29</v>
      </c>
      <c r="L1727" s="2" t="str">
        <f>IF(K1727=[34]Hoja3!$B$2,[34]Hoja3!$A$2,IF(K1727=[34]Hoja3!$B$3,[34]Hoja3!$A$3,IF(K1727=[34]Hoja3!$B$4,[34]Hoja3!$A$4,IF(K1727=[34]Hoja3!$B$5,[34]Hoja3!$A$5,IF(K1727=[34]Hoja3!$B$6,[34]Hoja3!$A$6,IF(K1727=[34]Hoja3!$B$7,[34]Hoja3!$A$7,IF(K1727=[34]Hoja3!$B$8,[34]Hoja3!$A$8,IF(K1727=[34]Hoja3!$B$9,[34]Hoja3!$A$9,IF(K1727=[34]Hoja3!$B$10,[34]Hoja3!$A$10,IF(K1727=[34]Hoja3!$B$11,[34]Hoja3!$A$11,IF(K1727=[34]Hoja3!$B$12,[34]Hoja3!$A$12,IF(K1727=[34]Hoja3!$B$13,[34]Hoja3!$A$13,IF(K1727=[34]Hoja3!$B$14,[34]Hoja3!$A$14,"")))))))))))))</f>
        <v>CCE-05</v>
      </c>
      <c r="M1727" s="2" t="s">
        <v>926</v>
      </c>
      <c r="N1727" s="2">
        <v>0</v>
      </c>
      <c r="O1727" s="5">
        <v>678600000</v>
      </c>
      <c r="P1727" s="29">
        <f t="shared" si="32"/>
        <v>678600000</v>
      </c>
      <c r="Q1727" s="1">
        <v>0</v>
      </c>
      <c r="R1727" s="2">
        <v>0</v>
      </c>
      <c r="S1727" s="2" t="s">
        <v>880</v>
      </c>
      <c r="T1727" s="2" t="s">
        <v>881</v>
      </c>
      <c r="U1727" s="2" t="s">
        <v>844</v>
      </c>
      <c r="V1727" s="2" t="s">
        <v>882</v>
      </c>
      <c r="W1727" s="2" t="s">
        <v>883</v>
      </c>
      <c r="X1727" s="2" t="s">
        <v>884</v>
      </c>
      <c r="Y1727" s="28" t="s">
        <v>885</v>
      </c>
    </row>
    <row r="1728" spans="1:25" ht="150" x14ac:dyDescent="0.25">
      <c r="A1728" s="2" t="s">
        <v>2668</v>
      </c>
      <c r="B1728" s="2" t="str">
        <f>IFERROR(VLOOKUP(VALUE(MID(A1728,1,IF(VALUE(MID(A1728,1,3))=898,3,4))),[34]Hoja1!$A$3:$K$222,2,0),"")</f>
        <v>1056 Mejoramiento de la calidad educativa a través de la jornada única y el uso del tiempo escolar</v>
      </c>
      <c r="C1728" s="2" t="s">
        <v>2564</v>
      </c>
      <c r="D1728" s="2" t="s">
        <v>2657</v>
      </c>
      <c r="E1728" s="2">
        <v>86121504</v>
      </c>
      <c r="F1728" s="2" t="s">
        <v>2669</v>
      </c>
      <c r="G1728" s="4">
        <v>6</v>
      </c>
      <c r="H1728" s="4">
        <v>6</v>
      </c>
      <c r="I1728" s="2">
        <v>184</v>
      </c>
      <c r="J1728" s="2">
        <v>0</v>
      </c>
      <c r="K1728" s="2" t="s">
        <v>29</v>
      </c>
      <c r="L1728" s="2" t="str">
        <f>IF(K1728=[34]Hoja3!$B$2,[34]Hoja3!$A$2,IF(K1728=[34]Hoja3!$B$3,[34]Hoja3!$A$3,IF(K1728=[34]Hoja3!$B$4,[34]Hoja3!$A$4,IF(K1728=[34]Hoja3!$B$5,[34]Hoja3!$A$5,IF(K1728=[34]Hoja3!$B$6,[34]Hoja3!$A$6,IF(K1728=[34]Hoja3!$B$7,[34]Hoja3!$A$7,IF(K1728=[34]Hoja3!$B$8,[34]Hoja3!$A$8,IF(K1728=[34]Hoja3!$B$9,[34]Hoja3!$A$9,IF(K1728=[34]Hoja3!$B$10,[34]Hoja3!$A$10,IF(K1728=[34]Hoja3!$B$11,[34]Hoja3!$A$11,IF(K1728=[34]Hoja3!$B$12,[34]Hoja3!$A$12,IF(K1728=[34]Hoja3!$B$13,[34]Hoja3!$A$13,IF(K1728=[34]Hoja3!$B$14,[34]Hoja3!$A$14,"")))))))))))))</f>
        <v>CCE-05</v>
      </c>
      <c r="M1728" s="2" t="s">
        <v>926</v>
      </c>
      <c r="N1728" s="2">
        <v>0</v>
      </c>
      <c r="O1728" s="5">
        <v>1112800000</v>
      </c>
      <c r="P1728" s="29">
        <f t="shared" si="32"/>
        <v>1112800000</v>
      </c>
      <c r="Q1728" s="1">
        <v>0</v>
      </c>
      <c r="R1728" s="2">
        <v>0</v>
      </c>
      <c r="S1728" s="2" t="s">
        <v>880</v>
      </c>
      <c r="T1728" s="2" t="s">
        <v>881</v>
      </c>
      <c r="U1728" s="2" t="s">
        <v>844</v>
      </c>
      <c r="V1728" s="2" t="s">
        <v>882</v>
      </c>
      <c r="W1728" s="2" t="s">
        <v>883</v>
      </c>
      <c r="X1728" s="2" t="s">
        <v>884</v>
      </c>
      <c r="Y1728" s="28" t="s">
        <v>885</v>
      </c>
    </row>
    <row r="1729" spans="1:25" ht="165" x14ac:dyDescent="0.25">
      <c r="A1729" s="2" t="s">
        <v>2668</v>
      </c>
      <c r="B1729" s="2" t="str">
        <f>IFERROR(VLOOKUP(VALUE(MID(A1729,1,IF(VALUE(MID(A1729,1,3))=898,3,4))),[34]Hoja1!$A$3:$K$222,2,0),"")</f>
        <v>1056 Mejoramiento de la calidad educativa a través de la jornada única y el uso del tiempo escolar</v>
      </c>
      <c r="C1729" s="2" t="s">
        <v>2598</v>
      </c>
      <c r="D1729" s="2" t="s">
        <v>2659</v>
      </c>
      <c r="E1729" s="2">
        <v>86121504</v>
      </c>
      <c r="F1729" s="2" t="s">
        <v>2670</v>
      </c>
      <c r="G1729" s="4">
        <v>6</v>
      </c>
      <c r="H1729" s="4">
        <v>6</v>
      </c>
      <c r="I1729" s="2">
        <v>184</v>
      </c>
      <c r="J1729" s="2">
        <v>0</v>
      </c>
      <c r="K1729" s="2" t="s">
        <v>29</v>
      </c>
      <c r="L1729" s="2" t="str">
        <f>IF(K1729=[34]Hoja3!$B$2,[34]Hoja3!$A$2,IF(K1729=[34]Hoja3!$B$3,[34]Hoja3!$A$3,IF(K1729=[34]Hoja3!$B$4,[34]Hoja3!$A$4,IF(K1729=[34]Hoja3!$B$5,[34]Hoja3!$A$5,IF(K1729=[34]Hoja3!$B$6,[34]Hoja3!$A$6,IF(K1729=[34]Hoja3!$B$7,[34]Hoja3!$A$7,IF(K1729=[34]Hoja3!$B$8,[34]Hoja3!$A$8,IF(K1729=[34]Hoja3!$B$9,[34]Hoja3!$A$9,IF(K1729=[34]Hoja3!$B$10,[34]Hoja3!$A$10,IF(K1729=[34]Hoja3!$B$11,[34]Hoja3!$A$11,IF(K1729=[34]Hoja3!$B$12,[34]Hoja3!$A$12,IF(K1729=[34]Hoja3!$B$13,[34]Hoja3!$A$13,IF(K1729=[34]Hoja3!$B$14,[34]Hoja3!$A$14,"")))))))))))))</f>
        <v>CCE-05</v>
      </c>
      <c r="M1729" s="2" t="s">
        <v>926</v>
      </c>
      <c r="N1729" s="2">
        <v>0</v>
      </c>
      <c r="O1729" s="5">
        <v>278200000</v>
      </c>
      <c r="P1729" s="29">
        <f t="shared" si="32"/>
        <v>278200000</v>
      </c>
      <c r="Q1729" s="1">
        <v>0</v>
      </c>
      <c r="R1729" s="2">
        <v>0</v>
      </c>
      <c r="S1729" s="2" t="s">
        <v>880</v>
      </c>
      <c r="T1729" s="2" t="s">
        <v>881</v>
      </c>
      <c r="U1729" s="2" t="s">
        <v>844</v>
      </c>
      <c r="V1729" s="2" t="s">
        <v>882</v>
      </c>
      <c r="W1729" s="2" t="s">
        <v>883</v>
      </c>
      <c r="X1729" s="2" t="s">
        <v>884</v>
      </c>
      <c r="Y1729" s="28" t="s">
        <v>885</v>
      </c>
    </row>
    <row r="1730" spans="1:25" ht="165" x14ac:dyDescent="0.25">
      <c r="A1730" s="2" t="s">
        <v>2671</v>
      </c>
      <c r="B1730" s="2" t="str">
        <f>IFERROR(VLOOKUP(VALUE(MID(A1730,1,IF(VALUE(MID(A1730,1,3))=898,3,4))),[34]Hoja1!$A$3:$K$222,2,0),"")</f>
        <v>1056 Mejoramiento de la calidad educativa a través de la jornada única y el uso del tiempo escolar</v>
      </c>
      <c r="C1730" s="2" t="s">
        <v>2564</v>
      </c>
      <c r="D1730" s="2" t="s">
        <v>2657</v>
      </c>
      <c r="E1730" s="2">
        <v>86121504</v>
      </c>
      <c r="F1730" s="2" t="s">
        <v>2672</v>
      </c>
      <c r="G1730" s="4">
        <v>6</v>
      </c>
      <c r="H1730" s="4">
        <v>6</v>
      </c>
      <c r="I1730" s="2">
        <v>184</v>
      </c>
      <c r="J1730" s="2">
        <v>0</v>
      </c>
      <c r="K1730" s="2" t="s">
        <v>29</v>
      </c>
      <c r="L1730" s="2" t="str">
        <f>IF(K1730=[34]Hoja3!$B$2,[34]Hoja3!$A$2,IF(K1730=[34]Hoja3!$B$3,[34]Hoja3!$A$3,IF(K1730=[34]Hoja3!$B$4,[34]Hoja3!$A$4,IF(K1730=[34]Hoja3!$B$5,[34]Hoja3!$A$5,IF(K1730=[34]Hoja3!$B$6,[34]Hoja3!$A$6,IF(K1730=[34]Hoja3!$B$7,[34]Hoja3!$A$7,IF(K1730=[34]Hoja3!$B$8,[34]Hoja3!$A$8,IF(K1730=[34]Hoja3!$B$9,[34]Hoja3!$A$9,IF(K1730=[34]Hoja3!$B$10,[34]Hoja3!$A$10,IF(K1730=[34]Hoja3!$B$11,[34]Hoja3!$A$11,IF(K1730=[34]Hoja3!$B$12,[34]Hoja3!$A$12,IF(K1730=[34]Hoja3!$B$13,[34]Hoja3!$A$13,IF(K1730=[34]Hoja3!$B$14,[34]Hoja3!$A$14,"")))))))))))))</f>
        <v>CCE-05</v>
      </c>
      <c r="M1730" s="2" t="s">
        <v>2673</v>
      </c>
      <c r="N1730" s="2">
        <v>0</v>
      </c>
      <c r="O1730" s="5">
        <v>766055200</v>
      </c>
      <c r="P1730" s="29">
        <f t="shared" si="32"/>
        <v>766055200</v>
      </c>
      <c r="Q1730" s="1">
        <v>0</v>
      </c>
      <c r="R1730" s="2">
        <v>0</v>
      </c>
      <c r="S1730" s="2" t="s">
        <v>880</v>
      </c>
      <c r="T1730" s="2" t="s">
        <v>881</v>
      </c>
      <c r="U1730" s="2" t="s">
        <v>844</v>
      </c>
      <c r="V1730" s="2" t="s">
        <v>882</v>
      </c>
      <c r="W1730" s="2" t="s">
        <v>883</v>
      </c>
      <c r="X1730" s="2" t="s">
        <v>884</v>
      </c>
      <c r="Y1730" s="28" t="s">
        <v>885</v>
      </c>
    </row>
    <row r="1731" spans="1:25" ht="165" x14ac:dyDescent="0.25">
      <c r="A1731" s="2" t="s">
        <v>2671</v>
      </c>
      <c r="B1731" s="2" t="str">
        <f>IFERROR(VLOOKUP(VALUE(MID(A1731,1,IF(VALUE(MID(A1731,1,3))=898,3,4))),[34]Hoja1!$A$3:$K$222,2,0),"")</f>
        <v>1056 Mejoramiento de la calidad educativa a través de la jornada única y el uso del tiempo escolar</v>
      </c>
      <c r="C1731" s="2" t="s">
        <v>2598</v>
      </c>
      <c r="D1731" s="2" t="s">
        <v>2659</v>
      </c>
      <c r="E1731" s="2">
        <v>86121504</v>
      </c>
      <c r="F1731" s="2" t="s">
        <v>2672</v>
      </c>
      <c r="G1731" s="4">
        <v>6</v>
      </c>
      <c r="H1731" s="4">
        <v>6</v>
      </c>
      <c r="I1731" s="2">
        <v>184</v>
      </c>
      <c r="J1731" s="2">
        <v>0</v>
      </c>
      <c r="K1731" s="2" t="s">
        <v>29</v>
      </c>
      <c r="L1731" s="2" t="str">
        <f>IF(K1731=[34]Hoja3!$B$2,[34]Hoja3!$A$2,IF(K1731=[34]Hoja3!$B$3,[34]Hoja3!$A$3,IF(K1731=[34]Hoja3!$B$4,[34]Hoja3!$A$4,IF(K1731=[34]Hoja3!$B$5,[34]Hoja3!$A$5,IF(K1731=[34]Hoja3!$B$6,[34]Hoja3!$A$6,IF(K1731=[34]Hoja3!$B$7,[34]Hoja3!$A$7,IF(K1731=[34]Hoja3!$B$8,[34]Hoja3!$A$8,IF(K1731=[34]Hoja3!$B$9,[34]Hoja3!$A$9,IF(K1731=[34]Hoja3!$B$10,[34]Hoja3!$A$10,IF(K1731=[34]Hoja3!$B$11,[34]Hoja3!$A$11,IF(K1731=[34]Hoja3!$B$12,[34]Hoja3!$A$12,IF(K1731=[34]Hoja3!$B$13,[34]Hoja3!$A$13,IF(K1731=[34]Hoja3!$B$14,[34]Hoja3!$A$14,"")))))))))))))</f>
        <v>CCE-05</v>
      </c>
      <c r="M1731" s="2" t="s">
        <v>2673</v>
      </c>
      <c r="N1731" s="2">
        <v>0</v>
      </c>
      <c r="O1731" s="5">
        <f>285744800+19508347</f>
        <v>305253147</v>
      </c>
      <c r="P1731" s="29">
        <f t="shared" si="32"/>
        <v>305253147</v>
      </c>
      <c r="Q1731" s="1">
        <v>0</v>
      </c>
      <c r="R1731" s="2">
        <v>0</v>
      </c>
      <c r="S1731" s="2" t="s">
        <v>880</v>
      </c>
      <c r="T1731" s="2" t="s">
        <v>881</v>
      </c>
      <c r="U1731" s="2" t="s">
        <v>844</v>
      </c>
      <c r="V1731" s="2" t="s">
        <v>882</v>
      </c>
      <c r="W1731" s="2" t="s">
        <v>883</v>
      </c>
      <c r="X1731" s="2" t="s">
        <v>884</v>
      </c>
      <c r="Y1731" s="28" t="s">
        <v>885</v>
      </c>
    </row>
    <row r="1732" spans="1:25" ht="150" x14ac:dyDescent="0.25">
      <c r="A1732" s="2" t="s">
        <v>2674</v>
      </c>
      <c r="B1732" s="2" t="str">
        <f>IFERROR(VLOOKUP(VALUE(MID(A1732,1,IF(VALUE(MID(A1732,1,3))=898,3,4))),[34]Hoja1!$A$3:$K$222,2,0),"")</f>
        <v>1056 Mejoramiento de la calidad educativa a través de la jornada única y el uso del tiempo escolar</v>
      </c>
      <c r="C1732" s="2" t="s">
        <v>2564</v>
      </c>
      <c r="D1732" s="2" t="s">
        <v>2657</v>
      </c>
      <c r="E1732" s="2" t="s">
        <v>2675</v>
      </c>
      <c r="F1732" s="2" t="s">
        <v>2676</v>
      </c>
      <c r="G1732" s="4">
        <v>1</v>
      </c>
      <c r="H1732" s="4">
        <v>1</v>
      </c>
      <c r="I1732" s="2">
        <v>306</v>
      </c>
      <c r="J1732" s="2">
        <v>0</v>
      </c>
      <c r="K1732" s="2" t="s">
        <v>29</v>
      </c>
      <c r="L1732" s="2" t="str">
        <f>IF(K1732=[34]Hoja3!$B$2,[34]Hoja3!$A$2,IF(K1732=[34]Hoja3!$B$3,[34]Hoja3!$A$3,IF(K1732=[34]Hoja3!$B$4,[34]Hoja3!$A$4,IF(K1732=[34]Hoja3!$B$5,[34]Hoja3!$A$5,IF(K1732=[34]Hoja3!$B$6,[34]Hoja3!$A$6,IF(K1732=[34]Hoja3!$B$7,[34]Hoja3!$A$7,IF(K1732=[34]Hoja3!$B$8,[34]Hoja3!$A$8,IF(K1732=[34]Hoja3!$B$9,[34]Hoja3!$A$9,IF(K1732=[34]Hoja3!$B$10,[34]Hoja3!$A$10,IF(K1732=[34]Hoja3!$B$11,[34]Hoja3!$A$11,IF(K1732=[34]Hoja3!$B$12,[34]Hoja3!$A$12,IF(K1732=[34]Hoja3!$B$13,[34]Hoja3!$A$13,IF(K1732=[34]Hoja3!$B$14,[34]Hoja3!$A$14,"")))))))))))))</f>
        <v>CCE-05</v>
      </c>
      <c r="M1732" s="2" t="s">
        <v>1979</v>
      </c>
      <c r="N1732" s="2">
        <v>0</v>
      </c>
      <c r="O1732" s="5">
        <v>349424000</v>
      </c>
      <c r="P1732" s="29">
        <f t="shared" si="32"/>
        <v>349424000</v>
      </c>
      <c r="Q1732" s="1">
        <v>0</v>
      </c>
      <c r="R1732" s="2">
        <v>0</v>
      </c>
      <c r="S1732" s="2" t="s">
        <v>880</v>
      </c>
      <c r="T1732" s="2" t="s">
        <v>881</v>
      </c>
      <c r="U1732" s="2" t="s">
        <v>844</v>
      </c>
      <c r="V1732" s="2" t="s">
        <v>882</v>
      </c>
      <c r="W1732" s="2" t="s">
        <v>883</v>
      </c>
      <c r="X1732" s="2" t="s">
        <v>884</v>
      </c>
      <c r="Y1732" s="28" t="s">
        <v>885</v>
      </c>
    </row>
    <row r="1733" spans="1:25" ht="120" x14ac:dyDescent="0.25">
      <c r="A1733" s="2" t="s">
        <v>2677</v>
      </c>
      <c r="B1733" s="2" t="str">
        <f>IFERROR(VLOOKUP(VALUE(MID(A1733,1,IF(VALUE(MID(A1733,1,3))=898,3,4))),[34]Hoja1!$A$3:$K$222,2,0),"")</f>
        <v>1056 Mejoramiento de la calidad educativa a través de la jornada única y el uso del tiempo escolar</v>
      </c>
      <c r="C1733" s="2" t="s">
        <v>2598</v>
      </c>
      <c r="D1733" s="2" t="s">
        <v>2599</v>
      </c>
      <c r="E1733" s="2">
        <v>80101604</v>
      </c>
      <c r="F1733" s="2" t="s">
        <v>2678</v>
      </c>
      <c r="G1733" s="4">
        <v>1</v>
      </c>
      <c r="H1733" s="4">
        <v>1</v>
      </c>
      <c r="I1733" s="2">
        <v>345</v>
      </c>
      <c r="J1733" s="2">
        <v>0</v>
      </c>
      <c r="K1733" s="2" t="s">
        <v>29</v>
      </c>
      <c r="L1733" s="2" t="str">
        <f>IF(K1733=[34]Hoja3!$B$2,[34]Hoja3!$A$2,IF(K1733=[34]Hoja3!$B$3,[34]Hoja3!$A$3,IF(K1733=[34]Hoja3!$B$4,[34]Hoja3!$A$4,IF(K1733=[34]Hoja3!$B$5,[34]Hoja3!$A$5,IF(K1733=[34]Hoja3!$B$6,[34]Hoja3!$A$6,IF(K1733=[34]Hoja3!$B$7,[34]Hoja3!$A$7,IF(K1733=[34]Hoja3!$B$8,[34]Hoja3!$A$8,IF(K1733=[34]Hoja3!$B$9,[34]Hoja3!$A$9,IF(K1733=[34]Hoja3!$B$10,[34]Hoja3!$A$10,IF(K1733=[34]Hoja3!$B$11,[34]Hoja3!$A$11,IF(K1733=[34]Hoja3!$B$12,[34]Hoja3!$A$12,IF(K1733=[34]Hoja3!$B$13,[34]Hoja3!$A$13,IF(K1733=[34]Hoja3!$B$14,[34]Hoja3!$A$14,"")))))))))))))</f>
        <v>CCE-05</v>
      </c>
      <c r="M1733" s="2" t="s">
        <v>58</v>
      </c>
      <c r="N1733" s="2">
        <v>0</v>
      </c>
      <c r="O1733" s="5">
        <v>36800000</v>
      </c>
      <c r="P1733" s="29">
        <f t="shared" si="32"/>
        <v>36800000</v>
      </c>
      <c r="Q1733" s="1">
        <v>0</v>
      </c>
      <c r="R1733" s="2">
        <v>0</v>
      </c>
      <c r="S1733" s="2" t="s">
        <v>880</v>
      </c>
      <c r="T1733" s="2" t="s">
        <v>881</v>
      </c>
      <c r="U1733" s="2" t="s">
        <v>844</v>
      </c>
      <c r="V1733" s="2" t="s">
        <v>882</v>
      </c>
      <c r="W1733" s="2" t="s">
        <v>883</v>
      </c>
      <c r="X1733" s="2" t="s">
        <v>884</v>
      </c>
      <c r="Y1733" s="28" t="s">
        <v>885</v>
      </c>
    </row>
    <row r="1734" spans="1:25" ht="180" x14ac:dyDescent="0.25">
      <c r="A1734" s="2" t="s">
        <v>2679</v>
      </c>
      <c r="B1734" s="2" t="str">
        <f>IFERROR(VLOOKUP(VALUE(MID(A1734,1,IF(VALUE(MID(A1734,1,3))=898,3,4))),[34]Hoja1!$A$3:$K$222,2,0),"")</f>
        <v>1056 Mejoramiento de la calidad educativa a través de la jornada única y el uso del tiempo escolar</v>
      </c>
      <c r="C1734" s="2" t="s">
        <v>2564</v>
      </c>
      <c r="D1734" s="2" t="s">
        <v>2565</v>
      </c>
      <c r="E1734" s="2">
        <v>80101604</v>
      </c>
      <c r="F1734" s="2" t="s">
        <v>2680</v>
      </c>
      <c r="G1734" s="4">
        <v>1</v>
      </c>
      <c r="H1734" s="4">
        <v>1</v>
      </c>
      <c r="I1734" s="2">
        <v>345</v>
      </c>
      <c r="J1734" s="2">
        <v>0</v>
      </c>
      <c r="K1734" s="2" t="s">
        <v>29</v>
      </c>
      <c r="L1734" s="2" t="str">
        <f>IF(K1734=[34]Hoja3!$B$2,[34]Hoja3!$A$2,IF(K1734=[34]Hoja3!$B$3,[34]Hoja3!$A$3,IF(K1734=[34]Hoja3!$B$4,[34]Hoja3!$A$4,IF(K1734=[34]Hoja3!$B$5,[34]Hoja3!$A$5,IF(K1734=[34]Hoja3!$B$6,[34]Hoja3!$A$6,IF(K1734=[34]Hoja3!$B$7,[34]Hoja3!$A$7,IF(K1734=[34]Hoja3!$B$8,[34]Hoja3!$A$8,IF(K1734=[34]Hoja3!$B$9,[34]Hoja3!$A$9,IF(K1734=[34]Hoja3!$B$10,[34]Hoja3!$A$10,IF(K1734=[34]Hoja3!$B$11,[34]Hoja3!$A$11,IF(K1734=[34]Hoja3!$B$12,[34]Hoja3!$A$12,IF(K1734=[34]Hoja3!$B$13,[34]Hoja3!$A$13,IF(K1734=[34]Hoja3!$B$14,[34]Hoja3!$A$14,"")))))))))))))</f>
        <v>CCE-05</v>
      </c>
      <c r="M1734" s="2" t="s">
        <v>1022</v>
      </c>
      <c r="N1734" s="2">
        <v>0</v>
      </c>
      <c r="O1734" s="5">
        <v>59800000</v>
      </c>
      <c r="P1734" s="29">
        <f t="shared" si="32"/>
        <v>59800000</v>
      </c>
      <c r="Q1734" s="1">
        <v>0</v>
      </c>
      <c r="R1734" s="2">
        <v>0</v>
      </c>
      <c r="S1734" s="2" t="s">
        <v>880</v>
      </c>
      <c r="T1734" s="2" t="s">
        <v>881</v>
      </c>
      <c r="U1734" s="2" t="s">
        <v>844</v>
      </c>
      <c r="V1734" s="2" t="s">
        <v>882</v>
      </c>
      <c r="W1734" s="2" t="s">
        <v>883</v>
      </c>
      <c r="X1734" s="2" t="s">
        <v>884</v>
      </c>
      <c r="Y1734" s="28" t="s">
        <v>885</v>
      </c>
    </row>
    <row r="1735" spans="1:25" ht="150" x14ac:dyDescent="0.25">
      <c r="A1735" s="2" t="s">
        <v>2681</v>
      </c>
      <c r="B1735" s="2" t="str">
        <f>IFERROR(VLOOKUP(VALUE(MID(A1735,1,IF(VALUE(MID(A1735,1,3))=898,3,4))),[34]Hoja1!$A$3:$K$222,2,0),"")</f>
        <v>1056 Mejoramiento de la calidad educativa a través de la jornada única y el uso del tiempo escolar</v>
      </c>
      <c r="C1735" s="2" t="s">
        <v>2564</v>
      </c>
      <c r="D1735" s="2" t="s">
        <v>2565</v>
      </c>
      <c r="E1735" s="2">
        <v>86141501</v>
      </c>
      <c r="F1735" s="2" t="s">
        <v>2682</v>
      </c>
      <c r="G1735" s="4">
        <v>1</v>
      </c>
      <c r="H1735" s="4">
        <v>1</v>
      </c>
      <c r="I1735" s="2">
        <v>345</v>
      </c>
      <c r="J1735" s="2">
        <v>0</v>
      </c>
      <c r="K1735" s="2" t="s">
        <v>29</v>
      </c>
      <c r="L1735" s="2" t="str">
        <f>IF(K1735=[34]Hoja3!$B$2,[34]Hoja3!$A$2,IF(K1735=[34]Hoja3!$B$3,[34]Hoja3!$A$3,IF(K1735=[34]Hoja3!$B$4,[34]Hoja3!$A$4,IF(K1735=[34]Hoja3!$B$5,[34]Hoja3!$A$5,IF(K1735=[34]Hoja3!$B$6,[34]Hoja3!$A$6,IF(K1735=[34]Hoja3!$B$7,[34]Hoja3!$A$7,IF(K1735=[34]Hoja3!$B$8,[34]Hoja3!$A$8,IF(K1735=[34]Hoja3!$B$9,[34]Hoja3!$A$9,IF(K1735=[34]Hoja3!$B$10,[34]Hoja3!$A$10,IF(K1735=[34]Hoja3!$B$11,[34]Hoja3!$A$11,IF(K1735=[34]Hoja3!$B$12,[34]Hoja3!$A$12,IF(K1735=[34]Hoja3!$B$13,[34]Hoja3!$A$13,IF(K1735=[34]Hoja3!$B$14,[34]Hoja3!$A$14,"")))))))))))))</f>
        <v>CCE-05</v>
      </c>
      <c r="M1735" s="2" t="s">
        <v>58</v>
      </c>
      <c r="N1735" s="2">
        <v>0</v>
      </c>
      <c r="O1735" s="5">
        <v>24876800</v>
      </c>
      <c r="P1735" s="29">
        <f t="shared" si="32"/>
        <v>24876800</v>
      </c>
      <c r="Q1735" s="1">
        <v>0</v>
      </c>
      <c r="R1735" s="2">
        <v>0</v>
      </c>
      <c r="S1735" s="2" t="s">
        <v>880</v>
      </c>
      <c r="T1735" s="2" t="s">
        <v>881</v>
      </c>
      <c r="U1735" s="2" t="s">
        <v>844</v>
      </c>
      <c r="V1735" s="2" t="s">
        <v>882</v>
      </c>
      <c r="W1735" s="2" t="s">
        <v>883</v>
      </c>
      <c r="X1735" s="2" t="s">
        <v>884</v>
      </c>
      <c r="Y1735" s="28" t="s">
        <v>885</v>
      </c>
    </row>
    <row r="1736" spans="1:25" ht="195" x14ac:dyDescent="0.25">
      <c r="A1736" s="2" t="s">
        <v>2683</v>
      </c>
      <c r="B1736" s="2" t="str">
        <f>IFERROR(VLOOKUP(VALUE(MID(A1736,1,IF(VALUE(MID(A1736,1,3))=898,3,4))),[35]Hoja1!$A$3:$K$222,2,0),"")</f>
        <v>1057 Competencias para el ciudadano de hoy</v>
      </c>
      <c r="C1736" s="2" t="s">
        <v>2684</v>
      </c>
      <c r="D1736" s="2" t="s">
        <v>2685</v>
      </c>
      <c r="E1736" s="2" t="s">
        <v>2686</v>
      </c>
      <c r="F1736" s="31" t="s">
        <v>2687</v>
      </c>
      <c r="G1736" s="4">
        <v>1</v>
      </c>
      <c r="H1736" s="4">
        <v>1</v>
      </c>
      <c r="I1736" s="2">
        <v>11</v>
      </c>
      <c r="J1736" s="2">
        <v>1</v>
      </c>
      <c r="K1736" s="2" t="s">
        <v>29</v>
      </c>
      <c r="L1736" s="2" t="str">
        <f>IF(K1736=[35]Hoja3!$B$2,[35]Hoja3!$A$2,IF(K1736=[35]Hoja3!$B$3,[35]Hoja3!$A$3,IF(K1736=[35]Hoja3!$B$4,[35]Hoja3!$A$4,IF(K1736=[35]Hoja3!$B$5,[35]Hoja3!$A$5,IF(K1736=[35]Hoja3!$B$6,[35]Hoja3!$A$6,IF(K1736=[35]Hoja3!$B$7,[35]Hoja3!$A$7,IF(K1736=[35]Hoja3!$B$8,[35]Hoja3!$A$8,IF(K1736=[35]Hoja3!$B$9,[35]Hoja3!$A$9,IF(K1736=[35]Hoja3!$B$10,[35]Hoja3!$A$10,IF(K1736=[35]Hoja3!$B$11,[35]Hoja3!$A$11,IF(K1736=[35]Hoja3!$B$12,[35]Hoja3!$A$12,IF(K1736=[35]Hoja3!$B$13,[35]Hoja3!$A$13,IF(K1736=[35]Hoja3!$B$14,[35]Hoja3!$A$14,"")))))))))))))</f>
        <v>CCE-05</v>
      </c>
      <c r="M1736" s="2" t="s">
        <v>935</v>
      </c>
      <c r="N1736" s="2">
        <v>0</v>
      </c>
      <c r="O1736" s="5">
        <v>2400000000</v>
      </c>
      <c r="P1736" s="5">
        <v>2400000000</v>
      </c>
      <c r="Q1736" s="1">
        <v>0</v>
      </c>
      <c r="R1736" s="1">
        <v>0</v>
      </c>
      <c r="S1736" s="13" t="s">
        <v>2688</v>
      </c>
      <c r="T1736" s="17" t="s">
        <v>2689</v>
      </c>
      <c r="U1736" s="13" t="s">
        <v>2690</v>
      </c>
      <c r="V1736" s="17" t="s">
        <v>2691</v>
      </c>
      <c r="W1736" s="17" t="s">
        <v>2692</v>
      </c>
      <c r="X1736" s="2" t="s">
        <v>2693</v>
      </c>
      <c r="Y1736" s="3" t="s">
        <v>2694</v>
      </c>
    </row>
    <row r="1737" spans="1:25" ht="195" x14ac:dyDescent="0.25">
      <c r="A1737" s="2" t="s">
        <v>2695</v>
      </c>
      <c r="B1737" s="2" t="str">
        <f>IFERROR(VLOOKUP(VALUE(MID(A1737,1,IF(VALUE(MID(A1737,1,3))=898,3,4))),[35]Hoja1!$A$3:$K$222,2,0),"")</f>
        <v>1057 Competencias para el ciudadano de hoy</v>
      </c>
      <c r="C1737" s="2" t="s">
        <v>2684</v>
      </c>
      <c r="D1737" s="2" t="s">
        <v>2685</v>
      </c>
      <c r="E1737" s="77">
        <v>80101604</v>
      </c>
      <c r="F1737" s="31" t="s">
        <v>2696</v>
      </c>
      <c r="G1737" s="4">
        <v>1</v>
      </c>
      <c r="H1737" s="4">
        <v>1</v>
      </c>
      <c r="I1737" s="2">
        <v>11</v>
      </c>
      <c r="J1737" s="2">
        <v>1</v>
      </c>
      <c r="K1737" s="2" t="s">
        <v>53</v>
      </c>
      <c r="L1737" s="2" t="str">
        <f>IF(K1737=[35]Hoja3!$B$2,[35]Hoja3!$A$2,IF(K1737=[35]Hoja3!$B$3,[35]Hoja3!$A$3,IF(K1737=[35]Hoja3!$B$4,[35]Hoja3!$A$4,IF(K1737=[35]Hoja3!$B$5,[35]Hoja3!$A$5,IF(K1737=[35]Hoja3!$B$6,[35]Hoja3!$A$6,IF(K1737=[35]Hoja3!$B$7,[35]Hoja3!$A$7,IF(K1737=[35]Hoja3!$B$8,[35]Hoja3!$A$8,IF(K1737=[35]Hoja3!$B$9,[35]Hoja3!$A$9,IF(K1737=[35]Hoja3!$B$10,[35]Hoja3!$A$10,IF(K1737=[35]Hoja3!$B$11,[35]Hoja3!$A$11,IF(K1737=[35]Hoja3!$B$12,[35]Hoja3!$A$12,IF(K1737=[35]Hoja3!$B$13,[35]Hoja3!$A$13,IF(K1737=[35]Hoja3!$B$14,[35]Hoja3!$A$14,"")))))))))))))</f>
        <v>CCE-02</v>
      </c>
      <c r="M1737" s="2" t="s">
        <v>935</v>
      </c>
      <c r="N1737" s="2">
        <v>0</v>
      </c>
      <c r="O1737" s="5">
        <v>150000000</v>
      </c>
      <c r="P1737" s="5">
        <v>150000000</v>
      </c>
      <c r="Q1737" s="1">
        <v>0</v>
      </c>
      <c r="R1737" s="1">
        <v>0</v>
      </c>
      <c r="S1737" s="13" t="s">
        <v>2688</v>
      </c>
      <c r="T1737" s="17" t="s">
        <v>2689</v>
      </c>
      <c r="U1737" s="13" t="s">
        <v>2690</v>
      </c>
      <c r="V1737" s="17" t="s">
        <v>2691</v>
      </c>
      <c r="W1737" s="17" t="s">
        <v>2692</v>
      </c>
      <c r="X1737" s="2" t="s">
        <v>2693</v>
      </c>
      <c r="Y1737" s="2" t="s">
        <v>2694</v>
      </c>
    </row>
    <row r="1738" spans="1:25" ht="180" x14ac:dyDescent="0.25">
      <c r="A1738" s="2" t="s">
        <v>2697</v>
      </c>
      <c r="B1738" s="2" t="str">
        <f>IFERROR(VLOOKUP(VALUE(MID(A1738,1,IF(VALUE(MID(A1738,1,3))=898,3,4))),[35]Hoja1!$A$3:$K$222,2,0),"")</f>
        <v>1057 Competencias para el ciudadano de hoy</v>
      </c>
      <c r="C1738" s="2" t="s">
        <v>2684</v>
      </c>
      <c r="D1738" s="2" t="s">
        <v>2698</v>
      </c>
      <c r="E1738" s="77">
        <v>80101604</v>
      </c>
      <c r="F1738" s="31" t="s">
        <v>2699</v>
      </c>
      <c r="G1738" s="4">
        <v>1</v>
      </c>
      <c r="H1738" s="4">
        <v>1</v>
      </c>
      <c r="I1738" s="30">
        <v>11.15</v>
      </c>
      <c r="J1738" s="2">
        <v>1</v>
      </c>
      <c r="K1738" s="2" t="s">
        <v>29</v>
      </c>
      <c r="L1738" s="2" t="str">
        <f>IF(K1738=[35]Hoja3!$B$2,[35]Hoja3!$A$2,IF(K1738=[35]Hoja3!$B$3,[35]Hoja3!$A$3,IF(K1738=[35]Hoja3!$B$4,[35]Hoja3!$A$4,IF(K1738=[35]Hoja3!$B$5,[35]Hoja3!$A$5,IF(K1738=[35]Hoja3!$B$6,[35]Hoja3!$A$6,IF(K1738=[35]Hoja3!$B$7,[35]Hoja3!$A$7,IF(K1738=[35]Hoja3!$B$8,[35]Hoja3!$A$8,IF(K1738=[35]Hoja3!$B$9,[35]Hoja3!$A$9,IF(K1738=[35]Hoja3!$B$10,[35]Hoja3!$A$10,IF(K1738=[35]Hoja3!$B$11,[35]Hoja3!$A$11,IF(K1738=[35]Hoja3!$B$12,[35]Hoja3!$A$12,IF(K1738=[35]Hoja3!$B$13,[35]Hoja3!$A$13,IF(K1738=[35]Hoja3!$B$14,[35]Hoja3!$A$14,"")))))))))))))</f>
        <v>CCE-05</v>
      </c>
      <c r="M1738" s="2" t="s">
        <v>58</v>
      </c>
      <c r="N1738" s="2">
        <v>0</v>
      </c>
      <c r="O1738" s="5">
        <v>82148502</v>
      </c>
      <c r="P1738" s="5">
        <v>82148502</v>
      </c>
      <c r="Q1738" s="1">
        <v>0</v>
      </c>
      <c r="R1738" s="1">
        <v>0</v>
      </c>
      <c r="S1738" s="13" t="s">
        <v>2688</v>
      </c>
      <c r="T1738" s="17" t="s">
        <v>2689</v>
      </c>
      <c r="U1738" s="13" t="s">
        <v>2690</v>
      </c>
      <c r="V1738" s="17" t="s">
        <v>2691</v>
      </c>
      <c r="W1738" s="17" t="s">
        <v>2692</v>
      </c>
      <c r="X1738" s="2" t="s">
        <v>2693</v>
      </c>
      <c r="Y1738" s="2" t="s">
        <v>2694</v>
      </c>
    </row>
    <row r="1739" spans="1:25" ht="135" x14ac:dyDescent="0.25">
      <c r="A1739" s="2" t="s">
        <v>2700</v>
      </c>
      <c r="B1739" s="2" t="str">
        <f>IFERROR(VLOOKUP(VALUE(MID(A1739,1,IF(VALUE(MID(A1739,1,3))=898,3,4))),[35]Hoja1!$A$3:$K$222,2,0),"")</f>
        <v>1057 Competencias para el ciudadano de hoy</v>
      </c>
      <c r="C1739" s="2" t="s">
        <v>2684</v>
      </c>
      <c r="D1739" s="2" t="s">
        <v>2698</v>
      </c>
      <c r="E1739" s="2" t="s">
        <v>2701</v>
      </c>
      <c r="F1739" s="31" t="s">
        <v>2702</v>
      </c>
      <c r="G1739" s="4">
        <v>1</v>
      </c>
      <c r="H1739" s="4">
        <v>1</v>
      </c>
      <c r="I1739" s="30">
        <v>11.15</v>
      </c>
      <c r="J1739" s="2">
        <v>1</v>
      </c>
      <c r="K1739" s="2" t="s">
        <v>29</v>
      </c>
      <c r="L1739" s="2" t="str">
        <f>IF(K1739=[35]Hoja3!$B$2,[35]Hoja3!$A$2,IF(K1739=[35]Hoja3!$B$3,[35]Hoja3!$A$3,IF(K1739=[35]Hoja3!$B$4,[35]Hoja3!$A$4,IF(K1739=[35]Hoja3!$B$5,[35]Hoja3!$A$5,IF(K1739=[35]Hoja3!$B$6,[35]Hoja3!$A$6,IF(K1739=[35]Hoja3!$B$7,[35]Hoja3!$A$7,IF(K1739=[35]Hoja3!$B$8,[35]Hoja3!$A$8,IF(K1739=[35]Hoja3!$B$9,[35]Hoja3!$A$9,IF(K1739=[35]Hoja3!$B$10,[35]Hoja3!$A$10,IF(K1739=[35]Hoja3!$B$11,[35]Hoja3!$A$11,IF(K1739=[35]Hoja3!$B$12,[35]Hoja3!$A$12,IF(K1739=[35]Hoja3!$B$13,[35]Hoja3!$A$13,IF(K1739=[35]Hoja3!$B$14,[35]Hoja3!$A$14,"")))))))))))))</f>
        <v>CCE-05</v>
      </c>
      <c r="M1739" s="2" t="s">
        <v>1022</v>
      </c>
      <c r="N1739" s="2">
        <v>0</v>
      </c>
      <c r="O1739" s="5">
        <v>37315500</v>
      </c>
      <c r="P1739" s="5">
        <v>37315500</v>
      </c>
      <c r="Q1739" s="1">
        <v>0</v>
      </c>
      <c r="R1739" s="1">
        <v>0</v>
      </c>
      <c r="S1739" s="13" t="s">
        <v>2688</v>
      </c>
      <c r="T1739" s="17" t="s">
        <v>2689</v>
      </c>
      <c r="U1739" s="13" t="s">
        <v>2690</v>
      </c>
      <c r="V1739" s="17" t="s">
        <v>2691</v>
      </c>
      <c r="W1739" s="17" t="s">
        <v>2692</v>
      </c>
      <c r="X1739" s="2" t="s">
        <v>2693</v>
      </c>
      <c r="Y1739" s="2" t="s">
        <v>2694</v>
      </c>
    </row>
    <row r="1740" spans="1:25" ht="135" x14ac:dyDescent="0.25">
      <c r="A1740" s="2" t="s">
        <v>2703</v>
      </c>
      <c r="B1740" s="2" t="str">
        <f>IFERROR(VLOOKUP(VALUE(MID(A1740,1,IF(VALUE(MID(A1740,1,3))=898,3,4))),[35]Hoja1!$A$3:$K$222,2,0),"")</f>
        <v>1057 Competencias para el ciudadano de hoy</v>
      </c>
      <c r="C1740" s="2" t="s">
        <v>2684</v>
      </c>
      <c r="D1740" s="2" t="s">
        <v>2698</v>
      </c>
      <c r="E1740" s="2">
        <v>80101604</v>
      </c>
      <c r="F1740" s="31" t="s">
        <v>2704</v>
      </c>
      <c r="G1740" s="4">
        <v>1</v>
      </c>
      <c r="H1740" s="4">
        <v>1</v>
      </c>
      <c r="I1740" s="30">
        <v>11.15</v>
      </c>
      <c r="J1740" s="2">
        <v>1</v>
      </c>
      <c r="K1740" s="2" t="s">
        <v>29</v>
      </c>
      <c r="L1740" s="2" t="str">
        <f>IF(K1740=[35]Hoja3!$B$2,[35]Hoja3!$A$2,IF(K1740=[35]Hoja3!$B$3,[35]Hoja3!$A$3,IF(K1740=[35]Hoja3!$B$4,[35]Hoja3!$A$4,IF(K1740=[35]Hoja3!$B$5,[35]Hoja3!$A$5,IF(K1740=[35]Hoja3!$B$6,[35]Hoja3!$A$6,IF(K1740=[35]Hoja3!$B$7,[35]Hoja3!$A$7,IF(K1740=[35]Hoja3!$B$8,[35]Hoja3!$A$8,IF(K1740=[35]Hoja3!$B$9,[35]Hoja3!$A$9,IF(K1740=[35]Hoja3!$B$10,[35]Hoja3!$A$10,IF(K1740=[35]Hoja3!$B$11,[35]Hoja3!$A$11,IF(K1740=[35]Hoja3!$B$12,[35]Hoja3!$A$12,IF(K1740=[35]Hoja3!$B$13,[35]Hoja3!$A$13,IF(K1740=[35]Hoja3!$B$14,[35]Hoja3!$A$14,"")))))))))))))</f>
        <v>CCE-05</v>
      </c>
      <c r="M1740" s="2" t="s">
        <v>58</v>
      </c>
      <c r="N1740" s="2">
        <v>0</v>
      </c>
      <c r="O1740" s="5">
        <v>57500000</v>
      </c>
      <c r="P1740" s="5">
        <v>57500000</v>
      </c>
      <c r="Q1740" s="1">
        <v>0</v>
      </c>
      <c r="R1740" s="1">
        <v>0</v>
      </c>
      <c r="S1740" s="13" t="s">
        <v>2688</v>
      </c>
      <c r="T1740" s="17" t="s">
        <v>2689</v>
      </c>
      <c r="U1740" s="13" t="s">
        <v>2690</v>
      </c>
      <c r="V1740" s="17" t="s">
        <v>2691</v>
      </c>
      <c r="W1740" s="17" t="s">
        <v>2692</v>
      </c>
      <c r="X1740" s="2" t="s">
        <v>2693</v>
      </c>
      <c r="Y1740" s="2" t="s">
        <v>2694</v>
      </c>
    </row>
    <row r="1741" spans="1:25" ht="135" x14ac:dyDescent="0.25">
      <c r="A1741" s="2" t="s">
        <v>2705</v>
      </c>
      <c r="B1741" s="2" t="str">
        <f>IFERROR(VLOOKUP(VALUE(MID(A1741,1,IF(VALUE(MID(A1741,1,3))=898,3,4))),[35]Hoja1!$A$3:$K$222,2,0),"")</f>
        <v>1057 Competencias para el ciudadano de hoy</v>
      </c>
      <c r="C1741" s="2" t="s">
        <v>2684</v>
      </c>
      <c r="D1741" s="2" t="s">
        <v>2698</v>
      </c>
      <c r="E1741" s="2">
        <v>80101604</v>
      </c>
      <c r="F1741" s="31" t="s">
        <v>2706</v>
      </c>
      <c r="G1741" s="4">
        <v>1</v>
      </c>
      <c r="H1741" s="4">
        <v>1</v>
      </c>
      <c r="I1741" s="30">
        <v>11.15</v>
      </c>
      <c r="J1741" s="2">
        <v>1</v>
      </c>
      <c r="K1741" s="2" t="s">
        <v>29</v>
      </c>
      <c r="L1741" s="2" t="str">
        <f>IF(K1741=[35]Hoja3!$B$2,[35]Hoja3!$A$2,IF(K1741=[35]Hoja3!$B$3,[35]Hoja3!$A$3,IF(K1741=[35]Hoja3!$B$4,[35]Hoja3!$A$4,IF(K1741=[35]Hoja3!$B$5,[35]Hoja3!$A$5,IF(K1741=[35]Hoja3!$B$6,[35]Hoja3!$A$6,IF(K1741=[35]Hoja3!$B$7,[35]Hoja3!$A$7,IF(K1741=[35]Hoja3!$B$8,[35]Hoja3!$A$8,IF(K1741=[35]Hoja3!$B$9,[35]Hoja3!$A$9,IF(K1741=[35]Hoja3!$B$10,[35]Hoja3!$A$10,IF(K1741=[35]Hoja3!$B$11,[35]Hoja3!$A$11,IF(K1741=[35]Hoja3!$B$12,[35]Hoja3!$A$12,IF(K1741=[35]Hoja3!$B$13,[35]Hoja3!$A$13,IF(K1741=[35]Hoja3!$B$14,[35]Hoja3!$A$14,"")))))))))))))</f>
        <v>CCE-05</v>
      </c>
      <c r="M1741" s="2" t="s">
        <v>58</v>
      </c>
      <c r="N1741" s="2">
        <v>0</v>
      </c>
      <c r="O1741" s="5">
        <v>35880000</v>
      </c>
      <c r="P1741" s="5">
        <v>35880000</v>
      </c>
      <c r="Q1741" s="1">
        <v>0</v>
      </c>
      <c r="R1741" s="1">
        <v>0</v>
      </c>
      <c r="S1741" s="13" t="s">
        <v>2688</v>
      </c>
      <c r="T1741" s="17" t="s">
        <v>2689</v>
      </c>
      <c r="U1741" s="13" t="s">
        <v>2690</v>
      </c>
      <c r="V1741" s="17" t="s">
        <v>2691</v>
      </c>
      <c r="W1741" s="17" t="s">
        <v>2692</v>
      </c>
      <c r="X1741" s="2" t="s">
        <v>2693</v>
      </c>
      <c r="Y1741" s="2" t="s">
        <v>2694</v>
      </c>
    </row>
    <row r="1742" spans="1:25" ht="135" x14ac:dyDescent="0.25">
      <c r="A1742" s="2" t="s">
        <v>2707</v>
      </c>
      <c r="B1742" s="2" t="str">
        <f>IFERROR(VLOOKUP(VALUE(MID(A1742,1,IF(VALUE(MID(A1742,1,3))=898,3,4))),[35]Hoja1!$A$3:$K$222,2,0),"")</f>
        <v>1057 Competencias para el ciudadano de hoy</v>
      </c>
      <c r="C1742" s="2" t="s">
        <v>2684</v>
      </c>
      <c r="D1742" s="2" t="s">
        <v>2698</v>
      </c>
      <c r="E1742" s="2">
        <v>80101604</v>
      </c>
      <c r="F1742" s="31" t="s">
        <v>2708</v>
      </c>
      <c r="G1742" s="4">
        <v>1</v>
      </c>
      <c r="H1742" s="4">
        <v>1</v>
      </c>
      <c r="I1742" s="30">
        <v>11.15</v>
      </c>
      <c r="J1742" s="2">
        <v>1</v>
      </c>
      <c r="K1742" s="2" t="s">
        <v>29</v>
      </c>
      <c r="L1742" s="2" t="str">
        <f>IF(K1742=[35]Hoja3!$B$2,[35]Hoja3!$A$2,IF(K1742=[35]Hoja3!$B$3,[35]Hoja3!$A$3,IF(K1742=[35]Hoja3!$B$4,[35]Hoja3!$A$4,IF(K1742=[35]Hoja3!$B$5,[35]Hoja3!$A$5,IF(K1742=[35]Hoja3!$B$6,[35]Hoja3!$A$6,IF(K1742=[35]Hoja3!$B$7,[35]Hoja3!$A$7,IF(K1742=[35]Hoja3!$B$8,[35]Hoja3!$A$8,IF(K1742=[35]Hoja3!$B$9,[35]Hoja3!$A$9,IF(K1742=[35]Hoja3!$B$10,[35]Hoja3!$A$10,IF(K1742=[35]Hoja3!$B$11,[35]Hoja3!$A$11,IF(K1742=[35]Hoja3!$B$12,[35]Hoja3!$A$12,IF(K1742=[35]Hoja3!$B$13,[35]Hoja3!$A$13,IF(K1742=[35]Hoja3!$B$14,[35]Hoja3!$A$14,"")))))))))))))</f>
        <v>CCE-05</v>
      </c>
      <c r="M1742" s="2" t="s">
        <v>58</v>
      </c>
      <c r="N1742" s="2">
        <v>0</v>
      </c>
      <c r="O1742" s="5">
        <v>54078750</v>
      </c>
      <c r="P1742" s="5">
        <v>54078750</v>
      </c>
      <c r="Q1742" s="1">
        <v>0</v>
      </c>
      <c r="R1742" s="1">
        <v>0</v>
      </c>
      <c r="S1742" s="13" t="s">
        <v>2688</v>
      </c>
      <c r="T1742" s="17" t="s">
        <v>2689</v>
      </c>
      <c r="U1742" s="13" t="s">
        <v>2690</v>
      </c>
      <c r="V1742" s="17" t="s">
        <v>2691</v>
      </c>
      <c r="W1742" s="17" t="s">
        <v>2692</v>
      </c>
      <c r="X1742" s="2" t="s">
        <v>2693</v>
      </c>
      <c r="Y1742" s="2" t="s">
        <v>2694</v>
      </c>
    </row>
    <row r="1743" spans="1:25" ht="150" x14ac:dyDescent="0.25">
      <c r="A1743" s="2" t="s">
        <v>2709</v>
      </c>
      <c r="B1743" s="2" t="str">
        <f>IFERROR(VLOOKUP(VALUE(MID(A1743,1,IF(VALUE(MID(A1743,1,3))=898,3,4))),[35]Hoja1!$A$3:$K$222,2,0),"")</f>
        <v>1057 Competencias para el ciudadano de hoy</v>
      </c>
      <c r="C1743" s="2" t="s">
        <v>2684</v>
      </c>
      <c r="D1743" s="2" t="s">
        <v>2698</v>
      </c>
      <c r="E1743" s="2">
        <v>80101604</v>
      </c>
      <c r="F1743" s="31" t="s">
        <v>2710</v>
      </c>
      <c r="G1743" s="4">
        <v>1</v>
      </c>
      <c r="H1743" s="4">
        <v>1</v>
      </c>
      <c r="I1743" s="30">
        <v>11.15</v>
      </c>
      <c r="J1743" s="2">
        <v>1</v>
      </c>
      <c r="K1743" s="2" t="s">
        <v>29</v>
      </c>
      <c r="L1743" s="2" t="str">
        <f>IF(K1743=[35]Hoja3!$B$2,[35]Hoja3!$A$2,IF(K1743=[35]Hoja3!$B$3,[35]Hoja3!$A$3,IF(K1743=[35]Hoja3!$B$4,[35]Hoja3!$A$4,IF(K1743=[35]Hoja3!$B$5,[35]Hoja3!$A$5,IF(K1743=[35]Hoja3!$B$6,[35]Hoja3!$A$6,IF(K1743=[35]Hoja3!$B$7,[35]Hoja3!$A$7,IF(K1743=[35]Hoja3!$B$8,[35]Hoja3!$A$8,IF(K1743=[35]Hoja3!$B$9,[35]Hoja3!$A$9,IF(K1743=[35]Hoja3!$B$10,[35]Hoja3!$A$10,IF(K1743=[35]Hoja3!$B$11,[35]Hoja3!$A$11,IF(K1743=[35]Hoja3!$B$12,[35]Hoja3!$A$12,IF(K1743=[35]Hoja3!$B$13,[35]Hoja3!$A$13,IF(K1743=[35]Hoja3!$B$14,[35]Hoja3!$A$14,"")))))))))))))</f>
        <v>CCE-05</v>
      </c>
      <c r="M1743" s="2" t="s">
        <v>58</v>
      </c>
      <c r="N1743" s="2">
        <v>0</v>
      </c>
      <c r="O1743" s="5">
        <v>86112000</v>
      </c>
      <c r="P1743" s="5">
        <v>86112000</v>
      </c>
      <c r="Q1743" s="1">
        <v>0</v>
      </c>
      <c r="R1743" s="1">
        <v>0</v>
      </c>
      <c r="S1743" s="13" t="s">
        <v>2688</v>
      </c>
      <c r="T1743" s="17" t="s">
        <v>2689</v>
      </c>
      <c r="U1743" s="13" t="s">
        <v>2690</v>
      </c>
      <c r="V1743" s="17" t="s">
        <v>2691</v>
      </c>
      <c r="W1743" s="17" t="s">
        <v>2692</v>
      </c>
      <c r="X1743" s="2" t="s">
        <v>2693</v>
      </c>
      <c r="Y1743" s="2" t="s">
        <v>2694</v>
      </c>
    </row>
    <row r="1744" spans="1:25" ht="135" x14ac:dyDescent="0.25">
      <c r="A1744" s="2" t="s">
        <v>2711</v>
      </c>
      <c r="B1744" s="2" t="str">
        <f>IFERROR(VLOOKUP(VALUE(MID(A1744,1,IF(VALUE(MID(A1744,1,3))=898,3,4))),[35]Hoja1!$A$3:$K$222,2,0),"")</f>
        <v>1057 Competencias para el ciudadano de hoy</v>
      </c>
      <c r="C1744" s="2" t="s">
        <v>2684</v>
      </c>
      <c r="D1744" s="2" t="s">
        <v>2698</v>
      </c>
      <c r="E1744" s="2" t="s">
        <v>2701</v>
      </c>
      <c r="F1744" s="31" t="s">
        <v>2712</v>
      </c>
      <c r="G1744" s="4">
        <v>1</v>
      </c>
      <c r="H1744" s="4">
        <v>1</v>
      </c>
      <c r="I1744" s="30">
        <v>11.15</v>
      </c>
      <c r="J1744" s="2">
        <v>1</v>
      </c>
      <c r="K1744" s="2" t="s">
        <v>29</v>
      </c>
      <c r="L1744" s="2" t="str">
        <f>IF(K1744=[35]Hoja3!$B$2,[35]Hoja3!$A$2,IF(K1744=[35]Hoja3!$B$3,[35]Hoja3!$A$3,IF(K1744=[35]Hoja3!$B$4,[35]Hoja3!$A$4,IF(K1744=[35]Hoja3!$B$5,[35]Hoja3!$A$5,IF(K1744=[35]Hoja3!$B$6,[35]Hoja3!$A$6,IF(K1744=[35]Hoja3!$B$7,[35]Hoja3!$A$7,IF(K1744=[35]Hoja3!$B$8,[35]Hoja3!$A$8,IF(K1744=[35]Hoja3!$B$9,[35]Hoja3!$A$9,IF(K1744=[35]Hoja3!$B$10,[35]Hoja3!$A$10,IF(K1744=[35]Hoja3!$B$11,[35]Hoja3!$A$11,IF(K1744=[35]Hoja3!$B$12,[35]Hoja3!$A$12,IF(K1744=[35]Hoja3!$B$13,[35]Hoja3!$A$13,IF(K1744=[35]Hoja3!$B$14,[35]Hoja3!$A$14,"")))))))))))))</f>
        <v>CCE-05</v>
      </c>
      <c r="M1744" s="2" t="s">
        <v>1022</v>
      </c>
      <c r="N1744" s="2">
        <v>0</v>
      </c>
      <c r="O1744" s="5">
        <v>32336850</v>
      </c>
      <c r="P1744" s="5">
        <v>32336850</v>
      </c>
      <c r="Q1744" s="1">
        <v>0</v>
      </c>
      <c r="R1744" s="1">
        <v>0</v>
      </c>
      <c r="S1744" s="13" t="s">
        <v>2688</v>
      </c>
      <c r="T1744" s="17" t="s">
        <v>2689</v>
      </c>
      <c r="U1744" s="13" t="s">
        <v>2690</v>
      </c>
      <c r="V1744" s="17" t="s">
        <v>2691</v>
      </c>
      <c r="W1744" s="17" t="s">
        <v>2692</v>
      </c>
      <c r="X1744" s="2" t="s">
        <v>2693</v>
      </c>
      <c r="Y1744" s="2" t="s">
        <v>2694</v>
      </c>
    </row>
    <row r="1745" spans="1:25" ht="135" x14ac:dyDescent="0.25">
      <c r="A1745" s="2" t="s">
        <v>2713</v>
      </c>
      <c r="B1745" s="2" t="str">
        <f>IFERROR(VLOOKUP(VALUE(MID(A1745,1,IF(VALUE(MID(A1745,1,3))=898,3,4))),[35]Hoja1!$A$3:$K$222,2,0),"")</f>
        <v>1057 Competencias para el ciudadano de hoy</v>
      </c>
      <c r="C1745" s="2" t="s">
        <v>2684</v>
      </c>
      <c r="D1745" s="2" t="s">
        <v>2698</v>
      </c>
      <c r="E1745" s="2">
        <v>80101604</v>
      </c>
      <c r="F1745" s="2" t="s">
        <v>2714</v>
      </c>
      <c r="G1745" s="4">
        <v>1</v>
      </c>
      <c r="H1745" s="4">
        <v>1</v>
      </c>
      <c r="I1745" s="30">
        <v>11.15</v>
      </c>
      <c r="J1745" s="2">
        <v>1</v>
      </c>
      <c r="K1745" s="2" t="s">
        <v>29</v>
      </c>
      <c r="L1745" s="2" t="str">
        <f>IF(K1745=[35]Hoja3!$B$2,[35]Hoja3!$A$2,IF(K1745=[35]Hoja3!$B$3,[35]Hoja3!$A$3,IF(K1745=[35]Hoja3!$B$4,[35]Hoja3!$A$4,IF(K1745=[35]Hoja3!$B$5,[35]Hoja3!$A$5,IF(K1745=[35]Hoja3!$B$6,[35]Hoja3!$A$6,IF(K1745=[35]Hoja3!$B$7,[35]Hoja3!$A$7,IF(K1745=[35]Hoja3!$B$8,[35]Hoja3!$A$8,IF(K1745=[35]Hoja3!$B$9,[35]Hoja3!$A$9,IF(K1745=[35]Hoja3!$B$10,[35]Hoja3!$A$10,IF(K1745=[35]Hoja3!$B$11,[35]Hoja3!$A$11,IF(K1745=[35]Hoja3!$B$12,[35]Hoja3!$A$12,IF(K1745=[35]Hoja3!$B$13,[35]Hoja3!$A$13,IF(K1745=[35]Hoja3!$B$14,[35]Hoja3!$A$14,"")))))))))))))</f>
        <v>CCE-05</v>
      </c>
      <c r="M1745" s="2" t="s">
        <v>58</v>
      </c>
      <c r="N1745" s="2">
        <v>0</v>
      </c>
      <c r="O1745" s="5">
        <v>80500000</v>
      </c>
      <c r="P1745" s="5">
        <v>80500000</v>
      </c>
      <c r="Q1745" s="1">
        <v>0</v>
      </c>
      <c r="R1745" s="1">
        <v>0</v>
      </c>
      <c r="S1745" s="13" t="s">
        <v>2688</v>
      </c>
      <c r="T1745" s="17" t="s">
        <v>2689</v>
      </c>
      <c r="U1745" s="13" t="s">
        <v>2690</v>
      </c>
      <c r="V1745" s="17" t="s">
        <v>2691</v>
      </c>
      <c r="W1745" s="17" t="s">
        <v>2692</v>
      </c>
      <c r="X1745" s="2" t="s">
        <v>2693</v>
      </c>
      <c r="Y1745" s="2" t="s">
        <v>2694</v>
      </c>
    </row>
    <row r="1746" spans="1:25" ht="135" x14ac:dyDescent="0.25">
      <c r="A1746" s="2" t="s">
        <v>2715</v>
      </c>
      <c r="B1746" s="2" t="str">
        <f>IFERROR(VLOOKUP(VALUE(MID(A1746,1,IF(VALUE(MID(A1746,1,3))=898,3,4))),[35]Hoja1!$A$3:$K$222,2,0),"")</f>
        <v>1057 Competencias para el ciudadano de hoy</v>
      </c>
      <c r="C1746" s="2" t="s">
        <v>2716</v>
      </c>
      <c r="D1746" s="2" t="s">
        <v>2717</v>
      </c>
      <c r="E1746" s="2">
        <v>80141902</v>
      </c>
      <c r="F1746" s="31" t="s">
        <v>2718</v>
      </c>
      <c r="G1746" s="4">
        <v>1</v>
      </c>
      <c r="H1746" s="4">
        <v>1</v>
      </c>
      <c r="I1746" s="30">
        <v>10</v>
      </c>
      <c r="J1746" s="2">
        <v>1</v>
      </c>
      <c r="K1746" s="2" t="s">
        <v>29</v>
      </c>
      <c r="L1746" s="2" t="str">
        <f>IF(K1746=[35]Hoja3!$B$2,[35]Hoja3!$A$2,IF(K1746=[35]Hoja3!$B$3,[35]Hoja3!$A$3,IF(K1746=[35]Hoja3!$B$4,[35]Hoja3!$A$4,IF(K1746=[35]Hoja3!$B$5,[35]Hoja3!$A$5,IF(K1746=[35]Hoja3!$B$6,[35]Hoja3!$A$6,IF(K1746=[35]Hoja3!$B$7,[35]Hoja3!$A$7,IF(K1746=[35]Hoja3!$B$8,[35]Hoja3!$A$8,IF(K1746=[35]Hoja3!$B$9,[35]Hoja3!$A$9,IF(K1746=[35]Hoja3!$B$10,[35]Hoja3!$A$10,IF(K1746=[35]Hoja3!$B$11,[35]Hoja3!$A$11,IF(K1746=[35]Hoja3!$B$12,[35]Hoja3!$A$12,IF(K1746=[35]Hoja3!$B$13,[35]Hoja3!$A$13,IF(K1746=[35]Hoja3!$B$14,[35]Hoja3!$A$14,"")))))))))))))</f>
        <v>CCE-05</v>
      </c>
      <c r="M1746" s="2" t="s">
        <v>58</v>
      </c>
      <c r="N1746" s="2">
        <v>0</v>
      </c>
      <c r="O1746" s="5">
        <v>1000000000</v>
      </c>
      <c r="P1746" s="5">
        <v>1000000000</v>
      </c>
      <c r="Q1746" s="1">
        <v>0</v>
      </c>
      <c r="R1746" s="1">
        <v>0</v>
      </c>
      <c r="S1746" s="13" t="s">
        <v>2688</v>
      </c>
      <c r="T1746" s="17" t="s">
        <v>2689</v>
      </c>
      <c r="U1746" s="13" t="s">
        <v>2690</v>
      </c>
      <c r="V1746" s="17" t="s">
        <v>2691</v>
      </c>
      <c r="W1746" s="17" t="s">
        <v>2692</v>
      </c>
      <c r="X1746" s="2" t="s">
        <v>2693</v>
      </c>
      <c r="Y1746" s="2" t="s">
        <v>2694</v>
      </c>
    </row>
    <row r="1747" spans="1:25" ht="180" x14ac:dyDescent="0.25">
      <c r="A1747" s="2" t="s">
        <v>2719</v>
      </c>
      <c r="B1747" s="2" t="str">
        <f>IFERROR(VLOOKUP(VALUE(MID(A1747,1,IF(VALUE(MID(A1747,1,3))=898,3,4))),[35]Hoja1!$A$3:$K$222,2,0),"")</f>
        <v>1057 Competencias para el ciudadano de hoy</v>
      </c>
      <c r="C1747" s="2" t="s">
        <v>2716</v>
      </c>
      <c r="D1747" s="2" t="s">
        <v>2720</v>
      </c>
      <c r="E1747" s="2" t="s">
        <v>2721</v>
      </c>
      <c r="F1747" s="31" t="s">
        <v>2722</v>
      </c>
      <c r="G1747" s="4">
        <v>1</v>
      </c>
      <c r="H1747" s="4">
        <v>1</v>
      </c>
      <c r="I1747" s="30">
        <v>11</v>
      </c>
      <c r="J1747" s="2">
        <v>1</v>
      </c>
      <c r="K1747" s="2" t="s">
        <v>29</v>
      </c>
      <c r="L1747" s="2" t="str">
        <f>IF(K1747=[35]Hoja3!$B$2,[35]Hoja3!$A$2,IF(K1747=[35]Hoja3!$B$3,[35]Hoja3!$A$3,IF(K1747=[35]Hoja3!$B$4,[35]Hoja3!$A$4,IF(K1747=[35]Hoja3!$B$5,[35]Hoja3!$A$5,IF(K1747=[35]Hoja3!$B$6,[35]Hoja3!$A$6,IF(K1747=[35]Hoja3!$B$7,[35]Hoja3!$A$7,IF(K1747=[35]Hoja3!$B$8,[35]Hoja3!$A$8,IF(K1747=[35]Hoja3!$B$9,[35]Hoja3!$A$9,IF(K1747=[35]Hoja3!$B$10,[35]Hoja3!$A$10,IF(K1747=[35]Hoja3!$B$11,[35]Hoja3!$A$11,IF(K1747=[35]Hoja3!$B$12,[35]Hoja3!$A$12,IF(K1747=[35]Hoja3!$B$13,[35]Hoja3!$A$13,IF(K1747=[35]Hoja3!$B$14,[35]Hoja3!$A$14,"")))))))))))))</f>
        <v>CCE-05</v>
      </c>
      <c r="M1747" s="2" t="s">
        <v>1568</v>
      </c>
      <c r="N1747" s="2">
        <v>0</v>
      </c>
      <c r="O1747" s="5">
        <v>330000000</v>
      </c>
      <c r="P1747" s="5">
        <v>330000000</v>
      </c>
      <c r="Q1747" s="1">
        <v>0</v>
      </c>
      <c r="R1747" s="1">
        <v>0</v>
      </c>
      <c r="S1747" s="13" t="s">
        <v>2688</v>
      </c>
      <c r="T1747" s="17" t="s">
        <v>2689</v>
      </c>
      <c r="U1747" s="13" t="s">
        <v>2690</v>
      </c>
      <c r="V1747" s="17" t="s">
        <v>2691</v>
      </c>
      <c r="W1747" s="17" t="s">
        <v>2692</v>
      </c>
      <c r="X1747" s="2" t="s">
        <v>2693</v>
      </c>
      <c r="Y1747" s="2" t="s">
        <v>2694</v>
      </c>
    </row>
    <row r="1748" spans="1:25" ht="180" x14ac:dyDescent="0.25">
      <c r="A1748" s="2" t="s">
        <v>2723</v>
      </c>
      <c r="B1748" s="2" t="str">
        <f>IFERROR(VLOOKUP(VALUE(MID(A1748,1,IF(VALUE(MID(A1748,1,3))=898,3,4))),[35]Hoja1!$A$3:$K$222,2,0),"")</f>
        <v>1057 Competencias para el ciudadano de hoy</v>
      </c>
      <c r="C1748" s="2" t="s">
        <v>2716</v>
      </c>
      <c r="D1748" s="2" t="s">
        <v>2724</v>
      </c>
      <c r="E1748" s="2">
        <v>80101604</v>
      </c>
      <c r="F1748" s="31" t="s">
        <v>2725</v>
      </c>
      <c r="G1748" s="4">
        <v>1</v>
      </c>
      <c r="H1748" s="4">
        <v>1</v>
      </c>
      <c r="I1748" s="30">
        <v>11.15</v>
      </c>
      <c r="J1748" s="2">
        <v>1</v>
      </c>
      <c r="K1748" s="2" t="s">
        <v>29</v>
      </c>
      <c r="L1748" s="2" t="str">
        <f>IF(K1748=[35]Hoja3!$B$2,[35]Hoja3!$A$2,IF(K1748=[35]Hoja3!$B$3,[35]Hoja3!$A$3,IF(K1748=[35]Hoja3!$B$4,[35]Hoja3!$A$4,IF(K1748=[35]Hoja3!$B$5,[35]Hoja3!$A$5,IF(K1748=[35]Hoja3!$B$6,[35]Hoja3!$A$6,IF(K1748=[35]Hoja3!$B$7,[35]Hoja3!$A$7,IF(K1748=[35]Hoja3!$B$8,[35]Hoja3!$A$8,IF(K1748=[35]Hoja3!$B$9,[35]Hoja3!$A$9,IF(K1748=[35]Hoja3!$B$10,[35]Hoja3!$A$10,IF(K1748=[35]Hoja3!$B$11,[35]Hoja3!$A$11,IF(K1748=[35]Hoja3!$B$12,[35]Hoja3!$A$12,IF(K1748=[35]Hoja3!$B$13,[35]Hoja3!$A$13,IF(K1748=[35]Hoja3!$B$14,[35]Hoja3!$A$14,"")))))))))))))</f>
        <v>CCE-05</v>
      </c>
      <c r="M1748" s="2" t="s">
        <v>58</v>
      </c>
      <c r="N1748" s="2">
        <v>0</v>
      </c>
      <c r="O1748" s="5">
        <v>83720000</v>
      </c>
      <c r="P1748" s="5">
        <v>83720000</v>
      </c>
      <c r="Q1748" s="1">
        <v>0</v>
      </c>
      <c r="R1748" s="1">
        <v>0</v>
      </c>
      <c r="S1748" s="13" t="s">
        <v>2688</v>
      </c>
      <c r="T1748" s="17" t="s">
        <v>2689</v>
      </c>
      <c r="U1748" s="13" t="s">
        <v>2690</v>
      </c>
      <c r="V1748" s="17" t="s">
        <v>2691</v>
      </c>
      <c r="W1748" s="17" t="s">
        <v>2692</v>
      </c>
      <c r="X1748" s="2" t="s">
        <v>2693</v>
      </c>
      <c r="Y1748" s="2" t="s">
        <v>2694</v>
      </c>
    </row>
    <row r="1749" spans="1:25" ht="180" x14ac:dyDescent="0.25">
      <c r="A1749" s="2" t="s">
        <v>2726</v>
      </c>
      <c r="B1749" s="2" t="str">
        <f>IFERROR(VLOOKUP(VALUE(MID(A1749,1,IF(VALUE(MID(A1749,1,3))=898,3,4))),[35]Hoja1!$A$3:$K$222,2,0),"")</f>
        <v>1057 Competencias para el ciudadano de hoy</v>
      </c>
      <c r="C1749" s="2" t="s">
        <v>2716</v>
      </c>
      <c r="D1749" s="2" t="s">
        <v>2724</v>
      </c>
      <c r="E1749" s="2">
        <v>80101604</v>
      </c>
      <c r="F1749" s="31" t="s">
        <v>2727</v>
      </c>
      <c r="G1749" s="4">
        <v>1</v>
      </c>
      <c r="H1749" s="4">
        <v>1</v>
      </c>
      <c r="I1749" s="30">
        <v>11.15</v>
      </c>
      <c r="J1749" s="2">
        <v>1</v>
      </c>
      <c r="K1749" s="2" t="s">
        <v>29</v>
      </c>
      <c r="L1749" s="2" t="str">
        <f>IF(K1749=[35]Hoja3!$B$2,[35]Hoja3!$A$2,IF(K1749=[35]Hoja3!$B$3,[35]Hoja3!$A$3,IF(K1749=[35]Hoja3!$B$4,[35]Hoja3!$A$4,IF(K1749=[35]Hoja3!$B$5,[35]Hoja3!$A$5,IF(K1749=[35]Hoja3!$B$6,[35]Hoja3!$A$6,IF(K1749=[35]Hoja3!$B$7,[35]Hoja3!$A$7,IF(K1749=[35]Hoja3!$B$8,[35]Hoja3!$A$8,IF(K1749=[35]Hoja3!$B$9,[35]Hoja3!$A$9,IF(K1749=[35]Hoja3!$B$10,[35]Hoja3!$A$10,IF(K1749=[35]Hoja3!$B$11,[35]Hoja3!$A$11,IF(K1749=[35]Hoja3!$B$12,[35]Hoja3!$A$12,IF(K1749=[35]Hoja3!$B$13,[35]Hoja3!$A$13,IF(K1749=[35]Hoja3!$B$14,[35]Hoja3!$A$14,"")))))))))))))</f>
        <v>CCE-05</v>
      </c>
      <c r="M1749" s="2" t="s">
        <v>58</v>
      </c>
      <c r="N1749" s="2">
        <v>0</v>
      </c>
      <c r="O1749" s="5">
        <v>77117850</v>
      </c>
      <c r="P1749" s="5">
        <v>77117850</v>
      </c>
      <c r="Q1749" s="1">
        <v>0</v>
      </c>
      <c r="R1749" s="1">
        <v>0</v>
      </c>
      <c r="S1749" s="13" t="s">
        <v>2688</v>
      </c>
      <c r="T1749" s="17" t="s">
        <v>2689</v>
      </c>
      <c r="U1749" s="13" t="s">
        <v>2690</v>
      </c>
      <c r="V1749" s="17" t="s">
        <v>2691</v>
      </c>
      <c r="W1749" s="17" t="s">
        <v>2692</v>
      </c>
      <c r="X1749" s="2" t="s">
        <v>2693</v>
      </c>
      <c r="Y1749" s="2" t="s">
        <v>2694</v>
      </c>
    </row>
    <row r="1750" spans="1:25" ht="180" x14ac:dyDescent="0.25">
      <c r="A1750" s="2" t="s">
        <v>2728</v>
      </c>
      <c r="B1750" s="2" t="str">
        <f>IFERROR(VLOOKUP(VALUE(MID(A1750,1,IF(VALUE(MID(A1750,1,3))=898,3,4))),[35]Hoja1!$A$3:$K$222,2,0),"")</f>
        <v>1057 Competencias para el ciudadano de hoy</v>
      </c>
      <c r="C1750" s="2" t="s">
        <v>2716</v>
      </c>
      <c r="D1750" s="2" t="s">
        <v>2724</v>
      </c>
      <c r="E1750" s="2">
        <v>80101604</v>
      </c>
      <c r="F1750" s="31" t="s">
        <v>2729</v>
      </c>
      <c r="G1750" s="4">
        <v>1</v>
      </c>
      <c r="H1750" s="4">
        <v>1</v>
      </c>
      <c r="I1750" s="30">
        <v>11.15</v>
      </c>
      <c r="J1750" s="2">
        <v>1</v>
      </c>
      <c r="K1750" s="2" t="s">
        <v>29</v>
      </c>
      <c r="L1750" s="2" t="str">
        <f>IF(K1750=[35]Hoja3!$B$2,[35]Hoja3!$A$2,IF(K1750=[35]Hoja3!$B$3,[35]Hoja3!$A$3,IF(K1750=[35]Hoja3!$B$4,[35]Hoja3!$A$4,IF(K1750=[35]Hoja3!$B$5,[35]Hoja3!$A$5,IF(K1750=[35]Hoja3!$B$6,[35]Hoja3!$A$6,IF(K1750=[35]Hoja3!$B$7,[35]Hoja3!$A$7,IF(K1750=[35]Hoja3!$B$8,[35]Hoja3!$A$8,IF(K1750=[35]Hoja3!$B$9,[35]Hoja3!$A$9,IF(K1750=[35]Hoja3!$B$10,[35]Hoja3!$A$10,IF(K1750=[35]Hoja3!$B$11,[35]Hoja3!$A$11,IF(K1750=[35]Hoja3!$B$12,[35]Hoja3!$A$12,IF(K1750=[35]Hoja3!$B$13,[35]Hoja3!$A$13,IF(K1750=[35]Hoja3!$B$14,[35]Hoja3!$A$14,"")))))))))))))</f>
        <v>CCE-05</v>
      </c>
      <c r="M1750" s="2" t="s">
        <v>58</v>
      </c>
      <c r="N1750" s="2">
        <v>0</v>
      </c>
      <c r="O1750" s="5">
        <v>76544000</v>
      </c>
      <c r="P1750" s="5">
        <v>76544000</v>
      </c>
      <c r="Q1750" s="1">
        <v>0</v>
      </c>
      <c r="R1750" s="1">
        <v>0</v>
      </c>
      <c r="S1750" s="13" t="s">
        <v>2688</v>
      </c>
      <c r="T1750" s="17" t="s">
        <v>2689</v>
      </c>
      <c r="U1750" s="13" t="s">
        <v>2690</v>
      </c>
      <c r="V1750" s="17" t="s">
        <v>2691</v>
      </c>
      <c r="W1750" s="17" t="s">
        <v>2692</v>
      </c>
      <c r="X1750" s="2" t="s">
        <v>2693</v>
      </c>
      <c r="Y1750" s="2" t="s">
        <v>2694</v>
      </c>
    </row>
    <row r="1751" spans="1:25" ht="180" x14ac:dyDescent="0.25">
      <c r="A1751" s="2" t="s">
        <v>2730</v>
      </c>
      <c r="B1751" s="2" t="str">
        <f>IFERROR(VLOOKUP(VALUE(MID(A1751,1,IF(VALUE(MID(A1751,1,3))=898,3,4))),[35]Hoja1!$A$3:$K$222,2,0),"")</f>
        <v>1057 Competencias para el ciudadano de hoy</v>
      </c>
      <c r="C1751" s="2" t="s">
        <v>2716</v>
      </c>
      <c r="D1751" s="2" t="s">
        <v>2724</v>
      </c>
      <c r="E1751" s="2">
        <v>80101604</v>
      </c>
      <c r="F1751" s="31" t="s">
        <v>2731</v>
      </c>
      <c r="G1751" s="4">
        <v>1</v>
      </c>
      <c r="H1751" s="4">
        <v>1</v>
      </c>
      <c r="I1751" s="30">
        <v>11.15</v>
      </c>
      <c r="J1751" s="2">
        <v>1</v>
      </c>
      <c r="K1751" s="2" t="s">
        <v>29</v>
      </c>
      <c r="L1751" s="2" t="str">
        <f>IF(K1751=[35]Hoja3!$B$2,[35]Hoja3!$A$2,IF(K1751=[35]Hoja3!$B$3,[35]Hoja3!$A$3,IF(K1751=[35]Hoja3!$B$4,[35]Hoja3!$A$4,IF(K1751=[35]Hoja3!$B$5,[35]Hoja3!$A$5,IF(K1751=[35]Hoja3!$B$6,[35]Hoja3!$A$6,IF(K1751=[35]Hoja3!$B$7,[35]Hoja3!$A$7,IF(K1751=[35]Hoja3!$B$8,[35]Hoja3!$A$8,IF(K1751=[35]Hoja3!$B$9,[35]Hoja3!$A$9,IF(K1751=[35]Hoja3!$B$10,[35]Hoja3!$A$10,IF(K1751=[35]Hoja3!$B$11,[35]Hoja3!$A$11,IF(K1751=[35]Hoja3!$B$12,[35]Hoja3!$A$12,IF(K1751=[35]Hoja3!$B$13,[35]Hoja3!$A$13,IF(K1751=[35]Hoja3!$B$14,[35]Hoja3!$A$14,"")))))))))))))</f>
        <v>CCE-05</v>
      </c>
      <c r="M1751" s="2" t="s">
        <v>58</v>
      </c>
      <c r="N1751" s="2">
        <v>0</v>
      </c>
      <c r="O1751" s="5">
        <v>59704700</v>
      </c>
      <c r="P1751" s="5">
        <v>59704700</v>
      </c>
      <c r="Q1751" s="1">
        <v>0</v>
      </c>
      <c r="R1751" s="1">
        <v>0</v>
      </c>
      <c r="S1751" s="13" t="s">
        <v>2688</v>
      </c>
      <c r="T1751" s="17" t="s">
        <v>2689</v>
      </c>
      <c r="U1751" s="13" t="s">
        <v>2690</v>
      </c>
      <c r="V1751" s="17" t="s">
        <v>2691</v>
      </c>
      <c r="W1751" s="17" t="s">
        <v>2692</v>
      </c>
      <c r="X1751" s="2" t="s">
        <v>2693</v>
      </c>
      <c r="Y1751" s="2" t="s">
        <v>2694</v>
      </c>
    </row>
    <row r="1752" spans="1:25" ht="180" x14ac:dyDescent="0.25">
      <c r="A1752" s="2" t="s">
        <v>2732</v>
      </c>
      <c r="B1752" s="2" t="str">
        <f>IFERROR(VLOOKUP(VALUE(MID(A1752,1,IF(VALUE(MID(A1752,1,3))=898,3,4))),[35]Hoja1!$A$3:$K$222,2,0),"")</f>
        <v>1057 Competencias para el ciudadano de hoy</v>
      </c>
      <c r="C1752" s="2" t="s">
        <v>2716</v>
      </c>
      <c r="D1752" s="2" t="s">
        <v>2724</v>
      </c>
      <c r="E1752" s="2">
        <v>80101604</v>
      </c>
      <c r="F1752" s="31" t="s">
        <v>2733</v>
      </c>
      <c r="G1752" s="4">
        <v>1</v>
      </c>
      <c r="H1752" s="4">
        <v>1</v>
      </c>
      <c r="I1752" s="30">
        <v>11.15</v>
      </c>
      <c r="J1752" s="2">
        <v>1</v>
      </c>
      <c r="K1752" s="2" t="s">
        <v>29</v>
      </c>
      <c r="L1752" s="2" t="str">
        <f>IF(K1752=[35]Hoja3!$B$2,[35]Hoja3!$A$2,IF(K1752=[35]Hoja3!$B$3,[35]Hoja3!$A$3,IF(K1752=[35]Hoja3!$B$4,[35]Hoja3!$A$4,IF(K1752=[35]Hoja3!$B$5,[35]Hoja3!$A$5,IF(K1752=[35]Hoja3!$B$6,[35]Hoja3!$A$6,IF(K1752=[35]Hoja3!$B$7,[35]Hoja3!$A$7,IF(K1752=[35]Hoja3!$B$8,[35]Hoja3!$A$8,IF(K1752=[35]Hoja3!$B$9,[35]Hoja3!$A$9,IF(K1752=[35]Hoja3!$B$10,[35]Hoja3!$A$10,IF(K1752=[35]Hoja3!$B$11,[35]Hoja3!$A$11,IF(K1752=[35]Hoja3!$B$12,[35]Hoja3!$A$12,IF(K1752=[35]Hoja3!$B$13,[35]Hoja3!$A$13,IF(K1752=[35]Hoja3!$B$14,[35]Hoja3!$A$14,"")))))))))))))</f>
        <v>CCE-05</v>
      </c>
      <c r="M1752" s="2" t="s">
        <v>58</v>
      </c>
      <c r="N1752" s="2">
        <v>0</v>
      </c>
      <c r="O1752" s="5">
        <v>42550000</v>
      </c>
      <c r="P1752" s="5">
        <v>42550000</v>
      </c>
      <c r="Q1752" s="1">
        <v>0</v>
      </c>
      <c r="R1752" s="1">
        <v>0</v>
      </c>
      <c r="S1752" s="13" t="s">
        <v>2688</v>
      </c>
      <c r="T1752" s="17" t="s">
        <v>2689</v>
      </c>
      <c r="U1752" s="13" t="s">
        <v>2690</v>
      </c>
      <c r="V1752" s="17" t="s">
        <v>2691</v>
      </c>
      <c r="W1752" s="17" t="s">
        <v>2692</v>
      </c>
      <c r="X1752" s="2" t="s">
        <v>2693</v>
      </c>
      <c r="Y1752" s="2" t="s">
        <v>2694</v>
      </c>
    </row>
    <row r="1753" spans="1:25" ht="165" x14ac:dyDescent="0.25">
      <c r="A1753" s="2" t="s">
        <v>2734</v>
      </c>
      <c r="B1753" s="2" t="str">
        <f>IFERROR(VLOOKUP(VALUE(MID(A1753,1,IF(VALUE(MID(A1753,1,3))=898,3,4))),[35]Hoja1!$A$3:$K$222,2,0),"")</f>
        <v>1057 Competencias para el ciudadano de hoy</v>
      </c>
      <c r="C1753" s="2" t="s">
        <v>2735</v>
      </c>
      <c r="D1753" s="2" t="s">
        <v>2736</v>
      </c>
      <c r="E1753" s="2">
        <v>86101710</v>
      </c>
      <c r="F1753" s="31" t="s">
        <v>3596</v>
      </c>
      <c r="G1753" s="4">
        <v>1</v>
      </c>
      <c r="H1753" s="4">
        <v>1</v>
      </c>
      <c r="I1753" s="30">
        <v>11</v>
      </c>
      <c r="J1753" s="2">
        <v>1</v>
      </c>
      <c r="K1753" s="2" t="s">
        <v>29</v>
      </c>
      <c r="L1753" s="2" t="str">
        <f>IF(K1753=[35]Hoja3!$B$2,[35]Hoja3!$A$2,IF(K1753=[35]Hoja3!$B$3,[35]Hoja3!$A$3,IF(K1753=[35]Hoja3!$B$4,[35]Hoja3!$A$4,IF(K1753=[35]Hoja3!$B$5,[35]Hoja3!$A$5,IF(K1753=[35]Hoja3!$B$6,[35]Hoja3!$A$6,IF(K1753=[35]Hoja3!$B$7,[35]Hoja3!$A$7,IF(K1753=[35]Hoja3!$B$8,[35]Hoja3!$A$8,IF(K1753=[35]Hoja3!$B$9,[35]Hoja3!$A$9,IF(K1753=[35]Hoja3!$B$10,[35]Hoja3!$A$10,IF(K1753=[35]Hoja3!$B$11,[35]Hoja3!$A$11,IF(K1753=[35]Hoja3!$B$12,[35]Hoja3!$A$12,IF(K1753=[35]Hoja3!$B$13,[35]Hoja3!$A$13,IF(K1753=[35]Hoja3!$B$14,[35]Hoja3!$A$14,"")))))))))))))</f>
        <v>CCE-05</v>
      </c>
      <c r="M1753" s="2" t="s">
        <v>1979</v>
      </c>
      <c r="N1753" s="2">
        <v>0</v>
      </c>
      <c r="O1753" s="5">
        <v>2168716750</v>
      </c>
      <c r="P1753" s="5">
        <v>2168716750</v>
      </c>
      <c r="Q1753" s="1">
        <v>0</v>
      </c>
      <c r="R1753" s="1">
        <v>0</v>
      </c>
      <c r="S1753" s="13" t="s">
        <v>2688</v>
      </c>
      <c r="T1753" s="17" t="s">
        <v>2689</v>
      </c>
      <c r="U1753" s="13" t="s">
        <v>2690</v>
      </c>
      <c r="V1753" s="17" t="s">
        <v>2691</v>
      </c>
      <c r="W1753" s="17" t="s">
        <v>2692</v>
      </c>
      <c r="X1753" s="2" t="s">
        <v>2693</v>
      </c>
      <c r="Y1753" s="2" t="s">
        <v>2694</v>
      </c>
    </row>
    <row r="1754" spans="1:25" ht="165" x14ac:dyDescent="0.25">
      <c r="A1754" s="2" t="s">
        <v>2737</v>
      </c>
      <c r="B1754" s="2" t="str">
        <f>IFERROR(VLOOKUP(VALUE(MID(A1754,1,IF(VALUE(MID(A1754,1,3))=898,3,4))),[35]Hoja1!$A$3:$K$222,2,0),"")</f>
        <v>1057 Competencias para el ciudadano de hoy</v>
      </c>
      <c r="C1754" s="2" t="s">
        <v>2735</v>
      </c>
      <c r="D1754" s="2" t="s">
        <v>2736</v>
      </c>
      <c r="E1754" s="2">
        <v>86101710</v>
      </c>
      <c r="F1754" s="2" t="s">
        <v>2738</v>
      </c>
      <c r="G1754" s="4">
        <v>1</v>
      </c>
      <c r="H1754" s="4">
        <v>1</v>
      </c>
      <c r="I1754" s="30">
        <v>11</v>
      </c>
      <c r="J1754" s="2">
        <v>1</v>
      </c>
      <c r="K1754" s="2" t="s">
        <v>29</v>
      </c>
      <c r="L1754" s="2" t="str">
        <f>IF(K1754=[35]Hoja3!$B$2,[35]Hoja3!$A$2,IF(K1754=[35]Hoja3!$B$3,[35]Hoja3!$A$3,IF(K1754=[35]Hoja3!$B$4,[35]Hoja3!$A$4,IF(K1754=[35]Hoja3!$B$5,[35]Hoja3!$A$5,IF(K1754=[35]Hoja3!$B$6,[35]Hoja3!$A$6,IF(K1754=[35]Hoja3!$B$7,[35]Hoja3!$A$7,IF(K1754=[35]Hoja3!$B$8,[35]Hoja3!$A$8,IF(K1754=[35]Hoja3!$B$9,[35]Hoja3!$A$9,IF(K1754=[35]Hoja3!$B$10,[35]Hoja3!$A$10,IF(K1754=[35]Hoja3!$B$11,[35]Hoja3!$A$11,IF(K1754=[35]Hoja3!$B$12,[35]Hoja3!$A$12,IF(K1754=[35]Hoja3!$B$13,[35]Hoja3!$A$13,IF(K1754=[35]Hoja3!$B$14,[35]Hoja3!$A$14,"")))))))))))))</f>
        <v>CCE-05</v>
      </c>
      <c r="M1754" s="2" t="s">
        <v>1979</v>
      </c>
      <c r="N1754" s="2">
        <v>0</v>
      </c>
      <c r="O1754" s="5">
        <v>1498776250</v>
      </c>
      <c r="P1754" s="5">
        <v>1498776250</v>
      </c>
      <c r="Q1754" s="1">
        <v>0</v>
      </c>
      <c r="R1754" s="1">
        <v>0</v>
      </c>
      <c r="S1754" s="13" t="s">
        <v>2688</v>
      </c>
      <c r="T1754" s="17" t="s">
        <v>2689</v>
      </c>
      <c r="U1754" s="13" t="s">
        <v>2690</v>
      </c>
      <c r="V1754" s="17" t="s">
        <v>2691</v>
      </c>
      <c r="W1754" s="17" t="s">
        <v>2692</v>
      </c>
      <c r="X1754" s="2" t="s">
        <v>2693</v>
      </c>
      <c r="Y1754" s="2" t="s">
        <v>2694</v>
      </c>
    </row>
    <row r="1755" spans="1:25" ht="180" x14ac:dyDescent="0.25">
      <c r="A1755" s="2" t="s">
        <v>2739</v>
      </c>
      <c r="B1755" s="2" t="str">
        <f>IFERROR(VLOOKUP(VALUE(MID(A1755,1,IF(VALUE(MID(A1755,1,3))=898,3,4))),[35]Hoja1!$A$3:$K$222,2,0),"")</f>
        <v>1057 Competencias para el ciudadano de hoy</v>
      </c>
      <c r="C1755" s="2" t="s">
        <v>2735</v>
      </c>
      <c r="D1755" s="2" t="s">
        <v>2740</v>
      </c>
      <c r="E1755" s="2">
        <v>80101604</v>
      </c>
      <c r="F1755" s="31" t="s">
        <v>2741</v>
      </c>
      <c r="G1755" s="4">
        <v>1</v>
      </c>
      <c r="H1755" s="4">
        <v>1</v>
      </c>
      <c r="I1755" s="30">
        <v>11.15</v>
      </c>
      <c r="J1755" s="2">
        <v>1</v>
      </c>
      <c r="K1755" s="2" t="s">
        <v>29</v>
      </c>
      <c r="L1755" s="2" t="str">
        <f>IF(K1755=[35]Hoja3!$B$2,[35]Hoja3!$A$2,IF(K1755=[35]Hoja3!$B$3,[35]Hoja3!$A$3,IF(K1755=[35]Hoja3!$B$4,[35]Hoja3!$A$4,IF(K1755=[35]Hoja3!$B$5,[35]Hoja3!$A$5,IF(K1755=[35]Hoja3!$B$6,[35]Hoja3!$A$6,IF(K1755=[35]Hoja3!$B$7,[35]Hoja3!$A$7,IF(K1755=[35]Hoja3!$B$8,[35]Hoja3!$A$8,IF(K1755=[35]Hoja3!$B$9,[35]Hoja3!$A$9,IF(K1755=[35]Hoja3!$B$10,[35]Hoja3!$A$10,IF(K1755=[35]Hoja3!$B$11,[35]Hoja3!$A$11,IF(K1755=[35]Hoja3!$B$12,[35]Hoja3!$A$12,IF(K1755=[35]Hoja3!$B$13,[35]Hoja3!$A$13,IF(K1755=[35]Hoja3!$B$14,[35]Hoja3!$A$14,"")))))))))))))</f>
        <v>CCE-05</v>
      </c>
      <c r="M1755" s="2" t="s">
        <v>58</v>
      </c>
      <c r="N1755" s="2">
        <v>0</v>
      </c>
      <c r="O1755" s="5">
        <v>101660000</v>
      </c>
      <c r="P1755" s="5">
        <v>101660000</v>
      </c>
      <c r="Q1755" s="1">
        <v>0</v>
      </c>
      <c r="R1755" s="1">
        <v>0</v>
      </c>
      <c r="S1755" s="13" t="s">
        <v>2688</v>
      </c>
      <c r="T1755" s="17" t="s">
        <v>2689</v>
      </c>
      <c r="U1755" s="13" t="s">
        <v>2690</v>
      </c>
      <c r="V1755" s="17" t="s">
        <v>2691</v>
      </c>
      <c r="W1755" s="17" t="s">
        <v>2692</v>
      </c>
      <c r="X1755" s="2" t="s">
        <v>2693</v>
      </c>
      <c r="Y1755" s="2" t="s">
        <v>2694</v>
      </c>
    </row>
    <row r="1756" spans="1:25" ht="180" x14ac:dyDescent="0.25">
      <c r="A1756" s="2" t="s">
        <v>2742</v>
      </c>
      <c r="B1756" s="2" t="str">
        <f>IFERROR(VLOOKUP(VALUE(MID(A1756,1,IF(VALUE(MID(A1756,1,3))=898,3,4))),[35]Hoja1!$A$3:$K$222,2,0),"")</f>
        <v>1057 Competencias para el ciudadano de hoy</v>
      </c>
      <c r="C1756" s="2" t="s">
        <v>2735</v>
      </c>
      <c r="D1756" s="2" t="s">
        <v>2740</v>
      </c>
      <c r="E1756" s="2">
        <v>80101604</v>
      </c>
      <c r="F1756" s="31" t="s">
        <v>2743</v>
      </c>
      <c r="G1756" s="4">
        <v>1</v>
      </c>
      <c r="H1756" s="4">
        <v>1</v>
      </c>
      <c r="I1756" s="30">
        <v>11.15</v>
      </c>
      <c r="J1756" s="2">
        <v>1</v>
      </c>
      <c r="K1756" s="2" t="s">
        <v>29</v>
      </c>
      <c r="L1756" s="2" t="str">
        <f>IF(K1756=[35]Hoja3!$B$2,[35]Hoja3!$A$2,IF(K1756=[35]Hoja3!$B$3,[35]Hoja3!$A$3,IF(K1756=[35]Hoja3!$B$4,[35]Hoja3!$A$4,IF(K1756=[35]Hoja3!$B$5,[35]Hoja3!$A$5,IF(K1756=[35]Hoja3!$B$6,[35]Hoja3!$A$6,IF(K1756=[35]Hoja3!$B$7,[35]Hoja3!$A$7,IF(K1756=[35]Hoja3!$B$8,[35]Hoja3!$A$8,IF(K1756=[35]Hoja3!$B$9,[35]Hoja3!$A$9,IF(K1756=[35]Hoja3!$B$10,[35]Hoja3!$A$10,IF(K1756=[35]Hoja3!$B$11,[35]Hoja3!$A$11,IF(K1756=[35]Hoja3!$B$12,[35]Hoja3!$A$12,IF(K1756=[35]Hoja3!$B$13,[35]Hoja3!$A$13,IF(K1756=[35]Hoja3!$B$14,[35]Hoja3!$A$14,"")))))))))))))</f>
        <v>CCE-05</v>
      </c>
      <c r="M1756" s="2" t="s">
        <v>58</v>
      </c>
      <c r="N1756" s="2">
        <v>0</v>
      </c>
      <c r="O1756" s="5">
        <v>101660000</v>
      </c>
      <c r="P1756" s="5">
        <v>101660000</v>
      </c>
      <c r="Q1756" s="1">
        <v>0</v>
      </c>
      <c r="R1756" s="1">
        <v>0</v>
      </c>
      <c r="S1756" s="13" t="s">
        <v>2688</v>
      </c>
      <c r="T1756" s="17" t="s">
        <v>2689</v>
      </c>
      <c r="U1756" s="13" t="s">
        <v>2690</v>
      </c>
      <c r="V1756" s="17" t="s">
        <v>2691</v>
      </c>
      <c r="W1756" s="17" t="s">
        <v>2692</v>
      </c>
      <c r="X1756" s="2" t="s">
        <v>2693</v>
      </c>
      <c r="Y1756" s="2" t="s">
        <v>2694</v>
      </c>
    </row>
    <row r="1757" spans="1:25" ht="180" x14ac:dyDescent="0.25">
      <c r="A1757" s="2" t="s">
        <v>2744</v>
      </c>
      <c r="B1757" s="2" t="str">
        <f>IFERROR(VLOOKUP(VALUE(MID(A1757,1,IF(VALUE(MID(A1757,1,3))=898,3,4))),[35]Hoja1!$A$3:$K$222,2,0),"")</f>
        <v>1057 Competencias para el ciudadano de hoy</v>
      </c>
      <c r="C1757" s="2" t="s">
        <v>2735</v>
      </c>
      <c r="D1757" s="2" t="s">
        <v>2740</v>
      </c>
      <c r="E1757" s="2">
        <v>80101604</v>
      </c>
      <c r="F1757" s="31" t="s">
        <v>2745</v>
      </c>
      <c r="G1757" s="4">
        <v>1</v>
      </c>
      <c r="H1757" s="4">
        <v>1</v>
      </c>
      <c r="I1757" s="30">
        <v>11.15</v>
      </c>
      <c r="J1757" s="2">
        <v>1</v>
      </c>
      <c r="K1757" s="2" t="s">
        <v>29</v>
      </c>
      <c r="L1757" s="2" t="str">
        <f>IF(K1757=[35]Hoja3!$B$2,[35]Hoja3!$A$2,IF(K1757=[35]Hoja3!$B$3,[35]Hoja3!$A$3,IF(K1757=[35]Hoja3!$B$4,[35]Hoja3!$A$4,IF(K1757=[35]Hoja3!$B$5,[35]Hoja3!$A$5,IF(K1757=[35]Hoja3!$B$6,[35]Hoja3!$A$6,IF(K1757=[35]Hoja3!$B$7,[35]Hoja3!$A$7,IF(K1757=[35]Hoja3!$B$8,[35]Hoja3!$A$8,IF(K1757=[35]Hoja3!$B$9,[35]Hoja3!$A$9,IF(K1757=[35]Hoja3!$B$10,[35]Hoja3!$A$10,IF(K1757=[35]Hoja3!$B$11,[35]Hoja3!$A$11,IF(K1757=[35]Hoja3!$B$12,[35]Hoja3!$A$12,IF(K1757=[35]Hoja3!$B$13,[35]Hoja3!$A$13,IF(K1757=[35]Hoja3!$B$14,[35]Hoja3!$A$14,"")))))))))))))</f>
        <v>CCE-05</v>
      </c>
      <c r="M1757" s="2" t="s">
        <v>58</v>
      </c>
      <c r="N1757" s="2">
        <v>0</v>
      </c>
      <c r="O1757" s="5">
        <v>58461000</v>
      </c>
      <c r="P1757" s="5">
        <v>58461000</v>
      </c>
      <c r="Q1757" s="1">
        <v>0</v>
      </c>
      <c r="R1757" s="1">
        <v>0</v>
      </c>
      <c r="S1757" s="13" t="s">
        <v>2688</v>
      </c>
      <c r="T1757" s="17" t="s">
        <v>2689</v>
      </c>
      <c r="U1757" s="13" t="s">
        <v>2690</v>
      </c>
      <c r="V1757" s="17" t="s">
        <v>2691</v>
      </c>
      <c r="W1757" s="17" t="s">
        <v>2692</v>
      </c>
      <c r="X1757" s="2" t="s">
        <v>2693</v>
      </c>
      <c r="Y1757" s="2" t="s">
        <v>2694</v>
      </c>
    </row>
    <row r="1758" spans="1:25" ht="180" x14ac:dyDescent="0.25">
      <c r="A1758" s="2" t="s">
        <v>2746</v>
      </c>
      <c r="B1758" s="2" t="str">
        <f>IFERROR(VLOOKUP(VALUE(MID(A1758,1,IF(VALUE(MID(A1758,1,3))=898,3,4))),[35]Hoja1!$A$3:$K$222,2,0),"")</f>
        <v>1057 Competencias para el ciudadano de hoy</v>
      </c>
      <c r="C1758" s="2" t="s">
        <v>2735</v>
      </c>
      <c r="D1758" s="2" t="s">
        <v>2740</v>
      </c>
      <c r="E1758" s="2">
        <v>80101604</v>
      </c>
      <c r="F1758" s="31" t="s">
        <v>2747</v>
      </c>
      <c r="G1758" s="4">
        <v>1</v>
      </c>
      <c r="H1758" s="4">
        <v>1</v>
      </c>
      <c r="I1758" s="30">
        <v>11.15</v>
      </c>
      <c r="J1758" s="2">
        <v>1</v>
      </c>
      <c r="K1758" s="2" t="s">
        <v>29</v>
      </c>
      <c r="L1758" s="2" t="str">
        <f>IF(K1758=[35]Hoja3!$B$2,[35]Hoja3!$A$2,IF(K1758=[35]Hoja3!$B$3,[35]Hoja3!$A$3,IF(K1758=[35]Hoja3!$B$4,[35]Hoja3!$A$4,IF(K1758=[35]Hoja3!$B$5,[35]Hoja3!$A$5,IF(K1758=[35]Hoja3!$B$6,[35]Hoja3!$A$6,IF(K1758=[35]Hoja3!$B$7,[35]Hoja3!$A$7,IF(K1758=[35]Hoja3!$B$8,[35]Hoja3!$A$8,IF(K1758=[35]Hoja3!$B$9,[35]Hoja3!$A$9,IF(K1758=[35]Hoja3!$B$10,[35]Hoja3!$A$10,IF(K1758=[35]Hoja3!$B$11,[35]Hoja3!$A$11,IF(K1758=[35]Hoja3!$B$12,[35]Hoja3!$A$12,IF(K1758=[35]Hoja3!$B$13,[35]Hoja3!$A$13,IF(K1758=[35]Hoja3!$B$14,[35]Hoja3!$A$14,"")))))))))))))</f>
        <v>CCE-05</v>
      </c>
      <c r="M1758" s="2" t="s">
        <v>58</v>
      </c>
      <c r="N1758" s="2">
        <v>0</v>
      </c>
      <c r="O1758" s="5">
        <v>57217000</v>
      </c>
      <c r="P1758" s="5">
        <v>57217000</v>
      </c>
      <c r="Q1758" s="1">
        <v>0</v>
      </c>
      <c r="R1758" s="1">
        <v>0</v>
      </c>
      <c r="S1758" s="13" t="s">
        <v>2688</v>
      </c>
      <c r="T1758" s="17" t="s">
        <v>2689</v>
      </c>
      <c r="U1758" s="13" t="s">
        <v>2690</v>
      </c>
      <c r="V1758" s="17" t="s">
        <v>2691</v>
      </c>
      <c r="W1758" s="17" t="s">
        <v>2692</v>
      </c>
      <c r="X1758" s="2" t="s">
        <v>2693</v>
      </c>
      <c r="Y1758" s="2" t="s">
        <v>2694</v>
      </c>
    </row>
    <row r="1759" spans="1:25" ht="180" x14ac:dyDescent="0.25">
      <c r="A1759" s="2" t="s">
        <v>2748</v>
      </c>
      <c r="B1759" s="2" t="str">
        <f>IFERROR(VLOOKUP(VALUE(MID(A1759,1,IF(VALUE(MID(A1759,1,3))=898,3,4))),[35]Hoja1!$A$3:$K$222,2,0),"")</f>
        <v>1057 Competencias para el ciudadano de hoy</v>
      </c>
      <c r="C1759" s="2" t="s">
        <v>2735</v>
      </c>
      <c r="D1759" s="2" t="s">
        <v>2740</v>
      </c>
      <c r="E1759" s="2">
        <v>80101604</v>
      </c>
      <c r="F1759" s="31" t="s">
        <v>2747</v>
      </c>
      <c r="G1759" s="4">
        <v>1</v>
      </c>
      <c r="H1759" s="4">
        <v>1</v>
      </c>
      <c r="I1759" s="30">
        <v>11.15</v>
      </c>
      <c r="J1759" s="2">
        <v>1</v>
      </c>
      <c r="K1759" s="2" t="s">
        <v>29</v>
      </c>
      <c r="L1759" s="2" t="str">
        <f>IF(K1759=[35]Hoja3!$B$2,[35]Hoja3!$A$2,IF(K1759=[35]Hoja3!$B$3,[35]Hoja3!$A$3,IF(K1759=[35]Hoja3!$B$4,[35]Hoja3!$A$4,IF(K1759=[35]Hoja3!$B$5,[35]Hoja3!$A$5,IF(K1759=[35]Hoja3!$B$6,[35]Hoja3!$A$6,IF(K1759=[35]Hoja3!$B$7,[35]Hoja3!$A$7,IF(K1759=[35]Hoja3!$B$8,[35]Hoja3!$A$8,IF(K1759=[35]Hoja3!$B$9,[35]Hoja3!$A$9,IF(K1759=[35]Hoja3!$B$10,[35]Hoja3!$A$10,IF(K1759=[35]Hoja3!$B$11,[35]Hoja3!$A$11,IF(K1759=[35]Hoja3!$B$12,[35]Hoja3!$A$12,IF(K1759=[35]Hoja3!$B$13,[35]Hoja3!$A$13,IF(K1759=[35]Hoja3!$B$14,[35]Hoja3!$A$14,"")))))))))))))</f>
        <v>CCE-05</v>
      </c>
      <c r="M1759" s="2" t="s">
        <v>58</v>
      </c>
      <c r="N1759" s="2">
        <v>0</v>
      </c>
      <c r="O1759" s="5">
        <v>51150000</v>
      </c>
      <c r="P1759" s="5">
        <v>51150000</v>
      </c>
      <c r="Q1759" s="1">
        <v>0</v>
      </c>
      <c r="R1759" s="1">
        <v>0</v>
      </c>
      <c r="S1759" s="13" t="s">
        <v>2688</v>
      </c>
      <c r="T1759" s="17" t="s">
        <v>2689</v>
      </c>
      <c r="U1759" s="13" t="s">
        <v>2690</v>
      </c>
      <c r="V1759" s="17" t="s">
        <v>2691</v>
      </c>
      <c r="W1759" s="17" t="s">
        <v>2692</v>
      </c>
      <c r="X1759" s="2" t="s">
        <v>2693</v>
      </c>
      <c r="Y1759" s="2" t="s">
        <v>2694</v>
      </c>
    </row>
    <row r="1760" spans="1:25" ht="165" x14ac:dyDescent="0.25">
      <c r="A1760" s="2" t="s">
        <v>2749</v>
      </c>
      <c r="B1760" s="2" t="str">
        <f>IFERROR(VLOOKUP(VALUE(MID(A1760,1,IF(VALUE(MID(A1760,1,3))=898,3,4))),[35]Hoja1!$A$3:$K$222,2,0),"")</f>
        <v>1057 Competencias para el ciudadano de hoy</v>
      </c>
      <c r="C1760" s="2" t="s">
        <v>2735</v>
      </c>
      <c r="D1760" s="2" t="s">
        <v>2736</v>
      </c>
      <c r="E1760" s="2">
        <v>83121500</v>
      </c>
      <c r="F1760" s="31" t="s">
        <v>2750</v>
      </c>
      <c r="G1760" s="4">
        <v>1</v>
      </c>
      <c r="H1760" s="4">
        <v>1</v>
      </c>
      <c r="I1760" s="30">
        <v>30</v>
      </c>
      <c r="J1760" s="2">
        <v>1</v>
      </c>
      <c r="K1760" s="2" t="s">
        <v>2751</v>
      </c>
      <c r="L1760" s="2" t="str">
        <f>IF(K1760=[35]Hoja3!$B$2,[35]Hoja3!$A$2,IF(K1760=[35]Hoja3!$B$3,[35]Hoja3!$A$3,IF(K1760=[35]Hoja3!$B$4,[35]Hoja3!$A$4,IF(K1760=[35]Hoja3!$B$5,[35]Hoja3!$A$5,IF(K1760=[35]Hoja3!$B$6,[35]Hoja3!$A$6,IF(K1760=[35]Hoja3!$B$7,[35]Hoja3!$A$7,IF(K1760=[35]Hoja3!$B$8,[35]Hoja3!$A$8,IF(K1760=[35]Hoja3!$B$9,[35]Hoja3!$A$9,IF(K1760=[35]Hoja3!$B$10,[35]Hoja3!$A$10,IF(K1760=[35]Hoja3!$B$11,[35]Hoja3!$A$11,IF(K1760=[35]Hoja3!$B$12,[35]Hoja3!$A$12,IF(K1760=[35]Hoja3!$B$13,[35]Hoja3!$A$13,IF(K1760=[35]Hoja3!$B$14,[35]Hoja3!$A$14,"")))))))))))))</f>
        <v>CCE-11||04</v>
      </c>
      <c r="M1760" s="2" t="s">
        <v>926</v>
      </c>
      <c r="N1760" s="2">
        <v>0</v>
      </c>
      <c r="O1760" s="69">
        <v>0</v>
      </c>
      <c r="P1760" s="5">
        <v>0</v>
      </c>
      <c r="Q1760" s="1">
        <v>0</v>
      </c>
      <c r="R1760" s="1">
        <v>0</v>
      </c>
      <c r="S1760" s="13" t="s">
        <v>2688</v>
      </c>
      <c r="T1760" s="17" t="s">
        <v>2689</v>
      </c>
      <c r="U1760" s="13" t="s">
        <v>2690</v>
      </c>
      <c r="V1760" s="17" t="s">
        <v>2691</v>
      </c>
      <c r="W1760" s="17" t="s">
        <v>2692</v>
      </c>
      <c r="X1760" s="2" t="s">
        <v>2693</v>
      </c>
      <c r="Y1760" s="2" t="s">
        <v>2694</v>
      </c>
    </row>
    <row r="1761" spans="1:25" ht="195" x14ac:dyDescent="0.25">
      <c r="A1761" s="2" t="s">
        <v>2752</v>
      </c>
      <c r="B1761" s="2" t="str">
        <f>IFERROR(VLOOKUP(VALUE(MID(A1761,1,IF(VALUE(MID(A1761,1,3))=898,3,4))),[36]Hoja1!$A$3:$K$222,2,0),"")</f>
        <v xml:space="preserve">1058 Participación ciudadana para el reencuentro, la reconciliación y la paz </v>
      </c>
      <c r="C1761" s="2" t="s">
        <v>2753</v>
      </c>
      <c r="D1761" s="2" t="s">
        <v>2754</v>
      </c>
      <c r="E1761" s="31">
        <v>80101504</v>
      </c>
      <c r="F1761" s="2" t="s">
        <v>2755</v>
      </c>
      <c r="G1761" s="4">
        <v>1</v>
      </c>
      <c r="H1761" s="4">
        <v>1</v>
      </c>
      <c r="I1761" s="2">
        <v>11.5</v>
      </c>
      <c r="J1761" s="2">
        <v>1</v>
      </c>
      <c r="K1761" s="2" t="s">
        <v>29</v>
      </c>
      <c r="L1761" s="2" t="str">
        <f>IF(K1761=[36]Hoja3!$B$2,[36]Hoja3!$A$2,IF(K1761=[36]Hoja3!$B$3,[36]Hoja3!$A$3,IF(K1761=[36]Hoja3!$B$4,[36]Hoja3!$A$4,IF(K1761=[36]Hoja3!$B$5,[36]Hoja3!$A$5,IF(K1761=[36]Hoja3!$B$6,[36]Hoja3!$A$6,IF(K1761=[36]Hoja3!$B$7,[36]Hoja3!$A$7,IF(K1761=[36]Hoja3!$B$8,[36]Hoja3!$A$8,IF(K1761=[36]Hoja3!$B$9,[36]Hoja3!$A$9,IF(K1761=[36]Hoja3!$B$10,[36]Hoja3!$A$10,IF(K1761=[36]Hoja3!$B$11,[36]Hoja3!$A$11,IF(K1761=[36]Hoja3!$B$12,[36]Hoja3!$A$12,IF(K1761=[36]Hoja3!$B$13,[36]Hoja3!$A$13,IF(K1761=[36]Hoja3!$B$14,[36]Hoja3!$A$14,"")))))))))))))</f>
        <v>CCE-05</v>
      </c>
      <c r="M1761" s="2" t="s">
        <v>58</v>
      </c>
      <c r="N1761" s="2">
        <v>0</v>
      </c>
      <c r="O1761" s="5">
        <v>92368000</v>
      </c>
      <c r="P1761" s="5">
        <v>92368000</v>
      </c>
      <c r="Q1761" s="1">
        <v>0</v>
      </c>
      <c r="R1761" s="2">
        <v>0</v>
      </c>
      <c r="S1761" s="2" t="s">
        <v>2756</v>
      </c>
      <c r="T1761" s="2" t="s">
        <v>2757</v>
      </c>
      <c r="U1761" s="2" t="s">
        <v>2756</v>
      </c>
      <c r="V1761" s="2" t="s">
        <v>2757</v>
      </c>
      <c r="W1761" s="2" t="s">
        <v>2758</v>
      </c>
      <c r="X1761" s="2">
        <v>3241000</v>
      </c>
      <c r="Y1761" s="3" t="s">
        <v>2759</v>
      </c>
    </row>
    <row r="1762" spans="1:25" ht="195" x14ac:dyDescent="0.25">
      <c r="A1762" s="2" t="s">
        <v>2760</v>
      </c>
      <c r="B1762" s="2" t="str">
        <f>IFERROR(VLOOKUP(VALUE(MID(A1762,1,IF(VALUE(MID(A1762,1,3))=898,3,4))),[36]Hoja1!$A$3:$K$222,2,0),"")</f>
        <v xml:space="preserve">1058 Participación ciudadana para el reencuentro, la reconciliación y la paz </v>
      </c>
      <c r="C1762" s="2" t="s">
        <v>2753</v>
      </c>
      <c r="D1762" s="2" t="s">
        <v>2754</v>
      </c>
      <c r="E1762" s="31">
        <v>86132001</v>
      </c>
      <c r="F1762" s="2" t="s">
        <v>2761</v>
      </c>
      <c r="G1762" s="4">
        <v>1</v>
      </c>
      <c r="H1762" s="4">
        <v>1</v>
      </c>
      <c r="I1762" s="2">
        <v>7</v>
      </c>
      <c r="J1762" s="2">
        <v>1</v>
      </c>
      <c r="K1762" s="2" t="s">
        <v>29</v>
      </c>
      <c r="L1762" s="2" t="str">
        <f>IF(K1762=[36]Hoja3!$B$2,[36]Hoja3!$A$2,IF(K1762=[36]Hoja3!$B$3,[36]Hoja3!$A$3,IF(K1762=[36]Hoja3!$B$4,[36]Hoja3!$A$4,IF(K1762=[36]Hoja3!$B$5,[36]Hoja3!$A$5,IF(K1762=[36]Hoja3!$B$6,[36]Hoja3!$A$6,IF(K1762=[36]Hoja3!$B$7,[36]Hoja3!$A$7,IF(K1762=[36]Hoja3!$B$8,[36]Hoja3!$A$8,IF(K1762=[36]Hoja3!$B$9,[36]Hoja3!$A$9,IF(K1762=[36]Hoja3!$B$10,[36]Hoja3!$A$10,IF(K1762=[36]Hoja3!$B$11,[36]Hoja3!$A$11,IF(K1762=[36]Hoja3!$B$12,[36]Hoja3!$A$12,IF(K1762=[36]Hoja3!$B$13,[36]Hoja3!$A$13,IF(K1762=[36]Hoja3!$B$14,[36]Hoja3!$A$14,"")))))))))))))</f>
        <v>CCE-05</v>
      </c>
      <c r="M1762" s="2" t="s">
        <v>58</v>
      </c>
      <c r="N1762" s="2">
        <v>0</v>
      </c>
      <c r="O1762" s="5">
        <v>65520000</v>
      </c>
      <c r="P1762" s="5">
        <v>65520000</v>
      </c>
      <c r="Q1762" s="1">
        <v>0</v>
      </c>
      <c r="R1762" s="2">
        <v>0</v>
      </c>
      <c r="S1762" s="2" t="s">
        <v>2756</v>
      </c>
      <c r="T1762" s="2" t="s">
        <v>2757</v>
      </c>
      <c r="U1762" s="2" t="s">
        <v>2756</v>
      </c>
      <c r="V1762" s="2" t="s">
        <v>2757</v>
      </c>
      <c r="W1762" s="2" t="s">
        <v>2758</v>
      </c>
      <c r="X1762" s="2">
        <v>3241000</v>
      </c>
      <c r="Y1762" s="3" t="s">
        <v>2759</v>
      </c>
    </row>
    <row r="1763" spans="1:25" ht="195" x14ac:dyDescent="0.25">
      <c r="A1763" s="2" t="s">
        <v>2762</v>
      </c>
      <c r="B1763" s="2" t="str">
        <f>IFERROR(VLOOKUP(VALUE(MID(A1763,1,IF(VALUE(MID(A1763,1,3))=898,3,4))),[36]Hoja1!$A$3:$K$222,2,0),"")</f>
        <v xml:space="preserve">1058 Participación ciudadana para el reencuentro, la reconciliación y la paz </v>
      </c>
      <c r="C1763" s="2" t="s">
        <v>2753</v>
      </c>
      <c r="D1763" s="2" t="s">
        <v>2754</v>
      </c>
      <c r="E1763" s="31">
        <v>80101604</v>
      </c>
      <c r="F1763" s="2" t="s">
        <v>2763</v>
      </c>
      <c r="G1763" s="4">
        <v>1</v>
      </c>
      <c r="H1763" s="4">
        <v>1</v>
      </c>
      <c r="I1763" s="2">
        <v>8</v>
      </c>
      <c r="J1763" s="2">
        <v>1</v>
      </c>
      <c r="K1763" s="2" t="s">
        <v>29</v>
      </c>
      <c r="L1763" s="2" t="str">
        <f>IF(K1763=[36]Hoja3!$B$2,[36]Hoja3!$A$2,IF(K1763=[36]Hoja3!$B$3,[36]Hoja3!$A$3,IF(K1763=[36]Hoja3!$B$4,[36]Hoja3!$A$4,IF(K1763=[36]Hoja3!$B$5,[36]Hoja3!$A$5,IF(K1763=[36]Hoja3!$B$6,[36]Hoja3!$A$6,IF(K1763=[36]Hoja3!$B$7,[36]Hoja3!$A$7,IF(K1763=[36]Hoja3!$B$8,[36]Hoja3!$A$8,IF(K1763=[36]Hoja3!$B$9,[36]Hoja3!$A$9,IF(K1763=[36]Hoja3!$B$10,[36]Hoja3!$A$10,IF(K1763=[36]Hoja3!$B$11,[36]Hoja3!$A$11,IF(K1763=[36]Hoja3!$B$12,[36]Hoja3!$A$12,IF(K1763=[36]Hoja3!$B$13,[36]Hoja3!$A$13,IF(K1763=[36]Hoja3!$B$14,[36]Hoja3!$A$14,"")))))))))))))</f>
        <v>CCE-05</v>
      </c>
      <c r="M1763" s="2" t="s">
        <v>58</v>
      </c>
      <c r="N1763" s="2">
        <v>0</v>
      </c>
      <c r="O1763" s="5">
        <v>103833496</v>
      </c>
      <c r="P1763" s="5">
        <v>103833496</v>
      </c>
      <c r="Q1763" s="1">
        <v>0</v>
      </c>
      <c r="R1763" s="2">
        <v>0</v>
      </c>
      <c r="S1763" s="2" t="s">
        <v>2756</v>
      </c>
      <c r="T1763" s="2" t="s">
        <v>2757</v>
      </c>
      <c r="U1763" s="2" t="s">
        <v>2756</v>
      </c>
      <c r="V1763" s="2" t="s">
        <v>2757</v>
      </c>
      <c r="W1763" s="2" t="s">
        <v>2758</v>
      </c>
      <c r="X1763" s="2">
        <v>3241000</v>
      </c>
      <c r="Y1763" s="3" t="s">
        <v>2759</v>
      </c>
    </row>
    <row r="1764" spans="1:25" ht="195" x14ac:dyDescent="0.25">
      <c r="A1764" s="2" t="s">
        <v>2764</v>
      </c>
      <c r="B1764" s="2" t="str">
        <f>IFERROR(VLOOKUP(VALUE(MID(A1764,1,IF(VALUE(MID(A1764,1,3))=898,3,4))),[36]Hoja1!$A$3:$K$222,2,0),"")</f>
        <v xml:space="preserve">1058 Participación ciudadana para el reencuentro, la reconciliación y la paz </v>
      </c>
      <c r="C1764" s="2" t="s">
        <v>2753</v>
      </c>
      <c r="D1764" s="2" t="s">
        <v>2754</v>
      </c>
      <c r="E1764" s="31">
        <v>80101504</v>
      </c>
      <c r="F1764" s="2" t="s">
        <v>2765</v>
      </c>
      <c r="G1764" s="4">
        <v>1</v>
      </c>
      <c r="H1764" s="4">
        <v>1</v>
      </c>
      <c r="I1764" s="2">
        <v>11</v>
      </c>
      <c r="J1764" s="2">
        <v>1</v>
      </c>
      <c r="K1764" s="2" t="s">
        <v>29</v>
      </c>
      <c r="L1764" s="2" t="str">
        <f>IF(K1764=[36]Hoja3!$B$2,[36]Hoja3!$A$2,IF(K1764=[36]Hoja3!$B$3,[36]Hoja3!$A$3,IF(K1764=[36]Hoja3!$B$4,[36]Hoja3!$A$4,IF(K1764=[36]Hoja3!$B$5,[36]Hoja3!$A$5,IF(K1764=[36]Hoja3!$B$6,[36]Hoja3!$A$6,IF(K1764=[36]Hoja3!$B$7,[36]Hoja3!$A$7,IF(K1764=[36]Hoja3!$B$8,[36]Hoja3!$A$8,IF(K1764=[36]Hoja3!$B$9,[36]Hoja3!$A$9,IF(K1764=[36]Hoja3!$B$10,[36]Hoja3!$A$10,IF(K1764=[36]Hoja3!$B$11,[36]Hoja3!$A$11,IF(K1764=[36]Hoja3!$B$12,[36]Hoja3!$A$12,IF(K1764=[36]Hoja3!$B$13,[36]Hoja3!$A$13,IF(K1764=[36]Hoja3!$B$14,[36]Hoja3!$A$14,"")))))))))))))</f>
        <v>CCE-05</v>
      </c>
      <c r="M1764" s="2" t="s">
        <v>58</v>
      </c>
      <c r="N1764" s="2">
        <v>0</v>
      </c>
      <c r="O1764" s="5">
        <v>83282991</v>
      </c>
      <c r="P1764" s="5">
        <v>83282991</v>
      </c>
      <c r="Q1764" s="1">
        <v>0</v>
      </c>
      <c r="R1764" s="2">
        <v>0</v>
      </c>
      <c r="S1764" s="2" t="s">
        <v>2756</v>
      </c>
      <c r="T1764" s="2" t="s">
        <v>2757</v>
      </c>
      <c r="U1764" s="2" t="s">
        <v>2756</v>
      </c>
      <c r="V1764" s="2" t="s">
        <v>2757</v>
      </c>
      <c r="W1764" s="2" t="s">
        <v>2758</v>
      </c>
      <c r="X1764" s="2">
        <v>3241000</v>
      </c>
      <c r="Y1764" s="3" t="s">
        <v>2759</v>
      </c>
    </row>
    <row r="1765" spans="1:25" ht="195" x14ac:dyDescent="0.25">
      <c r="A1765" s="2" t="s">
        <v>2766</v>
      </c>
      <c r="B1765" s="2" t="str">
        <f>IFERROR(VLOOKUP(VALUE(MID(A1765,1,IF(VALUE(MID(A1765,1,3))=898,3,4))),[36]Hoja1!$A$3:$K$222,2,0),"")</f>
        <v xml:space="preserve">1058 Participación ciudadana para el reencuentro, la reconciliación y la paz </v>
      </c>
      <c r="C1765" s="2" t="s">
        <v>2753</v>
      </c>
      <c r="D1765" s="2" t="s">
        <v>2754</v>
      </c>
      <c r="E1765" s="31">
        <v>80101604</v>
      </c>
      <c r="F1765" s="2" t="s">
        <v>2767</v>
      </c>
      <c r="G1765" s="4">
        <v>1</v>
      </c>
      <c r="H1765" s="4">
        <v>1</v>
      </c>
      <c r="I1765" s="2">
        <v>11</v>
      </c>
      <c r="J1765" s="2">
        <v>1</v>
      </c>
      <c r="K1765" s="2" t="s">
        <v>29</v>
      </c>
      <c r="L1765" s="2" t="str">
        <f>IF(K1765=[36]Hoja3!$B$2,[36]Hoja3!$A$2,IF(K1765=[36]Hoja3!$B$3,[36]Hoja3!$A$3,IF(K1765=[36]Hoja3!$B$4,[36]Hoja3!$A$4,IF(K1765=[36]Hoja3!$B$5,[36]Hoja3!$A$5,IF(K1765=[36]Hoja3!$B$6,[36]Hoja3!$A$6,IF(K1765=[36]Hoja3!$B$7,[36]Hoja3!$A$7,IF(K1765=[36]Hoja3!$B$8,[36]Hoja3!$A$8,IF(K1765=[36]Hoja3!$B$9,[36]Hoja3!$A$9,IF(K1765=[36]Hoja3!$B$10,[36]Hoja3!$A$10,IF(K1765=[36]Hoja3!$B$11,[36]Hoja3!$A$11,IF(K1765=[36]Hoja3!$B$12,[36]Hoja3!$A$12,IF(K1765=[36]Hoja3!$B$13,[36]Hoja3!$A$13,IF(K1765=[36]Hoja3!$B$14,[36]Hoja3!$A$14,"")))))))))))))</f>
        <v>CCE-05</v>
      </c>
      <c r="M1765" s="2" t="s">
        <v>58</v>
      </c>
      <c r="N1765" s="2">
        <v>0</v>
      </c>
      <c r="O1765" s="5">
        <v>108680000</v>
      </c>
      <c r="P1765" s="5">
        <v>108680000</v>
      </c>
      <c r="Q1765" s="1">
        <v>0</v>
      </c>
      <c r="R1765" s="2">
        <v>0</v>
      </c>
      <c r="S1765" s="2" t="s">
        <v>2756</v>
      </c>
      <c r="T1765" s="2" t="s">
        <v>2757</v>
      </c>
      <c r="U1765" s="2" t="s">
        <v>2756</v>
      </c>
      <c r="V1765" s="2" t="s">
        <v>2757</v>
      </c>
      <c r="W1765" s="2" t="s">
        <v>2758</v>
      </c>
      <c r="X1765" s="2">
        <v>3241000</v>
      </c>
      <c r="Y1765" s="3" t="s">
        <v>2759</v>
      </c>
    </row>
    <row r="1766" spans="1:25" ht="195" x14ac:dyDescent="0.25">
      <c r="A1766" s="2" t="s">
        <v>2768</v>
      </c>
      <c r="B1766" s="2" t="str">
        <f>IFERROR(VLOOKUP(VALUE(MID(A1766,1,IF(VALUE(MID(A1766,1,3))=898,3,4))),[36]Hoja1!$A$3:$K$222,2,0),"")</f>
        <v xml:space="preserve">1058 Participación ciudadana para el reencuentro, la reconciliación y la paz </v>
      </c>
      <c r="C1766" s="2" t="s">
        <v>2753</v>
      </c>
      <c r="D1766" s="2" t="s">
        <v>2754</v>
      </c>
      <c r="E1766" s="31">
        <v>80101509</v>
      </c>
      <c r="F1766" s="2" t="s">
        <v>2769</v>
      </c>
      <c r="G1766" s="4">
        <v>1</v>
      </c>
      <c r="H1766" s="4">
        <v>1</v>
      </c>
      <c r="I1766" s="2">
        <v>11</v>
      </c>
      <c r="J1766" s="2">
        <v>1</v>
      </c>
      <c r="K1766" s="2" t="s">
        <v>29</v>
      </c>
      <c r="L1766" s="2" t="str">
        <f>IF(K1766=[36]Hoja3!$B$2,[36]Hoja3!$A$2,IF(K1766=[36]Hoja3!$B$3,[36]Hoja3!$A$3,IF(K1766=[36]Hoja3!$B$4,[36]Hoja3!$A$4,IF(K1766=[36]Hoja3!$B$5,[36]Hoja3!$A$5,IF(K1766=[36]Hoja3!$B$6,[36]Hoja3!$A$6,IF(K1766=[36]Hoja3!$B$7,[36]Hoja3!$A$7,IF(K1766=[36]Hoja3!$B$8,[36]Hoja3!$A$8,IF(K1766=[36]Hoja3!$B$9,[36]Hoja3!$A$9,IF(K1766=[36]Hoja3!$B$10,[36]Hoja3!$A$10,IF(K1766=[36]Hoja3!$B$11,[36]Hoja3!$A$11,IF(K1766=[36]Hoja3!$B$12,[36]Hoja3!$A$12,IF(K1766=[36]Hoja3!$B$13,[36]Hoja3!$A$13,IF(K1766=[36]Hoja3!$B$14,[36]Hoja3!$A$14,"")))))))))))))</f>
        <v>CCE-05</v>
      </c>
      <c r="M1766" s="2" t="s">
        <v>58</v>
      </c>
      <c r="N1766" s="2">
        <v>0</v>
      </c>
      <c r="O1766" s="5">
        <v>102960000</v>
      </c>
      <c r="P1766" s="5">
        <v>102960000</v>
      </c>
      <c r="Q1766" s="1">
        <v>0</v>
      </c>
      <c r="R1766" s="2">
        <v>0</v>
      </c>
      <c r="S1766" s="2" t="s">
        <v>2756</v>
      </c>
      <c r="T1766" s="2" t="s">
        <v>2757</v>
      </c>
      <c r="U1766" s="2" t="s">
        <v>2756</v>
      </c>
      <c r="V1766" s="2" t="s">
        <v>2757</v>
      </c>
      <c r="W1766" s="2" t="s">
        <v>2758</v>
      </c>
      <c r="X1766" s="2">
        <v>3241000</v>
      </c>
      <c r="Y1766" s="3" t="s">
        <v>2759</v>
      </c>
    </row>
    <row r="1767" spans="1:25" ht="195" x14ac:dyDescent="0.25">
      <c r="A1767" s="2" t="s">
        <v>2770</v>
      </c>
      <c r="B1767" s="2" t="str">
        <f>IFERROR(VLOOKUP(VALUE(MID(A1767,1,IF(VALUE(MID(A1767,1,3))=898,3,4))),[36]Hoja1!$A$3:$K$222,2,0),"")</f>
        <v xml:space="preserve">1058 Participación ciudadana para el reencuentro, la reconciliación y la paz </v>
      </c>
      <c r="C1767" s="2" t="s">
        <v>2753</v>
      </c>
      <c r="D1767" s="2" t="s">
        <v>2754</v>
      </c>
      <c r="E1767" s="31">
        <v>80121702</v>
      </c>
      <c r="F1767" s="31" t="s">
        <v>2771</v>
      </c>
      <c r="G1767" s="4">
        <v>1</v>
      </c>
      <c r="H1767" s="4">
        <v>1</v>
      </c>
      <c r="I1767" s="2">
        <v>11</v>
      </c>
      <c r="J1767" s="2">
        <v>1</v>
      </c>
      <c r="K1767" s="2" t="s">
        <v>29</v>
      </c>
      <c r="L1767" s="2" t="str">
        <f>IF(K1767=[36]Hoja3!$B$2,[36]Hoja3!$A$2,IF(K1767=[36]Hoja3!$B$3,[36]Hoja3!$A$3,IF(K1767=[36]Hoja3!$B$4,[36]Hoja3!$A$4,IF(K1767=[36]Hoja3!$B$5,[36]Hoja3!$A$5,IF(K1767=[36]Hoja3!$B$6,[36]Hoja3!$A$6,IF(K1767=[36]Hoja3!$B$7,[36]Hoja3!$A$7,IF(K1767=[36]Hoja3!$B$8,[36]Hoja3!$A$8,IF(K1767=[36]Hoja3!$B$9,[36]Hoja3!$A$9,IF(K1767=[36]Hoja3!$B$10,[36]Hoja3!$A$10,IF(K1767=[36]Hoja3!$B$11,[36]Hoja3!$A$11,IF(K1767=[36]Hoja3!$B$12,[36]Hoja3!$A$12,IF(K1767=[36]Hoja3!$B$13,[36]Hoja3!$A$13,IF(K1767=[36]Hoja3!$B$14,[36]Hoja3!$A$14,"")))))))))))))</f>
        <v>CCE-05</v>
      </c>
      <c r="M1767" s="2" t="s">
        <v>58</v>
      </c>
      <c r="N1767" s="2">
        <v>0</v>
      </c>
      <c r="O1767" s="5">
        <v>71385490</v>
      </c>
      <c r="P1767" s="5">
        <v>71385490</v>
      </c>
      <c r="Q1767" s="1">
        <v>0</v>
      </c>
      <c r="R1767" s="2">
        <v>0</v>
      </c>
      <c r="S1767" s="2" t="s">
        <v>2756</v>
      </c>
      <c r="T1767" s="2" t="s">
        <v>2757</v>
      </c>
      <c r="U1767" s="2" t="s">
        <v>2756</v>
      </c>
      <c r="V1767" s="2" t="s">
        <v>2757</v>
      </c>
      <c r="W1767" s="2" t="s">
        <v>2758</v>
      </c>
      <c r="X1767" s="2">
        <v>3241000</v>
      </c>
      <c r="Y1767" s="3" t="s">
        <v>2759</v>
      </c>
    </row>
    <row r="1768" spans="1:25" ht="195" x14ac:dyDescent="0.25">
      <c r="A1768" s="2" t="s">
        <v>2772</v>
      </c>
      <c r="B1768" s="2" t="str">
        <f>IFERROR(VLOOKUP(VALUE(MID(A1768,1,IF(VALUE(MID(A1768,1,3))=898,3,4))),[36]Hoja1!$A$3:$K$222,2,0),"")</f>
        <v xml:space="preserve">1058 Participación ciudadana para el reencuentro, la reconciliación y la paz </v>
      </c>
      <c r="C1768" s="2" t="s">
        <v>2753</v>
      </c>
      <c r="D1768" s="2" t="s">
        <v>2754</v>
      </c>
      <c r="E1768" s="31">
        <v>93151507</v>
      </c>
      <c r="F1768" s="31" t="s">
        <v>2773</v>
      </c>
      <c r="G1768" s="4">
        <v>1</v>
      </c>
      <c r="H1768" s="4">
        <v>1</v>
      </c>
      <c r="I1768" s="2">
        <v>11</v>
      </c>
      <c r="J1768" s="2">
        <v>1</v>
      </c>
      <c r="K1768" s="2" t="s">
        <v>29</v>
      </c>
      <c r="L1768" s="2" t="str">
        <f>IF(K1768=[36]Hoja3!$B$2,[36]Hoja3!$A$2,IF(K1768=[36]Hoja3!$B$3,[36]Hoja3!$A$3,IF(K1768=[36]Hoja3!$B$4,[36]Hoja3!$A$4,IF(K1768=[36]Hoja3!$B$5,[36]Hoja3!$A$5,IF(K1768=[36]Hoja3!$B$6,[36]Hoja3!$A$6,IF(K1768=[36]Hoja3!$B$7,[36]Hoja3!$A$7,IF(K1768=[36]Hoja3!$B$8,[36]Hoja3!$A$8,IF(K1768=[36]Hoja3!$B$9,[36]Hoja3!$A$9,IF(K1768=[36]Hoja3!$B$10,[36]Hoja3!$A$10,IF(K1768=[36]Hoja3!$B$11,[36]Hoja3!$A$11,IF(K1768=[36]Hoja3!$B$12,[36]Hoja3!$A$12,IF(K1768=[36]Hoja3!$B$13,[36]Hoja3!$A$13,IF(K1768=[36]Hoja3!$B$14,[36]Hoja3!$A$14,"")))))))))))))</f>
        <v>CCE-05</v>
      </c>
      <c r="M1768" s="2" t="s">
        <v>58</v>
      </c>
      <c r="N1768" s="2">
        <v>0</v>
      </c>
      <c r="O1768" s="5">
        <v>110000000</v>
      </c>
      <c r="P1768" s="5">
        <v>110000000</v>
      </c>
      <c r="Q1768" s="1">
        <v>0</v>
      </c>
      <c r="R1768" s="2">
        <v>0</v>
      </c>
      <c r="S1768" s="2" t="s">
        <v>2756</v>
      </c>
      <c r="T1768" s="2" t="s">
        <v>2757</v>
      </c>
      <c r="U1768" s="2" t="s">
        <v>2756</v>
      </c>
      <c r="V1768" s="2" t="s">
        <v>2757</v>
      </c>
      <c r="W1768" s="2" t="s">
        <v>2758</v>
      </c>
      <c r="X1768" s="2">
        <v>3241000</v>
      </c>
      <c r="Y1768" s="3" t="s">
        <v>2759</v>
      </c>
    </row>
    <row r="1769" spans="1:25" ht="195" x14ac:dyDescent="0.25">
      <c r="A1769" s="2" t="s">
        <v>2774</v>
      </c>
      <c r="B1769" s="2" t="str">
        <f>IFERROR(VLOOKUP(VALUE(MID(A1769,1,IF(VALUE(MID(A1769,1,3))=898,3,4))),[36]Hoja1!$A$3:$K$222,2,0),"")</f>
        <v xml:space="preserve">1058 Participación ciudadana para el reencuentro, la reconciliación y la paz </v>
      </c>
      <c r="C1769" s="2" t="s">
        <v>2753</v>
      </c>
      <c r="D1769" s="2" t="s">
        <v>2754</v>
      </c>
      <c r="E1769" s="31">
        <v>93151507</v>
      </c>
      <c r="F1769" s="2" t="s">
        <v>2775</v>
      </c>
      <c r="G1769" s="4">
        <v>1</v>
      </c>
      <c r="H1769" s="4">
        <v>1</v>
      </c>
      <c r="I1769" s="2">
        <v>11</v>
      </c>
      <c r="J1769" s="2">
        <v>1</v>
      </c>
      <c r="K1769" s="2" t="s">
        <v>29</v>
      </c>
      <c r="L1769" s="2" t="str">
        <f>IF(K1769=[36]Hoja3!$B$2,[36]Hoja3!$A$2,IF(K1769=[36]Hoja3!$B$3,[36]Hoja3!$A$3,IF(K1769=[36]Hoja3!$B$4,[36]Hoja3!$A$4,IF(K1769=[36]Hoja3!$B$5,[36]Hoja3!$A$5,IF(K1769=[36]Hoja3!$B$6,[36]Hoja3!$A$6,IF(K1769=[36]Hoja3!$B$7,[36]Hoja3!$A$7,IF(K1769=[36]Hoja3!$B$8,[36]Hoja3!$A$8,IF(K1769=[36]Hoja3!$B$9,[36]Hoja3!$A$9,IF(K1769=[36]Hoja3!$B$10,[36]Hoja3!$A$10,IF(K1769=[36]Hoja3!$B$11,[36]Hoja3!$A$11,IF(K1769=[36]Hoja3!$B$12,[36]Hoja3!$A$12,IF(K1769=[36]Hoja3!$B$13,[36]Hoja3!$A$13,IF(K1769=[36]Hoja3!$B$14,[36]Hoja3!$A$14,"")))))))))))))</f>
        <v>CCE-05</v>
      </c>
      <c r="M1769" s="2" t="s">
        <v>58</v>
      </c>
      <c r="N1769" s="2">
        <v>0</v>
      </c>
      <c r="O1769" s="5">
        <v>62920000</v>
      </c>
      <c r="P1769" s="5">
        <v>62920000</v>
      </c>
      <c r="Q1769" s="1">
        <v>0</v>
      </c>
      <c r="R1769" s="2">
        <v>0</v>
      </c>
      <c r="S1769" s="2" t="s">
        <v>2756</v>
      </c>
      <c r="T1769" s="2" t="s">
        <v>2757</v>
      </c>
      <c r="U1769" s="2" t="s">
        <v>2756</v>
      </c>
      <c r="V1769" s="2" t="s">
        <v>2757</v>
      </c>
      <c r="W1769" s="2" t="s">
        <v>2758</v>
      </c>
      <c r="X1769" s="2">
        <v>3241000</v>
      </c>
      <c r="Y1769" s="3" t="s">
        <v>2759</v>
      </c>
    </row>
    <row r="1770" spans="1:25" ht="195" x14ac:dyDescent="0.25">
      <c r="A1770" s="2" t="s">
        <v>2776</v>
      </c>
      <c r="B1770" s="2" t="str">
        <f>IFERROR(VLOOKUP(VALUE(MID(A1770,1,IF(VALUE(MID(A1770,1,3))=898,3,4))),[36]Hoja1!$A$3:$K$222,2,0),"")</f>
        <v xml:space="preserve">1058 Participación ciudadana para el reencuentro, la reconciliación y la paz </v>
      </c>
      <c r="C1770" s="2" t="s">
        <v>2753</v>
      </c>
      <c r="D1770" s="2" t="s">
        <v>2754</v>
      </c>
      <c r="E1770" s="31">
        <v>93151507</v>
      </c>
      <c r="F1770" s="2" t="s">
        <v>2775</v>
      </c>
      <c r="G1770" s="4">
        <v>1</v>
      </c>
      <c r="H1770" s="4">
        <v>1</v>
      </c>
      <c r="I1770" s="2">
        <v>11</v>
      </c>
      <c r="J1770" s="2">
        <v>1</v>
      </c>
      <c r="K1770" s="2" t="s">
        <v>29</v>
      </c>
      <c r="L1770" s="2" t="str">
        <f>IF(K1770=[36]Hoja3!$B$2,[36]Hoja3!$A$2,IF(K1770=[36]Hoja3!$B$3,[36]Hoja3!$A$3,IF(K1770=[36]Hoja3!$B$4,[36]Hoja3!$A$4,IF(K1770=[36]Hoja3!$B$5,[36]Hoja3!$A$5,IF(K1770=[36]Hoja3!$B$6,[36]Hoja3!$A$6,IF(K1770=[36]Hoja3!$B$7,[36]Hoja3!$A$7,IF(K1770=[36]Hoja3!$B$8,[36]Hoja3!$A$8,IF(K1770=[36]Hoja3!$B$9,[36]Hoja3!$A$9,IF(K1770=[36]Hoja3!$B$10,[36]Hoja3!$A$10,IF(K1770=[36]Hoja3!$B$11,[36]Hoja3!$A$11,IF(K1770=[36]Hoja3!$B$12,[36]Hoja3!$A$12,IF(K1770=[36]Hoja3!$B$13,[36]Hoja3!$A$13,IF(K1770=[36]Hoja3!$B$14,[36]Hoja3!$A$14,"")))))))))))))</f>
        <v>CCE-05</v>
      </c>
      <c r="M1770" s="2" t="s">
        <v>58</v>
      </c>
      <c r="N1770" s="2">
        <v>0</v>
      </c>
      <c r="O1770" s="5">
        <v>62920000</v>
      </c>
      <c r="P1770" s="5">
        <v>62920000</v>
      </c>
      <c r="Q1770" s="1">
        <v>0</v>
      </c>
      <c r="R1770" s="2">
        <v>0</v>
      </c>
      <c r="S1770" s="2" t="s">
        <v>2756</v>
      </c>
      <c r="T1770" s="2" t="s">
        <v>2757</v>
      </c>
      <c r="U1770" s="2" t="s">
        <v>2756</v>
      </c>
      <c r="V1770" s="2" t="s">
        <v>2757</v>
      </c>
      <c r="W1770" s="2" t="s">
        <v>2758</v>
      </c>
      <c r="X1770" s="2">
        <v>3241000</v>
      </c>
      <c r="Y1770" s="3" t="s">
        <v>2759</v>
      </c>
    </row>
    <row r="1771" spans="1:25" ht="195" x14ac:dyDescent="0.25">
      <c r="A1771" s="2" t="s">
        <v>2777</v>
      </c>
      <c r="B1771" s="2" t="str">
        <f>IFERROR(VLOOKUP(VALUE(MID(A1771,1,IF(VALUE(MID(A1771,1,3))=898,3,4))),[36]Hoja1!$A$3:$K$222,2,0),"")</f>
        <v xml:space="preserve">1058 Participación ciudadana para el reencuentro, la reconciliación y la paz </v>
      </c>
      <c r="C1771" s="2" t="s">
        <v>2753</v>
      </c>
      <c r="D1771" s="2" t="s">
        <v>2754</v>
      </c>
      <c r="E1771" s="31">
        <v>93151507</v>
      </c>
      <c r="F1771" s="2" t="s">
        <v>2775</v>
      </c>
      <c r="G1771" s="4">
        <v>1</v>
      </c>
      <c r="H1771" s="4">
        <v>1</v>
      </c>
      <c r="I1771" s="2">
        <v>11</v>
      </c>
      <c r="J1771" s="2">
        <v>1</v>
      </c>
      <c r="K1771" s="2" t="s">
        <v>29</v>
      </c>
      <c r="L1771" s="2" t="str">
        <f>IF(K1771=[36]Hoja3!$B$2,[36]Hoja3!$A$2,IF(K1771=[36]Hoja3!$B$3,[36]Hoja3!$A$3,IF(K1771=[36]Hoja3!$B$4,[36]Hoja3!$A$4,IF(K1771=[36]Hoja3!$B$5,[36]Hoja3!$A$5,IF(K1771=[36]Hoja3!$B$6,[36]Hoja3!$A$6,IF(K1771=[36]Hoja3!$B$7,[36]Hoja3!$A$7,IF(K1771=[36]Hoja3!$B$8,[36]Hoja3!$A$8,IF(K1771=[36]Hoja3!$B$9,[36]Hoja3!$A$9,IF(K1771=[36]Hoja3!$B$10,[36]Hoja3!$A$10,IF(K1771=[36]Hoja3!$B$11,[36]Hoja3!$A$11,IF(K1771=[36]Hoja3!$B$12,[36]Hoja3!$A$12,IF(K1771=[36]Hoja3!$B$13,[36]Hoja3!$A$13,IF(K1771=[36]Hoja3!$B$14,[36]Hoja3!$A$14,"")))))))))))))</f>
        <v>CCE-05</v>
      </c>
      <c r="M1771" s="2" t="s">
        <v>58</v>
      </c>
      <c r="N1771" s="2">
        <v>0</v>
      </c>
      <c r="O1771" s="5">
        <v>62920000</v>
      </c>
      <c r="P1771" s="5">
        <v>62920000</v>
      </c>
      <c r="Q1771" s="1">
        <v>0</v>
      </c>
      <c r="R1771" s="2">
        <v>0</v>
      </c>
      <c r="S1771" s="2" t="s">
        <v>2756</v>
      </c>
      <c r="T1771" s="2" t="s">
        <v>2757</v>
      </c>
      <c r="U1771" s="2" t="s">
        <v>2756</v>
      </c>
      <c r="V1771" s="2" t="s">
        <v>2757</v>
      </c>
      <c r="W1771" s="2" t="s">
        <v>2758</v>
      </c>
      <c r="X1771" s="2">
        <v>3241000</v>
      </c>
      <c r="Y1771" s="3" t="s">
        <v>2759</v>
      </c>
    </row>
    <row r="1772" spans="1:25" ht="195" x14ac:dyDescent="0.25">
      <c r="A1772" s="2" t="s">
        <v>2778</v>
      </c>
      <c r="B1772" s="2" t="str">
        <f>IFERROR(VLOOKUP(VALUE(MID(A1772,1,IF(VALUE(MID(A1772,1,3))=898,3,4))),[36]Hoja1!$A$3:$K$222,2,0),"")</f>
        <v xml:space="preserve">1058 Participación ciudadana para el reencuentro, la reconciliación y la paz </v>
      </c>
      <c r="C1772" s="2" t="s">
        <v>2753</v>
      </c>
      <c r="D1772" s="2" t="s">
        <v>2754</v>
      </c>
      <c r="E1772" s="31">
        <v>93151507</v>
      </c>
      <c r="F1772" s="2" t="s">
        <v>2775</v>
      </c>
      <c r="G1772" s="4">
        <v>1</v>
      </c>
      <c r="H1772" s="4">
        <v>1</v>
      </c>
      <c r="I1772" s="2">
        <v>11</v>
      </c>
      <c r="J1772" s="2">
        <v>1</v>
      </c>
      <c r="K1772" s="2" t="s">
        <v>29</v>
      </c>
      <c r="L1772" s="2" t="str">
        <f>IF(K1772=[36]Hoja3!$B$2,[36]Hoja3!$A$2,IF(K1772=[36]Hoja3!$B$3,[36]Hoja3!$A$3,IF(K1772=[36]Hoja3!$B$4,[36]Hoja3!$A$4,IF(K1772=[36]Hoja3!$B$5,[36]Hoja3!$A$5,IF(K1772=[36]Hoja3!$B$6,[36]Hoja3!$A$6,IF(K1772=[36]Hoja3!$B$7,[36]Hoja3!$A$7,IF(K1772=[36]Hoja3!$B$8,[36]Hoja3!$A$8,IF(K1772=[36]Hoja3!$B$9,[36]Hoja3!$A$9,IF(K1772=[36]Hoja3!$B$10,[36]Hoja3!$A$10,IF(K1772=[36]Hoja3!$B$11,[36]Hoja3!$A$11,IF(K1772=[36]Hoja3!$B$12,[36]Hoja3!$A$12,IF(K1772=[36]Hoja3!$B$13,[36]Hoja3!$A$13,IF(K1772=[36]Hoja3!$B$14,[36]Hoja3!$A$14,"")))))))))))))</f>
        <v>CCE-05</v>
      </c>
      <c r="M1772" s="2" t="s">
        <v>58</v>
      </c>
      <c r="N1772" s="2">
        <v>0</v>
      </c>
      <c r="O1772" s="5">
        <v>62920000</v>
      </c>
      <c r="P1772" s="5">
        <v>62920000</v>
      </c>
      <c r="Q1772" s="1">
        <v>0</v>
      </c>
      <c r="R1772" s="2">
        <v>0</v>
      </c>
      <c r="S1772" s="2" t="s">
        <v>2756</v>
      </c>
      <c r="T1772" s="2" t="s">
        <v>2757</v>
      </c>
      <c r="U1772" s="2" t="s">
        <v>2756</v>
      </c>
      <c r="V1772" s="2" t="s">
        <v>2757</v>
      </c>
      <c r="W1772" s="2" t="s">
        <v>2758</v>
      </c>
      <c r="X1772" s="2">
        <v>3241000</v>
      </c>
      <c r="Y1772" s="3" t="s">
        <v>2759</v>
      </c>
    </row>
    <row r="1773" spans="1:25" ht="195" x14ac:dyDescent="0.25">
      <c r="A1773" s="2" t="s">
        <v>2779</v>
      </c>
      <c r="B1773" s="2" t="str">
        <f>IFERROR(VLOOKUP(VALUE(MID(A1773,1,IF(VALUE(MID(A1773,1,3))=898,3,4))),[36]Hoja1!$A$3:$K$222,2,0),"")</f>
        <v xml:space="preserve">1058 Participación ciudadana para el reencuentro, la reconciliación y la paz </v>
      </c>
      <c r="C1773" s="2" t="s">
        <v>2753</v>
      </c>
      <c r="D1773" s="2" t="s">
        <v>2754</v>
      </c>
      <c r="E1773" s="31">
        <v>93151507</v>
      </c>
      <c r="F1773" s="2" t="s">
        <v>2775</v>
      </c>
      <c r="G1773" s="4">
        <v>1</v>
      </c>
      <c r="H1773" s="4">
        <v>1</v>
      </c>
      <c r="I1773" s="2">
        <v>11</v>
      </c>
      <c r="J1773" s="2">
        <v>1</v>
      </c>
      <c r="K1773" s="2" t="s">
        <v>29</v>
      </c>
      <c r="L1773" s="2" t="str">
        <f>IF(K1773=[36]Hoja3!$B$2,[36]Hoja3!$A$2,IF(K1773=[36]Hoja3!$B$3,[36]Hoja3!$A$3,IF(K1773=[36]Hoja3!$B$4,[36]Hoja3!$A$4,IF(K1773=[36]Hoja3!$B$5,[36]Hoja3!$A$5,IF(K1773=[36]Hoja3!$B$6,[36]Hoja3!$A$6,IF(K1773=[36]Hoja3!$B$7,[36]Hoja3!$A$7,IF(K1773=[36]Hoja3!$B$8,[36]Hoja3!$A$8,IF(K1773=[36]Hoja3!$B$9,[36]Hoja3!$A$9,IF(K1773=[36]Hoja3!$B$10,[36]Hoja3!$A$10,IF(K1773=[36]Hoja3!$B$11,[36]Hoja3!$A$11,IF(K1773=[36]Hoja3!$B$12,[36]Hoja3!$A$12,IF(K1773=[36]Hoja3!$B$13,[36]Hoja3!$A$13,IF(K1773=[36]Hoja3!$B$14,[36]Hoja3!$A$14,"")))))))))))))</f>
        <v>CCE-05</v>
      </c>
      <c r="M1773" s="2" t="s">
        <v>58</v>
      </c>
      <c r="N1773" s="2">
        <v>0</v>
      </c>
      <c r="O1773" s="5">
        <v>62920000</v>
      </c>
      <c r="P1773" s="5">
        <v>62920000</v>
      </c>
      <c r="Q1773" s="1">
        <v>0</v>
      </c>
      <c r="R1773" s="2">
        <v>0</v>
      </c>
      <c r="S1773" s="2" t="s">
        <v>2756</v>
      </c>
      <c r="T1773" s="2" t="s">
        <v>2757</v>
      </c>
      <c r="U1773" s="2" t="s">
        <v>2756</v>
      </c>
      <c r="V1773" s="2" t="s">
        <v>2757</v>
      </c>
      <c r="W1773" s="2" t="s">
        <v>2758</v>
      </c>
      <c r="X1773" s="2">
        <v>3241000</v>
      </c>
      <c r="Y1773" s="3" t="s">
        <v>2759</v>
      </c>
    </row>
    <row r="1774" spans="1:25" ht="195" x14ac:dyDescent="0.25">
      <c r="A1774" s="2" t="s">
        <v>2780</v>
      </c>
      <c r="B1774" s="2" t="str">
        <f>IFERROR(VLOOKUP(VALUE(MID(A1774,1,IF(VALUE(MID(A1774,1,3))=898,3,4))),[36]Hoja1!$A$3:$K$222,2,0),"")</f>
        <v xml:space="preserve">1058 Participación ciudadana para el reencuentro, la reconciliación y la paz </v>
      </c>
      <c r="C1774" s="2" t="s">
        <v>2753</v>
      </c>
      <c r="D1774" s="2" t="s">
        <v>2754</v>
      </c>
      <c r="E1774" s="31">
        <v>93151507</v>
      </c>
      <c r="F1774" s="2" t="s">
        <v>2775</v>
      </c>
      <c r="G1774" s="4">
        <v>1</v>
      </c>
      <c r="H1774" s="4">
        <v>1</v>
      </c>
      <c r="I1774" s="2">
        <v>11</v>
      </c>
      <c r="J1774" s="2">
        <v>1</v>
      </c>
      <c r="K1774" s="2" t="s">
        <v>29</v>
      </c>
      <c r="L1774" s="2" t="str">
        <f>IF(K1774=[36]Hoja3!$B$2,[36]Hoja3!$A$2,IF(K1774=[36]Hoja3!$B$3,[36]Hoja3!$A$3,IF(K1774=[36]Hoja3!$B$4,[36]Hoja3!$A$4,IF(K1774=[36]Hoja3!$B$5,[36]Hoja3!$A$5,IF(K1774=[36]Hoja3!$B$6,[36]Hoja3!$A$6,IF(K1774=[36]Hoja3!$B$7,[36]Hoja3!$A$7,IF(K1774=[36]Hoja3!$B$8,[36]Hoja3!$A$8,IF(K1774=[36]Hoja3!$B$9,[36]Hoja3!$A$9,IF(K1774=[36]Hoja3!$B$10,[36]Hoja3!$A$10,IF(K1774=[36]Hoja3!$B$11,[36]Hoja3!$A$11,IF(K1774=[36]Hoja3!$B$12,[36]Hoja3!$A$12,IF(K1774=[36]Hoja3!$B$13,[36]Hoja3!$A$13,IF(K1774=[36]Hoja3!$B$14,[36]Hoja3!$A$14,"")))))))))))))</f>
        <v>CCE-05</v>
      </c>
      <c r="M1774" s="2" t="s">
        <v>58</v>
      </c>
      <c r="N1774" s="2">
        <v>0</v>
      </c>
      <c r="O1774" s="5">
        <v>62920000</v>
      </c>
      <c r="P1774" s="5">
        <v>62920000</v>
      </c>
      <c r="Q1774" s="1">
        <v>0</v>
      </c>
      <c r="R1774" s="2">
        <v>0</v>
      </c>
      <c r="S1774" s="2" t="s">
        <v>2756</v>
      </c>
      <c r="T1774" s="2" t="s">
        <v>2757</v>
      </c>
      <c r="U1774" s="2" t="s">
        <v>2756</v>
      </c>
      <c r="V1774" s="2" t="s">
        <v>2757</v>
      </c>
      <c r="W1774" s="2" t="s">
        <v>2758</v>
      </c>
      <c r="X1774" s="2">
        <v>3241000</v>
      </c>
      <c r="Y1774" s="3" t="s">
        <v>2759</v>
      </c>
    </row>
    <row r="1775" spans="1:25" ht="195" x14ac:dyDescent="0.25">
      <c r="A1775" s="2" t="s">
        <v>2781</v>
      </c>
      <c r="B1775" s="2" t="str">
        <f>IFERROR(VLOOKUP(VALUE(MID(A1775,1,IF(VALUE(MID(A1775,1,3))=898,3,4))),[36]Hoja1!$A$3:$K$222,2,0),"")</f>
        <v xml:space="preserve">1058 Participación ciudadana para el reencuentro, la reconciliación y la paz </v>
      </c>
      <c r="C1775" s="2" t="s">
        <v>2753</v>
      </c>
      <c r="D1775" s="2" t="s">
        <v>2754</v>
      </c>
      <c r="E1775" s="31">
        <v>93151507</v>
      </c>
      <c r="F1775" s="2" t="s">
        <v>2775</v>
      </c>
      <c r="G1775" s="4">
        <v>1</v>
      </c>
      <c r="H1775" s="4">
        <v>1</v>
      </c>
      <c r="I1775" s="2">
        <v>11</v>
      </c>
      <c r="J1775" s="2">
        <v>1</v>
      </c>
      <c r="K1775" s="2" t="s">
        <v>29</v>
      </c>
      <c r="L1775" s="2" t="str">
        <f>IF(K1775=[36]Hoja3!$B$2,[36]Hoja3!$A$2,IF(K1775=[36]Hoja3!$B$3,[36]Hoja3!$A$3,IF(K1775=[36]Hoja3!$B$4,[36]Hoja3!$A$4,IF(K1775=[36]Hoja3!$B$5,[36]Hoja3!$A$5,IF(K1775=[36]Hoja3!$B$6,[36]Hoja3!$A$6,IF(K1775=[36]Hoja3!$B$7,[36]Hoja3!$A$7,IF(K1775=[36]Hoja3!$B$8,[36]Hoja3!$A$8,IF(K1775=[36]Hoja3!$B$9,[36]Hoja3!$A$9,IF(K1775=[36]Hoja3!$B$10,[36]Hoja3!$A$10,IF(K1775=[36]Hoja3!$B$11,[36]Hoja3!$A$11,IF(K1775=[36]Hoja3!$B$12,[36]Hoja3!$A$12,IF(K1775=[36]Hoja3!$B$13,[36]Hoja3!$A$13,IF(K1775=[36]Hoja3!$B$14,[36]Hoja3!$A$14,"")))))))))))))</f>
        <v>CCE-05</v>
      </c>
      <c r="M1775" s="2" t="s">
        <v>58</v>
      </c>
      <c r="N1775" s="2">
        <v>0</v>
      </c>
      <c r="O1775" s="5">
        <v>62920000</v>
      </c>
      <c r="P1775" s="5">
        <v>62920000</v>
      </c>
      <c r="Q1775" s="1">
        <v>0</v>
      </c>
      <c r="R1775" s="2">
        <v>0</v>
      </c>
      <c r="S1775" s="2" t="s">
        <v>2756</v>
      </c>
      <c r="T1775" s="2" t="s">
        <v>2757</v>
      </c>
      <c r="U1775" s="2" t="s">
        <v>2756</v>
      </c>
      <c r="V1775" s="2" t="s">
        <v>2757</v>
      </c>
      <c r="W1775" s="2" t="s">
        <v>2758</v>
      </c>
      <c r="X1775" s="2">
        <v>3241000</v>
      </c>
      <c r="Y1775" s="3" t="s">
        <v>2759</v>
      </c>
    </row>
    <row r="1776" spans="1:25" ht="195" x14ac:dyDescent="0.25">
      <c r="A1776" s="2" t="s">
        <v>2782</v>
      </c>
      <c r="B1776" s="2" t="str">
        <f>IFERROR(VLOOKUP(VALUE(MID(A1776,1,IF(VALUE(MID(A1776,1,3))=898,3,4))),[36]Hoja1!$A$3:$K$222,2,0),"")</f>
        <v xml:space="preserve">1058 Participación ciudadana para el reencuentro, la reconciliación y la paz </v>
      </c>
      <c r="C1776" s="2" t="s">
        <v>2753</v>
      </c>
      <c r="D1776" s="2" t="s">
        <v>2754</v>
      </c>
      <c r="E1776" s="31">
        <v>93151507</v>
      </c>
      <c r="F1776" s="2" t="s">
        <v>2775</v>
      </c>
      <c r="G1776" s="4">
        <v>1</v>
      </c>
      <c r="H1776" s="4">
        <v>1</v>
      </c>
      <c r="I1776" s="2">
        <v>11</v>
      </c>
      <c r="J1776" s="2">
        <v>1</v>
      </c>
      <c r="K1776" s="2" t="s">
        <v>29</v>
      </c>
      <c r="L1776" s="2" t="str">
        <f>IF(K1776=[36]Hoja3!$B$2,[36]Hoja3!$A$2,IF(K1776=[36]Hoja3!$B$3,[36]Hoja3!$A$3,IF(K1776=[36]Hoja3!$B$4,[36]Hoja3!$A$4,IF(K1776=[36]Hoja3!$B$5,[36]Hoja3!$A$5,IF(K1776=[36]Hoja3!$B$6,[36]Hoja3!$A$6,IF(K1776=[36]Hoja3!$B$7,[36]Hoja3!$A$7,IF(K1776=[36]Hoja3!$B$8,[36]Hoja3!$A$8,IF(K1776=[36]Hoja3!$B$9,[36]Hoja3!$A$9,IF(K1776=[36]Hoja3!$B$10,[36]Hoja3!$A$10,IF(K1776=[36]Hoja3!$B$11,[36]Hoja3!$A$11,IF(K1776=[36]Hoja3!$B$12,[36]Hoja3!$A$12,IF(K1776=[36]Hoja3!$B$13,[36]Hoja3!$A$13,IF(K1776=[36]Hoja3!$B$14,[36]Hoja3!$A$14,"")))))))))))))</f>
        <v>CCE-05</v>
      </c>
      <c r="M1776" s="2" t="s">
        <v>58</v>
      </c>
      <c r="N1776" s="2">
        <v>0</v>
      </c>
      <c r="O1776" s="5">
        <v>62920000</v>
      </c>
      <c r="P1776" s="5">
        <v>62920000</v>
      </c>
      <c r="Q1776" s="1">
        <v>0</v>
      </c>
      <c r="R1776" s="2">
        <v>0</v>
      </c>
      <c r="S1776" s="2" t="s">
        <v>2756</v>
      </c>
      <c r="T1776" s="2" t="s">
        <v>2757</v>
      </c>
      <c r="U1776" s="2" t="s">
        <v>2756</v>
      </c>
      <c r="V1776" s="2" t="s">
        <v>2757</v>
      </c>
      <c r="W1776" s="2" t="s">
        <v>2758</v>
      </c>
      <c r="X1776" s="2">
        <v>3241000</v>
      </c>
      <c r="Y1776" s="3" t="s">
        <v>2759</v>
      </c>
    </row>
    <row r="1777" spans="1:25" ht="195" x14ac:dyDescent="0.25">
      <c r="A1777" s="2" t="s">
        <v>2783</v>
      </c>
      <c r="B1777" s="2" t="str">
        <f>IFERROR(VLOOKUP(VALUE(MID(A1777,1,IF(VALUE(MID(A1777,1,3))=898,3,4))),[36]Hoja1!$A$3:$K$222,2,0),"")</f>
        <v xml:space="preserve">1058 Participación ciudadana para el reencuentro, la reconciliación y la paz </v>
      </c>
      <c r="C1777" s="2" t="s">
        <v>2753</v>
      </c>
      <c r="D1777" s="2" t="s">
        <v>2754</v>
      </c>
      <c r="E1777" s="31">
        <v>93151507</v>
      </c>
      <c r="F1777" s="2" t="s">
        <v>2775</v>
      </c>
      <c r="G1777" s="4">
        <v>1</v>
      </c>
      <c r="H1777" s="4">
        <v>1</v>
      </c>
      <c r="I1777" s="2">
        <v>11</v>
      </c>
      <c r="J1777" s="2">
        <v>1</v>
      </c>
      <c r="K1777" s="2" t="s">
        <v>29</v>
      </c>
      <c r="L1777" s="2" t="str">
        <f>IF(K1777=[36]Hoja3!$B$2,[36]Hoja3!$A$2,IF(K1777=[36]Hoja3!$B$3,[36]Hoja3!$A$3,IF(K1777=[36]Hoja3!$B$4,[36]Hoja3!$A$4,IF(K1777=[36]Hoja3!$B$5,[36]Hoja3!$A$5,IF(K1777=[36]Hoja3!$B$6,[36]Hoja3!$A$6,IF(K1777=[36]Hoja3!$B$7,[36]Hoja3!$A$7,IF(K1777=[36]Hoja3!$B$8,[36]Hoja3!$A$8,IF(K1777=[36]Hoja3!$B$9,[36]Hoja3!$A$9,IF(K1777=[36]Hoja3!$B$10,[36]Hoja3!$A$10,IF(K1777=[36]Hoja3!$B$11,[36]Hoja3!$A$11,IF(K1777=[36]Hoja3!$B$12,[36]Hoja3!$A$12,IF(K1777=[36]Hoja3!$B$13,[36]Hoja3!$A$13,IF(K1777=[36]Hoja3!$B$14,[36]Hoja3!$A$14,"")))))))))))))</f>
        <v>CCE-05</v>
      </c>
      <c r="M1777" s="2" t="s">
        <v>58</v>
      </c>
      <c r="N1777" s="2">
        <v>0</v>
      </c>
      <c r="O1777" s="5">
        <v>62920000</v>
      </c>
      <c r="P1777" s="5">
        <v>62920000</v>
      </c>
      <c r="Q1777" s="1">
        <v>0</v>
      </c>
      <c r="R1777" s="2">
        <v>0</v>
      </c>
      <c r="S1777" s="2" t="s">
        <v>2756</v>
      </c>
      <c r="T1777" s="2" t="s">
        <v>2757</v>
      </c>
      <c r="U1777" s="2" t="s">
        <v>2756</v>
      </c>
      <c r="V1777" s="2" t="s">
        <v>2757</v>
      </c>
      <c r="W1777" s="2" t="s">
        <v>2758</v>
      </c>
      <c r="X1777" s="2">
        <v>3241000</v>
      </c>
      <c r="Y1777" s="3" t="s">
        <v>2759</v>
      </c>
    </row>
    <row r="1778" spans="1:25" ht="195" x14ac:dyDescent="0.25">
      <c r="A1778" s="2" t="s">
        <v>2784</v>
      </c>
      <c r="B1778" s="2" t="str">
        <f>IFERROR(VLOOKUP(VALUE(MID(A1778,1,IF(VALUE(MID(A1778,1,3))=898,3,4))),[36]Hoja1!$A$3:$K$222,2,0),"")</f>
        <v xml:space="preserve">1058 Participación ciudadana para el reencuentro, la reconciliación y la paz </v>
      </c>
      <c r="C1778" s="2" t="s">
        <v>2753</v>
      </c>
      <c r="D1778" s="2" t="s">
        <v>2754</v>
      </c>
      <c r="E1778" s="31">
        <v>93151507</v>
      </c>
      <c r="F1778" s="2" t="s">
        <v>2775</v>
      </c>
      <c r="G1778" s="4">
        <v>1</v>
      </c>
      <c r="H1778" s="4">
        <v>1</v>
      </c>
      <c r="I1778" s="2">
        <v>11</v>
      </c>
      <c r="J1778" s="2">
        <v>1</v>
      </c>
      <c r="K1778" s="2" t="s">
        <v>29</v>
      </c>
      <c r="L1778" s="2" t="str">
        <f>IF(K1778=[36]Hoja3!$B$2,[36]Hoja3!$A$2,IF(K1778=[36]Hoja3!$B$3,[36]Hoja3!$A$3,IF(K1778=[36]Hoja3!$B$4,[36]Hoja3!$A$4,IF(K1778=[36]Hoja3!$B$5,[36]Hoja3!$A$5,IF(K1778=[36]Hoja3!$B$6,[36]Hoja3!$A$6,IF(K1778=[36]Hoja3!$B$7,[36]Hoja3!$A$7,IF(K1778=[36]Hoja3!$B$8,[36]Hoja3!$A$8,IF(K1778=[36]Hoja3!$B$9,[36]Hoja3!$A$9,IF(K1778=[36]Hoja3!$B$10,[36]Hoja3!$A$10,IF(K1778=[36]Hoja3!$B$11,[36]Hoja3!$A$11,IF(K1778=[36]Hoja3!$B$12,[36]Hoja3!$A$12,IF(K1778=[36]Hoja3!$B$13,[36]Hoja3!$A$13,IF(K1778=[36]Hoja3!$B$14,[36]Hoja3!$A$14,"")))))))))))))</f>
        <v>CCE-05</v>
      </c>
      <c r="M1778" s="2" t="s">
        <v>58</v>
      </c>
      <c r="N1778" s="2">
        <v>0</v>
      </c>
      <c r="O1778" s="5">
        <v>62920000</v>
      </c>
      <c r="P1778" s="5">
        <v>62920000</v>
      </c>
      <c r="Q1778" s="1">
        <v>0</v>
      </c>
      <c r="R1778" s="2">
        <v>0</v>
      </c>
      <c r="S1778" s="2" t="s">
        <v>2756</v>
      </c>
      <c r="T1778" s="2" t="s">
        <v>2757</v>
      </c>
      <c r="U1778" s="2" t="s">
        <v>2756</v>
      </c>
      <c r="V1778" s="2" t="s">
        <v>2757</v>
      </c>
      <c r="W1778" s="2" t="s">
        <v>2758</v>
      </c>
      <c r="X1778" s="2">
        <v>3241000</v>
      </c>
      <c r="Y1778" s="3" t="s">
        <v>2759</v>
      </c>
    </row>
    <row r="1779" spans="1:25" ht="195" x14ac:dyDescent="0.25">
      <c r="A1779" s="2" t="s">
        <v>2785</v>
      </c>
      <c r="B1779" s="2" t="str">
        <f>IFERROR(VLOOKUP(VALUE(MID(A1779,1,IF(VALUE(MID(A1779,1,3))=898,3,4))),[36]Hoja1!$A$3:$K$222,2,0),"")</f>
        <v xml:space="preserve">1058 Participación ciudadana para el reencuentro, la reconciliación y la paz </v>
      </c>
      <c r="C1779" s="2" t="s">
        <v>2753</v>
      </c>
      <c r="D1779" s="2" t="s">
        <v>2754</v>
      </c>
      <c r="E1779" s="31">
        <v>93151507</v>
      </c>
      <c r="F1779" s="2" t="s">
        <v>2775</v>
      </c>
      <c r="G1779" s="4">
        <v>1</v>
      </c>
      <c r="H1779" s="4">
        <v>1</v>
      </c>
      <c r="I1779" s="2">
        <v>11</v>
      </c>
      <c r="J1779" s="2">
        <v>1</v>
      </c>
      <c r="K1779" s="2" t="s">
        <v>29</v>
      </c>
      <c r="L1779" s="2" t="str">
        <f>IF(K1779=[36]Hoja3!$B$2,[36]Hoja3!$A$2,IF(K1779=[36]Hoja3!$B$3,[36]Hoja3!$A$3,IF(K1779=[36]Hoja3!$B$4,[36]Hoja3!$A$4,IF(K1779=[36]Hoja3!$B$5,[36]Hoja3!$A$5,IF(K1779=[36]Hoja3!$B$6,[36]Hoja3!$A$6,IF(K1779=[36]Hoja3!$B$7,[36]Hoja3!$A$7,IF(K1779=[36]Hoja3!$B$8,[36]Hoja3!$A$8,IF(K1779=[36]Hoja3!$B$9,[36]Hoja3!$A$9,IF(K1779=[36]Hoja3!$B$10,[36]Hoja3!$A$10,IF(K1779=[36]Hoja3!$B$11,[36]Hoja3!$A$11,IF(K1779=[36]Hoja3!$B$12,[36]Hoja3!$A$12,IF(K1779=[36]Hoja3!$B$13,[36]Hoja3!$A$13,IF(K1779=[36]Hoja3!$B$14,[36]Hoja3!$A$14,"")))))))))))))</f>
        <v>CCE-05</v>
      </c>
      <c r="M1779" s="2" t="s">
        <v>58</v>
      </c>
      <c r="N1779" s="2">
        <v>0</v>
      </c>
      <c r="O1779" s="5">
        <v>62920000</v>
      </c>
      <c r="P1779" s="5">
        <v>62920000</v>
      </c>
      <c r="Q1779" s="1">
        <v>0</v>
      </c>
      <c r="R1779" s="2">
        <v>0</v>
      </c>
      <c r="S1779" s="2" t="s">
        <v>2756</v>
      </c>
      <c r="T1779" s="2" t="s">
        <v>2757</v>
      </c>
      <c r="U1779" s="2" t="s">
        <v>2756</v>
      </c>
      <c r="V1779" s="2" t="s">
        <v>2757</v>
      </c>
      <c r="W1779" s="2" t="s">
        <v>2758</v>
      </c>
      <c r="X1779" s="2">
        <v>3241000</v>
      </c>
      <c r="Y1779" s="3" t="s">
        <v>2759</v>
      </c>
    </row>
    <row r="1780" spans="1:25" ht="195" x14ac:dyDescent="0.25">
      <c r="A1780" s="2" t="s">
        <v>2786</v>
      </c>
      <c r="B1780" s="2" t="str">
        <f>IFERROR(VLOOKUP(VALUE(MID(A1780,1,IF(VALUE(MID(A1780,1,3))=898,3,4))),[36]Hoja1!$A$3:$K$222,2,0),"")</f>
        <v xml:space="preserve">1058 Participación ciudadana para el reencuentro, la reconciliación y la paz </v>
      </c>
      <c r="C1780" s="2" t="s">
        <v>2753</v>
      </c>
      <c r="D1780" s="2" t="s">
        <v>2754</v>
      </c>
      <c r="E1780" s="31">
        <v>93151507</v>
      </c>
      <c r="F1780" s="2" t="s">
        <v>2775</v>
      </c>
      <c r="G1780" s="4">
        <v>1</v>
      </c>
      <c r="H1780" s="4">
        <v>1</v>
      </c>
      <c r="I1780" s="2">
        <v>11</v>
      </c>
      <c r="J1780" s="2">
        <v>1</v>
      </c>
      <c r="K1780" s="2" t="s">
        <v>29</v>
      </c>
      <c r="L1780" s="2" t="str">
        <f>IF(K1780=[36]Hoja3!$B$2,[36]Hoja3!$A$2,IF(K1780=[36]Hoja3!$B$3,[36]Hoja3!$A$3,IF(K1780=[36]Hoja3!$B$4,[36]Hoja3!$A$4,IF(K1780=[36]Hoja3!$B$5,[36]Hoja3!$A$5,IF(K1780=[36]Hoja3!$B$6,[36]Hoja3!$A$6,IF(K1780=[36]Hoja3!$B$7,[36]Hoja3!$A$7,IF(K1780=[36]Hoja3!$B$8,[36]Hoja3!$A$8,IF(K1780=[36]Hoja3!$B$9,[36]Hoja3!$A$9,IF(K1780=[36]Hoja3!$B$10,[36]Hoja3!$A$10,IF(K1780=[36]Hoja3!$B$11,[36]Hoja3!$A$11,IF(K1780=[36]Hoja3!$B$12,[36]Hoja3!$A$12,IF(K1780=[36]Hoja3!$B$13,[36]Hoja3!$A$13,IF(K1780=[36]Hoja3!$B$14,[36]Hoja3!$A$14,"")))))))))))))</f>
        <v>CCE-05</v>
      </c>
      <c r="M1780" s="2" t="s">
        <v>58</v>
      </c>
      <c r="N1780" s="2">
        <v>0</v>
      </c>
      <c r="O1780" s="5">
        <v>62920000</v>
      </c>
      <c r="P1780" s="5">
        <v>62920000</v>
      </c>
      <c r="Q1780" s="1">
        <v>0</v>
      </c>
      <c r="R1780" s="2">
        <v>0</v>
      </c>
      <c r="S1780" s="2" t="s">
        <v>2756</v>
      </c>
      <c r="T1780" s="2" t="s">
        <v>2757</v>
      </c>
      <c r="U1780" s="2" t="s">
        <v>2756</v>
      </c>
      <c r="V1780" s="2" t="s">
        <v>2757</v>
      </c>
      <c r="W1780" s="2" t="s">
        <v>2758</v>
      </c>
      <c r="X1780" s="2">
        <v>3241000</v>
      </c>
      <c r="Y1780" s="3" t="s">
        <v>2759</v>
      </c>
    </row>
    <row r="1781" spans="1:25" ht="195" x14ac:dyDescent="0.25">
      <c r="A1781" s="2" t="s">
        <v>2787</v>
      </c>
      <c r="B1781" s="2" t="str">
        <f>IFERROR(VLOOKUP(VALUE(MID(A1781,1,IF(VALUE(MID(A1781,1,3))=898,3,4))),[36]Hoja1!$A$3:$K$222,2,0),"")</f>
        <v xml:space="preserve">1058 Participación ciudadana para el reencuentro, la reconciliación y la paz </v>
      </c>
      <c r="C1781" s="2" t="s">
        <v>2753</v>
      </c>
      <c r="D1781" s="2" t="s">
        <v>2754</v>
      </c>
      <c r="E1781" s="31">
        <v>93151507</v>
      </c>
      <c r="F1781" s="2" t="s">
        <v>2775</v>
      </c>
      <c r="G1781" s="4">
        <v>1</v>
      </c>
      <c r="H1781" s="4">
        <v>1</v>
      </c>
      <c r="I1781" s="2">
        <v>11</v>
      </c>
      <c r="J1781" s="2">
        <v>1</v>
      </c>
      <c r="K1781" s="2" t="s">
        <v>29</v>
      </c>
      <c r="L1781" s="2" t="str">
        <f>IF(K1781=[36]Hoja3!$B$2,[36]Hoja3!$A$2,IF(K1781=[36]Hoja3!$B$3,[36]Hoja3!$A$3,IF(K1781=[36]Hoja3!$B$4,[36]Hoja3!$A$4,IF(K1781=[36]Hoja3!$B$5,[36]Hoja3!$A$5,IF(K1781=[36]Hoja3!$B$6,[36]Hoja3!$A$6,IF(K1781=[36]Hoja3!$B$7,[36]Hoja3!$A$7,IF(K1781=[36]Hoja3!$B$8,[36]Hoja3!$A$8,IF(K1781=[36]Hoja3!$B$9,[36]Hoja3!$A$9,IF(K1781=[36]Hoja3!$B$10,[36]Hoja3!$A$10,IF(K1781=[36]Hoja3!$B$11,[36]Hoja3!$A$11,IF(K1781=[36]Hoja3!$B$12,[36]Hoja3!$A$12,IF(K1781=[36]Hoja3!$B$13,[36]Hoja3!$A$13,IF(K1781=[36]Hoja3!$B$14,[36]Hoja3!$A$14,"")))))))))))))</f>
        <v>CCE-05</v>
      </c>
      <c r="M1781" s="2" t="s">
        <v>58</v>
      </c>
      <c r="N1781" s="2">
        <v>0</v>
      </c>
      <c r="O1781" s="5">
        <v>62920000</v>
      </c>
      <c r="P1781" s="5">
        <v>62920000</v>
      </c>
      <c r="Q1781" s="1">
        <v>0</v>
      </c>
      <c r="R1781" s="2">
        <v>0</v>
      </c>
      <c r="S1781" s="2" t="s">
        <v>2756</v>
      </c>
      <c r="T1781" s="2" t="s">
        <v>2757</v>
      </c>
      <c r="U1781" s="2" t="s">
        <v>2756</v>
      </c>
      <c r="V1781" s="2" t="s">
        <v>2757</v>
      </c>
      <c r="W1781" s="2" t="s">
        <v>2758</v>
      </c>
      <c r="X1781" s="2">
        <v>3241000</v>
      </c>
      <c r="Y1781" s="3" t="s">
        <v>2759</v>
      </c>
    </row>
    <row r="1782" spans="1:25" ht="195" x14ac:dyDescent="0.25">
      <c r="A1782" s="2" t="s">
        <v>2788</v>
      </c>
      <c r="B1782" s="2" t="str">
        <f>IFERROR(VLOOKUP(VALUE(MID(A1782,1,IF(VALUE(MID(A1782,1,3))=898,3,4))),[36]Hoja1!$A$3:$K$222,2,0),"")</f>
        <v xml:space="preserve">1058 Participación ciudadana para el reencuentro, la reconciliación y la paz </v>
      </c>
      <c r="C1782" s="2" t="s">
        <v>2753</v>
      </c>
      <c r="D1782" s="2" t="s">
        <v>2754</v>
      </c>
      <c r="E1782" s="31">
        <v>93151507</v>
      </c>
      <c r="F1782" s="2" t="s">
        <v>2775</v>
      </c>
      <c r="G1782" s="4">
        <v>1</v>
      </c>
      <c r="H1782" s="4">
        <v>1</v>
      </c>
      <c r="I1782" s="2">
        <v>11</v>
      </c>
      <c r="J1782" s="2">
        <v>1</v>
      </c>
      <c r="K1782" s="2" t="s">
        <v>29</v>
      </c>
      <c r="L1782" s="2" t="str">
        <f>IF(K1782=[36]Hoja3!$B$2,[36]Hoja3!$A$2,IF(K1782=[36]Hoja3!$B$3,[36]Hoja3!$A$3,IF(K1782=[36]Hoja3!$B$4,[36]Hoja3!$A$4,IF(K1782=[36]Hoja3!$B$5,[36]Hoja3!$A$5,IF(K1782=[36]Hoja3!$B$6,[36]Hoja3!$A$6,IF(K1782=[36]Hoja3!$B$7,[36]Hoja3!$A$7,IF(K1782=[36]Hoja3!$B$8,[36]Hoja3!$A$8,IF(K1782=[36]Hoja3!$B$9,[36]Hoja3!$A$9,IF(K1782=[36]Hoja3!$B$10,[36]Hoja3!$A$10,IF(K1782=[36]Hoja3!$B$11,[36]Hoja3!$A$11,IF(K1782=[36]Hoja3!$B$12,[36]Hoja3!$A$12,IF(K1782=[36]Hoja3!$B$13,[36]Hoja3!$A$13,IF(K1782=[36]Hoja3!$B$14,[36]Hoja3!$A$14,"")))))))))))))</f>
        <v>CCE-05</v>
      </c>
      <c r="M1782" s="2" t="s">
        <v>58</v>
      </c>
      <c r="N1782" s="2">
        <v>0</v>
      </c>
      <c r="O1782" s="5">
        <v>62920000</v>
      </c>
      <c r="P1782" s="5">
        <v>62920000</v>
      </c>
      <c r="Q1782" s="1">
        <v>0</v>
      </c>
      <c r="R1782" s="2">
        <v>0</v>
      </c>
      <c r="S1782" s="2" t="s">
        <v>2756</v>
      </c>
      <c r="T1782" s="2" t="s">
        <v>2757</v>
      </c>
      <c r="U1782" s="2" t="s">
        <v>2756</v>
      </c>
      <c r="V1782" s="2" t="s">
        <v>2757</v>
      </c>
      <c r="W1782" s="2" t="s">
        <v>2758</v>
      </c>
      <c r="X1782" s="2">
        <v>3241000</v>
      </c>
      <c r="Y1782" s="3" t="s">
        <v>2759</v>
      </c>
    </row>
    <row r="1783" spans="1:25" ht="195" x14ac:dyDescent="0.25">
      <c r="A1783" s="2" t="s">
        <v>2789</v>
      </c>
      <c r="B1783" s="2" t="str">
        <f>IFERROR(VLOOKUP(VALUE(MID(A1783,1,IF(VALUE(MID(A1783,1,3))=898,3,4))),[36]Hoja1!$A$3:$K$222,2,0),"")</f>
        <v xml:space="preserve">1058 Participación ciudadana para el reencuentro, la reconciliación y la paz </v>
      </c>
      <c r="C1783" s="2" t="s">
        <v>2753</v>
      </c>
      <c r="D1783" s="2" t="s">
        <v>2754</v>
      </c>
      <c r="E1783" s="31">
        <v>93151507</v>
      </c>
      <c r="F1783" s="2" t="s">
        <v>2775</v>
      </c>
      <c r="G1783" s="4">
        <v>1</v>
      </c>
      <c r="H1783" s="4">
        <v>1</v>
      </c>
      <c r="I1783" s="2">
        <v>11</v>
      </c>
      <c r="J1783" s="2">
        <v>1</v>
      </c>
      <c r="K1783" s="2" t="s">
        <v>29</v>
      </c>
      <c r="L1783" s="2" t="str">
        <f>IF(K1783=[36]Hoja3!$B$2,[36]Hoja3!$A$2,IF(K1783=[36]Hoja3!$B$3,[36]Hoja3!$A$3,IF(K1783=[36]Hoja3!$B$4,[36]Hoja3!$A$4,IF(K1783=[36]Hoja3!$B$5,[36]Hoja3!$A$5,IF(K1783=[36]Hoja3!$B$6,[36]Hoja3!$A$6,IF(K1783=[36]Hoja3!$B$7,[36]Hoja3!$A$7,IF(K1783=[36]Hoja3!$B$8,[36]Hoja3!$A$8,IF(K1783=[36]Hoja3!$B$9,[36]Hoja3!$A$9,IF(K1783=[36]Hoja3!$B$10,[36]Hoja3!$A$10,IF(K1783=[36]Hoja3!$B$11,[36]Hoja3!$A$11,IF(K1783=[36]Hoja3!$B$12,[36]Hoja3!$A$12,IF(K1783=[36]Hoja3!$B$13,[36]Hoja3!$A$13,IF(K1783=[36]Hoja3!$B$14,[36]Hoja3!$A$14,"")))))))))))))</f>
        <v>CCE-05</v>
      </c>
      <c r="M1783" s="2" t="s">
        <v>58</v>
      </c>
      <c r="N1783" s="2">
        <v>0</v>
      </c>
      <c r="O1783" s="5">
        <v>62920000</v>
      </c>
      <c r="P1783" s="5">
        <v>62920000</v>
      </c>
      <c r="Q1783" s="1">
        <v>0</v>
      </c>
      <c r="R1783" s="2">
        <v>0</v>
      </c>
      <c r="S1783" s="2" t="s">
        <v>2756</v>
      </c>
      <c r="T1783" s="2" t="s">
        <v>2757</v>
      </c>
      <c r="U1783" s="2" t="s">
        <v>2756</v>
      </c>
      <c r="V1783" s="2" t="s">
        <v>2757</v>
      </c>
      <c r="W1783" s="2" t="s">
        <v>2758</v>
      </c>
      <c r="X1783" s="2">
        <v>3241000</v>
      </c>
      <c r="Y1783" s="3" t="s">
        <v>2759</v>
      </c>
    </row>
    <row r="1784" spans="1:25" ht="195" x14ac:dyDescent="0.25">
      <c r="A1784" s="2" t="s">
        <v>2790</v>
      </c>
      <c r="B1784" s="2" t="str">
        <f>IFERROR(VLOOKUP(VALUE(MID(A1784,1,IF(VALUE(MID(A1784,1,3))=898,3,4))),[36]Hoja1!$A$3:$K$222,2,0),"")</f>
        <v xml:space="preserve">1058 Participación ciudadana para el reencuentro, la reconciliación y la paz </v>
      </c>
      <c r="C1784" s="2" t="s">
        <v>2753</v>
      </c>
      <c r="D1784" s="2" t="s">
        <v>2754</v>
      </c>
      <c r="E1784" s="31">
        <v>93151507</v>
      </c>
      <c r="F1784" s="2" t="s">
        <v>2775</v>
      </c>
      <c r="G1784" s="4">
        <v>1</v>
      </c>
      <c r="H1784" s="4">
        <v>1</v>
      </c>
      <c r="I1784" s="2">
        <v>11</v>
      </c>
      <c r="J1784" s="2">
        <v>1</v>
      </c>
      <c r="K1784" s="2" t="s">
        <v>29</v>
      </c>
      <c r="L1784" s="2" t="str">
        <f>IF(K1784=[36]Hoja3!$B$2,[36]Hoja3!$A$2,IF(K1784=[36]Hoja3!$B$3,[36]Hoja3!$A$3,IF(K1784=[36]Hoja3!$B$4,[36]Hoja3!$A$4,IF(K1784=[36]Hoja3!$B$5,[36]Hoja3!$A$5,IF(K1784=[36]Hoja3!$B$6,[36]Hoja3!$A$6,IF(K1784=[36]Hoja3!$B$7,[36]Hoja3!$A$7,IF(K1784=[36]Hoja3!$B$8,[36]Hoja3!$A$8,IF(K1784=[36]Hoja3!$B$9,[36]Hoja3!$A$9,IF(K1784=[36]Hoja3!$B$10,[36]Hoja3!$A$10,IF(K1784=[36]Hoja3!$B$11,[36]Hoja3!$A$11,IF(K1784=[36]Hoja3!$B$12,[36]Hoja3!$A$12,IF(K1784=[36]Hoja3!$B$13,[36]Hoja3!$A$13,IF(K1784=[36]Hoja3!$B$14,[36]Hoja3!$A$14,"")))))))))))))</f>
        <v>CCE-05</v>
      </c>
      <c r="M1784" s="2" t="s">
        <v>58</v>
      </c>
      <c r="N1784" s="2">
        <v>0</v>
      </c>
      <c r="O1784" s="5">
        <v>62920000</v>
      </c>
      <c r="P1784" s="5">
        <v>62920000</v>
      </c>
      <c r="Q1784" s="1">
        <v>0</v>
      </c>
      <c r="R1784" s="2">
        <v>0</v>
      </c>
      <c r="S1784" s="2" t="s">
        <v>2756</v>
      </c>
      <c r="T1784" s="2" t="s">
        <v>2757</v>
      </c>
      <c r="U1784" s="2" t="s">
        <v>2756</v>
      </c>
      <c r="V1784" s="2" t="s">
        <v>2757</v>
      </c>
      <c r="W1784" s="2" t="s">
        <v>2758</v>
      </c>
      <c r="X1784" s="2">
        <v>3241000</v>
      </c>
      <c r="Y1784" s="3" t="s">
        <v>2759</v>
      </c>
    </row>
    <row r="1785" spans="1:25" ht="195" x14ac:dyDescent="0.25">
      <c r="A1785" s="2" t="s">
        <v>2791</v>
      </c>
      <c r="B1785" s="2" t="str">
        <f>IFERROR(VLOOKUP(VALUE(MID(A1785,1,IF(VALUE(MID(A1785,1,3))=898,3,4))),[36]Hoja1!$A$3:$K$222,2,0),"")</f>
        <v xml:space="preserve">1058 Participación ciudadana para el reencuentro, la reconciliación y la paz </v>
      </c>
      <c r="C1785" s="2" t="s">
        <v>2753</v>
      </c>
      <c r="D1785" s="2" t="s">
        <v>2754</v>
      </c>
      <c r="E1785" s="31">
        <v>93151507</v>
      </c>
      <c r="F1785" s="2" t="s">
        <v>2775</v>
      </c>
      <c r="G1785" s="4">
        <v>1</v>
      </c>
      <c r="H1785" s="4">
        <v>1</v>
      </c>
      <c r="I1785" s="2">
        <v>11</v>
      </c>
      <c r="J1785" s="2">
        <v>1</v>
      </c>
      <c r="K1785" s="2" t="s">
        <v>29</v>
      </c>
      <c r="L1785" s="2" t="str">
        <f>IF(K1785=[36]Hoja3!$B$2,[36]Hoja3!$A$2,IF(K1785=[36]Hoja3!$B$3,[36]Hoja3!$A$3,IF(K1785=[36]Hoja3!$B$4,[36]Hoja3!$A$4,IF(K1785=[36]Hoja3!$B$5,[36]Hoja3!$A$5,IF(K1785=[36]Hoja3!$B$6,[36]Hoja3!$A$6,IF(K1785=[36]Hoja3!$B$7,[36]Hoja3!$A$7,IF(K1785=[36]Hoja3!$B$8,[36]Hoja3!$A$8,IF(K1785=[36]Hoja3!$B$9,[36]Hoja3!$A$9,IF(K1785=[36]Hoja3!$B$10,[36]Hoja3!$A$10,IF(K1785=[36]Hoja3!$B$11,[36]Hoja3!$A$11,IF(K1785=[36]Hoja3!$B$12,[36]Hoja3!$A$12,IF(K1785=[36]Hoja3!$B$13,[36]Hoja3!$A$13,IF(K1785=[36]Hoja3!$B$14,[36]Hoja3!$A$14,"")))))))))))))</f>
        <v>CCE-05</v>
      </c>
      <c r="M1785" s="2" t="s">
        <v>58</v>
      </c>
      <c r="N1785" s="2">
        <v>0</v>
      </c>
      <c r="O1785" s="5">
        <v>62920000</v>
      </c>
      <c r="P1785" s="5">
        <v>62920000</v>
      </c>
      <c r="Q1785" s="1">
        <v>0</v>
      </c>
      <c r="R1785" s="2">
        <v>0</v>
      </c>
      <c r="S1785" s="2" t="s">
        <v>2756</v>
      </c>
      <c r="T1785" s="2" t="s">
        <v>2757</v>
      </c>
      <c r="U1785" s="2" t="s">
        <v>2756</v>
      </c>
      <c r="V1785" s="2" t="s">
        <v>2757</v>
      </c>
      <c r="W1785" s="2" t="s">
        <v>2758</v>
      </c>
      <c r="X1785" s="2">
        <v>3241000</v>
      </c>
      <c r="Y1785" s="3" t="s">
        <v>2759</v>
      </c>
    </row>
    <row r="1786" spans="1:25" ht="195" x14ac:dyDescent="0.25">
      <c r="A1786" s="2" t="s">
        <v>2792</v>
      </c>
      <c r="B1786" s="2" t="str">
        <f>IFERROR(VLOOKUP(VALUE(MID(A1786,1,IF(VALUE(MID(A1786,1,3))=898,3,4))),[36]Hoja1!$A$3:$K$222,2,0),"")</f>
        <v xml:space="preserve">1058 Participación ciudadana para el reencuentro, la reconciliación y la paz </v>
      </c>
      <c r="C1786" s="2" t="s">
        <v>2753</v>
      </c>
      <c r="D1786" s="2" t="s">
        <v>2754</v>
      </c>
      <c r="E1786" s="31">
        <v>93151507</v>
      </c>
      <c r="F1786" s="2" t="s">
        <v>2775</v>
      </c>
      <c r="G1786" s="4">
        <v>1</v>
      </c>
      <c r="H1786" s="4">
        <v>1</v>
      </c>
      <c r="I1786" s="2">
        <v>11</v>
      </c>
      <c r="J1786" s="2">
        <v>1</v>
      </c>
      <c r="K1786" s="2" t="s">
        <v>29</v>
      </c>
      <c r="L1786" s="2" t="str">
        <f>IF(K1786=[36]Hoja3!$B$2,[36]Hoja3!$A$2,IF(K1786=[36]Hoja3!$B$3,[36]Hoja3!$A$3,IF(K1786=[36]Hoja3!$B$4,[36]Hoja3!$A$4,IF(K1786=[36]Hoja3!$B$5,[36]Hoja3!$A$5,IF(K1786=[36]Hoja3!$B$6,[36]Hoja3!$A$6,IF(K1786=[36]Hoja3!$B$7,[36]Hoja3!$A$7,IF(K1786=[36]Hoja3!$B$8,[36]Hoja3!$A$8,IF(K1786=[36]Hoja3!$B$9,[36]Hoja3!$A$9,IF(K1786=[36]Hoja3!$B$10,[36]Hoja3!$A$10,IF(K1786=[36]Hoja3!$B$11,[36]Hoja3!$A$11,IF(K1786=[36]Hoja3!$B$12,[36]Hoja3!$A$12,IF(K1786=[36]Hoja3!$B$13,[36]Hoja3!$A$13,IF(K1786=[36]Hoja3!$B$14,[36]Hoja3!$A$14,"")))))))))))))</f>
        <v>CCE-05</v>
      </c>
      <c r="M1786" s="2" t="s">
        <v>58</v>
      </c>
      <c r="N1786" s="2">
        <v>0</v>
      </c>
      <c r="O1786" s="70">
        <v>60500000</v>
      </c>
      <c r="P1786" s="70">
        <v>60500000</v>
      </c>
      <c r="Q1786" s="1">
        <v>0</v>
      </c>
      <c r="R1786" s="2">
        <v>0</v>
      </c>
      <c r="S1786" s="2" t="s">
        <v>2756</v>
      </c>
      <c r="T1786" s="2" t="s">
        <v>2757</v>
      </c>
      <c r="U1786" s="2" t="s">
        <v>2756</v>
      </c>
      <c r="V1786" s="2" t="s">
        <v>2757</v>
      </c>
      <c r="W1786" s="2" t="s">
        <v>2758</v>
      </c>
      <c r="X1786" s="2">
        <v>3241000</v>
      </c>
      <c r="Y1786" s="3" t="s">
        <v>2759</v>
      </c>
    </row>
    <row r="1787" spans="1:25" ht="195" x14ac:dyDescent="0.25">
      <c r="A1787" s="2" t="s">
        <v>2793</v>
      </c>
      <c r="B1787" s="2" t="str">
        <f>IFERROR(VLOOKUP(VALUE(MID(A1787,1,IF(VALUE(MID(A1787,1,3))=898,3,4))),[36]Hoja1!$A$3:$K$222,2,0),"")</f>
        <v xml:space="preserve">1058 Participación ciudadana para el reencuentro, la reconciliación y la paz </v>
      </c>
      <c r="C1787" s="2" t="s">
        <v>2753</v>
      </c>
      <c r="D1787" s="2" t="s">
        <v>2754</v>
      </c>
      <c r="E1787" s="31">
        <v>93151507</v>
      </c>
      <c r="F1787" s="2" t="s">
        <v>2775</v>
      </c>
      <c r="G1787" s="4">
        <v>1</v>
      </c>
      <c r="H1787" s="4">
        <v>1</v>
      </c>
      <c r="I1787" s="2">
        <v>8</v>
      </c>
      <c r="J1787" s="2">
        <v>1</v>
      </c>
      <c r="K1787" s="2" t="s">
        <v>29</v>
      </c>
      <c r="L1787" s="2" t="str">
        <f>IF(K1787=[36]Hoja3!$B$2,[36]Hoja3!$A$2,IF(K1787=[36]Hoja3!$B$3,[36]Hoja3!$A$3,IF(K1787=[36]Hoja3!$B$4,[36]Hoja3!$A$4,IF(K1787=[36]Hoja3!$B$5,[36]Hoja3!$A$5,IF(K1787=[36]Hoja3!$B$6,[36]Hoja3!$A$6,IF(K1787=[36]Hoja3!$B$7,[36]Hoja3!$A$7,IF(K1787=[36]Hoja3!$B$8,[36]Hoja3!$A$8,IF(K1787=[36]Hoja3!$B$9,[36]Hoja3!$A$9,IF(K1787=[36]Hoja3!$B$10,[36]Hoja3!$A$10,IF(K1787=[36]Hoja3!$B$11,[36]Hoja3!$A$11,IF(K1787=[36]Hoja3!$B$12,[36]Hoja3!$A$12,IF(K1787=[36]Hoja3!$B$13,[36]Hoja3!$A$13,IF(K1787=[36]Hoja3!$B$14,[36]Hoja3!$A$14,"")))))))))))))</f>
        <v>CCE-05</v>
      </c>
      <c r="M1787" s="2" t="s">
        <v>58</v>
      </c>
      <c r="N1787" s="2">
        <v>0</v>
      </c>
      <c r="O1787" s="70">
        <v>45760000</v>
      </c>
      <c r="P1787" s="70">
        <v>45760000</v>
      </c>
      <c r="Q1787" s="1">
        <v>0</v>
      </c>
      <c r="R1787" s="2">
        <v>0</v>
      </c>
      <c r="S1787" s="2" t="s">
        <v>2756</v>
      </c>
      <c r="T1787" s="2" t="s">
        <v>2757</v>
      </c>
      <c r="U1787" s="2" t="s">
        <v>2756</v>
      </c>
      <c r="V1787" s="2" t="s">
        <v>2757</v>
      </c>
      <c r="W1787" s="2" t="s">
        <v>2758</v>
      </c>
      <c r="X1787" s="2">
        <v>3241000</v>
      </c>
      <c r="Y1787" s="3" t="s">
        <v>2759</v>
      </c>
    </row>
    <row r="1788" spans="1:25" ht="180" x14ac:dyDescent="0.25">
      <c r="A1788" s="2" t="s">
        <v>2794</v>
      </c>
      <c r="B1788" s="2" t="str">
        <f>IFERROR(VLOOKUP(VALUE(MID(A1788,1,IF(VALUE(MID(A1788,1,3))=898,3,4))),[36]Hoja1!$A$3:$K$222,2,0),"")</f>
        <v xml:space="preserve">1058 Participación ciudadana para el reencuentro, la reconciliación y la paz </v>
      </c>
      <c r="C1788" s="2" t="s">
        <v>2795</v>
      </c>
      <c r="D1788" s="2" t="s">
        <v>2796</v>
      </c>
      <c r="E1788" s="2">
        <v>80101509</v>
      </c>
      <c r="F1788" s="2" t="s">
        <v>2797</v>
      </c>
      <c r="G1788" s="4">
        <v>1</v>
      </c>
      <c r="H1788" s="4">
        <v>1</v>
      </c>
      <c r="I1788" s="2">
        <v>11</v>
      </c>
      <c r="J1788" s="2">
        <v>1</v>
      </c>
      <c r="K1788" s="2" t="s">
        <v>29</v>
      </c>
      <c r="L1788" s="2" t="str">
        <f>IF(K1788=[36]Hoja3!$B$2,[36]Hoja3!$A$2,IF(K1788=[36]Hoja3!$B$3,[36]Hoja3!$A$3,IF(K1788=[36]Hoja3!$B$4,[36]Hoja3!$A$4,IF(K1788=[36]Hoja3!$B$5,[36]Hoja3!$A$5,IF(K1788=[36]Hoja3!$B$6,[36]Hoja3!$A$6,IF(K1788=[36]Hoja3!$B$7,[36]Hoja3!$A$7,IF(K1788=[36]Hoja3!$B$8,[36]Hoja3!$A$8,IF(K1788=[36]Hoja3!$B$9,[36]Hoja3!$A$9,IF(K1788=[36]Hoja3!$B$10,[36]Hoja3!$A$10,IF(K1788=[36]Hoja3!$B$11,[36]Hoja3!$A$11,IF(K1788=[36]Hoja3!$B$12,[36]Hoja3!$A$12,IF(K1788=[36]Hoja3!$B$13,[36]Hoja3!$A$13,IF(K1788=[36]Hoja3!$B$14,[36]Hoja3!$A$14,"")))))))))))))</f>
        <v>CCE-05</v>
      </c>
      <c r="M1788" s="2" t="s">
        <v>58</v>
      </c>
      <c r="N1788" s="2">
        <v>0</v>
      </c>
      <c r="O1788" s="5">
        <v>66328350</v>
      </c>
      <c r="P1788" s="5">
        <v>66328350</v>
      </c>
      <c r="Q1788" s="1">
        <v>0</v>
      </c>
      <c r="R1788" s="2">
        <v>0</v>
      </c>
      <c r="S1788" s="2" t="s">
        <v>2756</v>
      </c>
      <c r="T1788" s="2" t="s">
        <v>2757</v>
      </c>
      <c r="U1788" s="2" t="s">
        <v>2756</v>
      </c>
      <c r="V1788" s="2" t="s">
        <v>2757</v>
      </c>
      <c r="W1788" s="2" t="s">
        <v>2758</v>
      </c>
      <c r="X1788" s="2">
        <v>3241000</v>
      </c>
      <c r="Y1788" s="3" t="s">
        <v>2759</v>
      </c>
    </row>
    <row r="1789" spans="1:25" ht="180" x14ac:dyDescent="0.25">
      <c r="A1789" s="2" t="s">
        <v>2798</v>
      </c>
      <c r="B1789" s="2" t="str">
        <f>IFERROR(VLOOKUP(VALUE(MID(A1789,1,IF(VALUE(MID(A1789,1,3))=898,3,4))),[36]Hoja1!$A$3:$K$222,2,0),"")</f>
        <v xml:space="preserve">1058 Participación ciudadana para el reencuentro, la reconciliación y la paz </v>
      </c>
      <c r="C1789" s="2" t="s">
        <v>2795</v>
      </c>
      <c r="D1789" s="2" t="s">
        <v>2796</v>
      </c>
      <c r="E1789" s="2">
        <v>93151507</v>
      </c>
      <c r="F1789" s="2" t="s">
        <v>2799</v>
      </c>
      <c r="G1789" s="4">
        <v>1</v>
      </c>
      <c r="H1789" s="4">
        <v>1</v>
      </c>
      <c r="I1789" s="2">
        <v>11</v>
      </c>
      <c r="J1789" s="2">
        <v>1</v>
      </c>
      <c r="K1789" s="2" t="s">
        <v>29</v>
      </c>
      <c r="L1789" s="2" t="str">
        <f>IF(K1789=[36]Hoja3!$B$2,[36]Hoja3!$A$2,IF(K1789=[36]Hoja3!$B$3,[36]Hoja3!$A$3,IF(K1789=[36]Hoja3!$B$4,[36]Hoja3!$A$4,IF(K1789=[36]Hoja3!$B$5,[36]Hoja3!$A$5,IF(K1789=[36]Hoja3!$B$6,[36]Hoja3!$A$6,IF(K1789=[36]Hoja3!$B$7,[36]Hoja3!$A$7,IF(K1789=[36]Hoja3!$B$8,[36]Hoja3!$A$8,IF(K1789=[36]Hoja3!$B$9,[36]Hoja3!$A$9,IF(K1789=[36]Hoja3!$B$10,[36]Hoja3!$A$10,IF(K1789=[36]Hoja3!$B$11,[36]Hoja3!$A$11,IF(K1789=[36]Hoja3!$B$12,[36]Hoja3!$A$12,IF(K1789=[36]Hoja3!$B$13,[36]Hoja3!$A$13,IF(K1789=[36]Hoja3!$B$14,[36]Hoja3!$A$14,"")))))))))))))</f>
        <v>CCE-05</v>
      </c>
      <c r="M1789" s="2" t="s">
        <v>58</v>
      </c>
      <c r="N1789" s="2">
        <v>0</v>
      </c>
      <c r="O1789" s="5">
        <v>55000000</v>
      </c>
      <c r="P1789" s="5">
        <v>55000000</v>
      </c>
      <c r="Q1789" s="1">
        <v>0</v>
      </c>
      <c r="R1789" s="2">
        <v>0</v>
      </c>
      <c r="S1789" s="2" t="s">
        <v>2756</v>
      </c>
      <c r="T1789" s="2" t="s">
        <v>2757</v>
      </c>
      <c r="U1789" s="2" t="s">
        <v>2756</v>
      </c>
      <c r="V1789" s="2" t="s">
        <v>2757</v>
      </c>
      <c r="W1789" s="2" t="s">
        <v>2758</v>
      </c>
      <c r="X1789" s="2">
        <v>3241000</v>
      </c>
      <c r="Y1789" s="3" t="s">
        <v>2759</v>
      </c>
    </row>
    <row r="1790" spans="1:25" ht="180" x14ac:dyDescent="0.25">
      <c r="A1790" s="2" t="s">
        <v>2800</v>
      </c>
      <c r="B1790" s="2" t="str">
        <f>IFERROR(VLOOKUP(VALUE(MID(A1790,1,IF(VALUE(MID(A1790,1,3))=898,3,4))),[36]Hoja1!$A$3:$K$222,2,0),"")</f>
        <v xml:space="preserve">1058 Participación ciudadana para el reencuentro, la reconciliación y la paz </v>
      </c>
      <c r="C1790" s="2" t="s">
        <v>2795</v>
      </c>
      <c r="D1790" s="2" t="s">
        <v>2796</v>
      </c>
      <c r="E1790" s="2">
        <v>93101607</v>
      </c>
      <c r="F1790" s="2" t="s">
        <v>2801</v>
      </c>
      <c r="G1790" s="4">
        <v>1</v>
      </c>
      <c r="H1790" s="4">
        <v>1</v>
      </c>
      <c r="I1790" s="2">
        <v>7</v>
      </c>
      <c r="J1790" s="2">
        <v>1</v>
      </c>
      <c r="K1790" s="2" t="s">
        <v>29</v>
      </c>
      <c r="L1790" s="2" t="str">
        <f>IF(K1790=[36]Hoja3!$B$2,[36]Hoja3!$A$2,IF(K1790=[36]Hoja3!$B$3,[36]Hoja3!$A$3,IF(K1790=[36]Hoja3!$B$4,[36]Hoja3!$A$4,IF(K1790=[36]Hoja3!$B$5,[36]Hoja3!$A$5,IF(K1790=[36]Hoja3!$B$6,[36]Hoja3!$A$6,IF(K1790=[36]Hoja3!$B$7,[36]Hoja3!$A$7,IF(K1790=[36]Hoja3!$B$8,[36]Hoja3!$A$8,IF(K1790=[36]Hoja3!$B$9,[36]Hoja3!$A$9,IF(K1790=[36]Hoja3!$B$10,[36]Hoja3!$A$10,IF(K1790=[36]Hoja3!$B$11,[36]Hoja3!$A$11,IF(K1790=[36]Hoja3!$B$12,[36]Hoja3!$A$12,IF(K1790=[36]Hoja3!$B$13,[36]Hoja3!$A$13,IF(K1790=[36]Hoja3!$B$14,[36]Hoja3!$A$14,"")))))))))))))</f>
        <v>CCE-05</v>
      </c>
      <c r="M1790" s="2" t="s">
        <v>58</v>
      </c>
      <c r="N1790" s="2">
        <v>0</v>
      </c>
      <c r="O1790" s="5">
        <v>31999800</v>
      </c>
      <c r="P1790" s="5">
        <v>31999800</v>
      </c>
      <c r="Q1790" s="1">
        <v>0</v>
      </c>
      <c r="R1790" s="2">
        <v>0</v>
      </c>
      <c r="S1790" s="2" t="s">
        <v>2756</v>
      </c>
      <c r="T1790" s="2" t="s">
        <v>2757</v>
      </c>
      <c r="U1790" s="2" t="s">
        <v>2756</v>
      </c>
      <c r="V1790" s="2" t="s">
        <v>2757</v>
      </c>
      <c r="W1790" s="2" t="s">
        <v>2758</v>
      </c>
      <c r="X1790" s="2">
        <v>3241000</v>
      </c>
      <c r="Y1790" s="3" t="s">
        <v>2759</v>
      </c>
    </row>
    <row r="1791" spans="1:25" ht="210" x14ac:dyDescent="0.25">
      <c r="A1791" s="2" t="s">
        <v>2802</v>
      </c>
      <c r="B1791" s="2" t="str">
        <f>IFERROR(VLOOKUP(VALUE(MID(A1791,1,IF(VALUE(MID(A1791,1,3))=898,3,4))),[36]Hoja1!$A$3:$K$222,2,0),"")</f>
        <v xml:space="preserve">1058 Participación ciudadana para el reencuentro, la reconciliación y la paz </v>
      </c>
      <c r="C1791" s="2" t="s">
        <v>2795</v>
      </c>
      <c r="D1791" s="2" t="s">
        <v>2796</v>
      </c>
      <c r="E1791" s="2">
        <v>80101504</v>
      </c>
      <c r="F1791" s="31" t="s">
        <v>2803</v>
      </c>
      <c r="G1791" s="4">
        <v>1</v>
      </c>
      <c r="H1791" s="4">
        <v>1</v>
      </c>
      <c r="I1791" s="2">
        <v>11.5</v>
      </c>
      <c r="J1791" s="2">
        <v>1</v>
      </c>
      <c r="K1791" s="2" t="s">
        <v>29</v>
      </c>
      <c r="L1791" s="2" t="str">
        <f>IF(K1791=[36]Hoja3!$B$2,[36]Hoja3!$A$2,IF(K1791=[36]Hoja3!$B$3,[36]Hoja3!$A$3,IF(K1791=[36]Hoja3!$B$4,[36]Hoja3!$A$4,IF(K1791=[36]Hoja3!$B$5,[36]Hoja3!$A$5,IF(K1791=[36]Hoja3!$B$6,[36]Hoja3!$A$6,IF(K1791=[36]Hoja3!$B$7,[36]Hoja3!$A$7,IF(K1791=[36]Hoja3!$B$8,[36]Hoja3!$A$8,IF(K1791=[36]Hoja3!$B$9,[36]Hoja3!$A$9,IF(K1791=[36]Hoja3!$B$10,[36]Hoja3!$A$10,IF(K1791=[36]Hoja3!$B$11,[36]Hoja3!$A$11,IF(K1791=[36]Hoja3!$B$12,[36]Hoja3!$A$12,IF(K1791=[36]Hoja3!$B$13,[36]Hoja3!$A$13,IF(K1791=[36]Hoja3!$B$14,[36]Hoja3!$A$14,"")))))))))))))</f>
        <v>CCE-05</v>
      </c>
      <c r="M1791" s="2" t="s">
        <v>58</v>
      </c>
      <c r="N1791" s="2">
        <v>0</v>
      </c>
      <c r="O1791" s="5">
        <v>23000000</v>
      </c>
      <c r="P1791" s="5">
        <v>23000000</v>
      </c>
      <c r="Q1791" s="1">
        <v>0</v>
      </c>
      <c r="R1791" s="2">
        <v>0</v>
      </c>
      <c r="S1791" s="2" t="s">
        <v>2756</v>
      </c>
      <c r="T1791" s="2" t="s">
        <v>2757</v>
      </c>
      <c r="U1791" s="2" t="s">
        <v>2756</v>
      </c>
      <c r="V1791" s="2" t="s">
        <v>2757</v>
      </c>
      <c r="W1791" s="2" t="s">
        <v>2758</v>
      </c>
      <c r="X1791" s="2">
        <v>3241000</v>
      </c>
      <c r="Y1791" s="3" t="s">
        <v>2759</v>
      </c>
    </row>
    <row r="1792" spans="1:25" ht="210" x14ac:dyDescent="0.25">
      <c r="A1792" s="2" t="s">
        <v>2802</v>
      </c>
      <c r="B1792" s="2" t="str">
        <f>IFERROR(VLOOKUP(VALUE(MID(A1792,1,IF(VALUE(MID(A1792,1,3))=898,3,4))),[36]Hoja1!$A$3:$K$222,2,0),"")</f>
        <v xml:space="preserve">1058 Participación ciudadana para el reencuentro, la reconciliación y la paz </v>
      </c>
      <c r="C1792" s="2" t="s">
        <v>2804</v>
      </c>
      <c r="D1792" s="2" t="s">
        <v>2805</v>
      </c>
      <c r="E1792" s="2">
        <v>80101504</v>
      </c>
      <c r="F1792" s="31" t="s">
        <v>2803</v>
      </c>
      <c r="G1792" s="4">
        <v>1</v>
      </c>
      <c r="H1792" s="4">
        <v>1</v>
      </c>
      <c r="I1792" s="2">
        <v>11.5</v>
      </c>
      <c r="J1792" s="2">
        <v>1</v>
      </c>
      <c r="K1792" s="2" t="s">
        <v>29</v>
      </c>
      <c r="L1792" s="2" t="str">
        <f>IF(K1792=[36]Hoja3!$B$2,[36]Hoja3!$A$2,IF(K1792=[36]Hoja3!$B$3,[36]Hoja3!$A$3,IF(K1792=[36]Hoja3!$B$4,[36]Hoja3!$A$4,IF(K1792=[36]Hoja3!$B$5,[36]Hoja3!$A$5,IF(K1792=[36]Hoja3!$B$6,[36]Hoja3!$A$6,IF(K1792=[36]Hoja3!$B$7,[36]Hoja3!$A$7,IF(K1792=[36]Hoja3!$B$8,[36]Hoja3!$A$8,IF(K1792=[36]Hoja3!$B$9,[36]Hoja3!$A$9,IF(K1792=[36]Hoja3!$B$10,[36]Hoja3!$A$10,IF(K1792=[36]Hoja3!$B$11,[36]Hoja3!$A$11,IF(K1792=[36]Hoja3!$B$12,[36]Hoja3!$A$12,IF(K1792=[36]Hoja3!$B$13,[36]Hoja3!$A$13,IF(K1792=[36]Hoja3!$B$14,[36]Hoja3!$A$14,"")))))))))))))</f>
        <v>CCE-05</v>
      </c>
      <c r="M1792" s="2" t="s">
        <v>58</v>
      </c>
      <c r="N1792" s="2">
        <v>0</v>
      </c>
      <c r="O1792" s="5">
        <v>80500000</v>
      </c>
      <c r="P1792" s="5">
        <v>80500000</v>
      </c>
      <c r="Q1792" s="1">
        <v>0</v>
      </c>
      <c r="R1792" s="2">
        <v>0</v>
      </c>
      <c r="S1792" s="2" t="s">
        <v>2756</v>
      </c>
      <c r="T1792" s="2" t="s">
        <v>2757</v>
      </c>
      <c r="U1792" s="2" t="s">
        <v>2756</v>
      </c>
      <c r="V1792" s="2" t="s">
        <v>2757</v>
      </c>
      <c r="W1792" s="2" t="s">
        <v>2758</v>
      </c>
      <c r="X1792" s="2">
        <v>3241000</v>
      </c>
      <c r="Y1792" s="3" t="s">
        <v>2759</v>
      </c>
    </row>
    <row r="1793" spans="1:25" ht="180" x14ac:dyDescent="0.25">
      <c r="A1793" s="2" t="s">
        <v>2806</v>
      </c>
      <c r="B1793" s="2" t="str">
        <f>IFERROR(VLOOKUP(VALUE(MID(A1793,1,IF(VALUE(MID(A1793,1,3))=898,3,4))),[36]Hoja1!$A$3:$K$222,2,0),"")</f>
        <v xml:space="preserve">1058 Participación ciudadana para el reencuentro, la reconciliación y la paz </v>
      </c>
      <c r="C1793" s="2" t="s">
        <v>2795</v>
      </c>
      <c r="D1793" s="2" t="s">
        <v>2796</v>
      </c>
      <c r="E1793" s="2">
        <v>80101604</v>
      </c>
      <c r="F1793" s="31" t="s">
        <v>2807</v>
      </c>
      <c r="G1793" s="4">
        <v>1</v>
      </c>
      <c r="H1793" s="4">
        <v>1</v>
      </c>
      <c r="I1793" s="2">
        <v>11.5</v>
      </c>
      <c r="J1793" s="2">
        <v>1</v>
      </c>
      <c r="K1793" s="2" t="s">
        <v>29</v>
      </c>
      <c r="L1793" s="2" t="str">
        <f>IF(K1793=[36]Hoja3!$B$2,[36]Hoja3!$A$2,IF(K1793=[36]Hoja3!$B$3,[36]Hoja3!$A$3,IF(K1793=[36]Hoja3!$B$4,[36]Hoja3!$A$4,IF(K1793=[36]Hoja3!$B$5,[36]Hoja3!$A$5,IF(K1793=[36]Hoja3!$B$6,[36]Hoja3!$A$6,IF(K1793=[36]Hoja3!$B$7,[36]Hoja3!$A$7,IF(K1793=[36]Hoja3!$B$8,[36]Hoja3!$A$8,IF(K1793=[36]Hoja3!$B$9,[36]Hoja3!$A$9,IF(K1793=[36]Hoja3!$B$10,[36]Hoja3!$A$10,IF(K1793=[36]Hoja3!$B$11,[36]Hoja3!$A$11,IF(K1793=[36]Hoja3!$B$12,[36]Hoja3!$A$12,IF(K1793=[36]Hoja3!$B$13,[36]Hoja3!$A$13,IF(K1793=[36]Hoja3!$B$14,[36]Hoja3!$A$14,"")))))))))))))</f>
        <v>CCE-05</v>
      </c>
      <c r="M1793" s="2" t="s">
        <v>58</v>
      </c>
      <c r="N1793" s="2">
        <v>0</v>
      </c>
      <c r="O1793" s="5">
        <v>118164800</v>
      </c>
      <c r="P1793" s="5">
        <v>118164800</v>
      </c>
      <c r="Q1793" s="1">
        <v>0</v>
      </c>
      <c r="R1793" s="2">
        <v>0</v>
      </c>
      <c r="S1793" s="2" t="s">
        <v>2756</v>
      </c>
      <c r="T1793" s="2" t="s">
        <v>2757</v>
      </c>
      <c r="U1793" s="2" t="s">
        <v>2756</v>
      </c>
      <c r="V1793" s="2" t="s">
        <v>2757</v>
      </c>
      <c r="W1793" s="2" t="s">
        <v>2758</v>
      </c>
      <c r="X1793" s="2">
        <v>3241000</v>
      </c>
      <c r="Y1793" s="3" t="s">
        <v>2759</v>
      </c>
    </row>
    <row r="1794" spans="1:25" ht="180" x14ac:dyDescent="0.25">
      <c r="A1794" s="2" t="s">
        <v>2808</v>
      </c>
      <c r="B1794" s="2" t="str">
        <f>IFERROR(VLOOKUP(VALUE(MID(A1794,1,IF(VALUE(MID(A1794,1,3))=898,3,4))),[36]Hoja1!$A$3:$K$222,2,0),"")</f>
        <v xml:space="preserve">1058 Participación ciudadana para el reencuentro, la reconciliación y la paz </v>
      </c>
      <c r="C1794" s="2" t="s">
        <v>2795</v>
      </c>
      <c r="D1794" s="2" t="s">
        <v>2796</v>
      </c>
      <c r="E1794" s="2">
        <v>80101509</v>
      </c>
      <c r="F1794" s="31" t="s">
        <v>2809</v>
      </c>
      <c r="G1794" s="4">
        <v>1</v>
      </c>
      <c r="H1794" s="4">
        <v>1</v>
      </c>
      <c r="I1794" s="2">
        <v>11</v>
      </c>
      <c r="J1794" s="2">
        <v>1</v>
      </c>
      <c r="K1794" s="2" t="s">
        <v>29</v>
      </c>
      <c r="L1794" s="2" t="str">
        <f>IF(K1794=[36]Hoja3!$B$2,[36]Hoja3!$A$2,IF(K1794=[36]Hoja3!$B$3,[36]Hoja3!$A$3,IF(K1794=[36]Hoja3!$B$4,[36]Hoja3!$A$4,IF(K1794=[36]Hoja3!$B$5,[36]Hoja3!$A$5,IF(K1794=[36]Hoja3!$B$6,[36]Hoja3!$A$6,IF(K1794=[36]Hoja3!$B$7,[36]Hoja3!$A$7,IF(K1794=[36]Hoja3!$B$8,[36]Hoja3!$A$8,IF(K1794=[36]Hoja3!$B$9,[36]Hoja3!$A$9,IF(K1794=[36]Hoja3!$B$10,[36]Hoja3!$A$10,IF(K1794=[36]Hoja3!$B$11,[36]Hoja3!$A$11,IF(K1794=[36]Hoja3!$B$12,[36]Hoja3!$A$12,IF(K1794=[36]Hoja3!$B$13,[36]Hoja3!$A$13,IF(K1794=[36]Hoja3!$B$14,[36]Hoja3!$A$14,"")))))))))))))</f>
        <v>CCE-05</v>
      </c>
      <c r="M1794" s="2" t="s">
        <v>58</v>
      </c>
      <c r="N1794" s="2">
        <v>0</v>
      </c>
      <c r="O1794" s="5">
        <v>66000000</v>
      </c>
      <c r="P1794" s="5">
        <v>66000000</v>
      </c>
      <c r="Q1794" s="1">
        <v>0</v>
      </c>
      <c r="R1794" s="2">
        <v>0</v>
      </c>
      <c r="S1794" s="2" t="s">
        <v>2756</v>
      </c>
      <c r="T1794" s="2" t="s">
        <v>2757</v>
      </c>
      <c r="U1794" s="2" t="s">
        <v>2756</v>
      </c>
      <c r="V1794" s="2" t="s">
        <v>2757</v>
      </c>
      <c r="W1794" s="2" t="s">
        <v>2758</v>
      </c>
      <c r="X1794" s="2">
        <v>3241000</v>
      </c>
      <c r="Y1794" s="3" t="s">
        <v>2759</v>
      </c>
    </row>
    <row r="1795" spans="1:25" ht="180" x14ac:dyDescent="0.25">
      <c r="A1795" s="2" t="s">
        <v>2810</v>
      </c>
      <c r="B1795" s="2" t="str">
        <f>IFERROR(VLOOKUP(VALUE(MID(A1795,1,IF(VALUE(MID(A1795,1,3))=898,3,4))),[36]Hoja1!$A$3:$K$222,2,0),"")</f>
        <v xml:space="preserve">1058 Participación ciudadana para el reencuentro, la reconciliación y la paz </v>
      </c>
      <c r="C1795" s="2" t="s">
        <v>2795</v>
      </c>
      <c r="D1795" s="2" t="s">
        <v>2796</v>
      </c>
      <c r="E1795" s="2">
        <v>80101509</v>
      </c>
      <c r="F1795" s="2" t="s">
        <v>2811</v>
      </c>
      <c r="G1795" s="4">
        <v>1</v>
      </c>
      <c r="H1795" s="4">
        <v>1</v>
      </c>
      <c r="I1795" s="2">
        <v>11</v>
      </c>
      <c r="J1795" s="2">
        <v>1</v>
      </c>
      <c r="K1795" s="2" t="s">
        <v>29</v>
      </c>
      <c r="L1795" s="2" t="str">
        <f>IF(K1795=[36]Hoja3!$B$2,[36]Hoja3!$A$2,IF(K1795=[36]Hoja3!$B$3,[36]Hoja3!$A$3,IF(K1795=[36]Hoja3!$B$4,[36]Hoja3!$A$4,IF(K1795=[36]Hoja3!$B$5,[36]Hoja3!$A$5,IF(K1795=[36]Hoja3!$B$6,[36]Hoja3!$A$6,IF(K1795=[36]Hoja3!$B$7,[36]Hoja3!$A$7,IF(K1795=[36]Hoja3!$B$8,[36]Hoja3!$A$8,IF(K1795=[36]Hoja3!$B$9,[36]Hoja3!$A$9,IF(K1795=[36]Hoja3!$B$10,[36]Hoja3!$A$10,IF(K1795=[36]Hoja3!$B$11,[36]Hoja3!$A$11,IF(K1795=[36]Hoja3!$B$12,[36]Hoja3!$A$12,IF(K1795=[36]Hoja3!$B$13,[36]Hoja3!$A$13,IF(K1795=[36]Hoja3!$B$14,[36]Hoja3!$A$14,"")))))))))))))</f>
        <v>CCE-05</v>
      </c>
      <c r="M1795" s="2" t="s">
        <v>58</v>
      </c>
      <c r="N1795" s="2">
        <v>0</v>
      </c>
      <c r="O1795" s="5">
        <v>52349440</v>
      </c>
      <c r="P1795" s="5">
        <v>52349440</v>
      </c>
      <c r="Q1795" s="1">
        <v>0</v>
      </c>
      <c r="R1795" s="2">
        <v>0</v>
      </c>
      <c r="S1795" s="2" t="s">
        <v>2756</v>
      </c>
      <c r="T1795" s="2" t="s">
        <v>2757</v>
      </c>
      <c r="U1795" s="2" t="s">
        <v>2756</v>
      </c>
      <c r="V1795" s="2" t="s">
        <v>2757</v>
      </c>
      <c r="W1795" s="2" t="s">
        <v>2758</v>
      </c>
      <c r="X1795" s="2">
        <v>3241000</v>
      </c>
      <c r="Y1795" s="3" t="s">
        <v>2759</v>
      </c>
    </row>
    <row r="1796" spans="1:25" ht="180" x14ac:dyDescent="0.25">
      <c r="A1796" s="2" t="s">
        <v>2812</v>
      </c>
      <c r="B1796" s="2" t="str">
        <f>IFERROR(VLOOKUP(VALUE(MID(A1796,1,IF(VALUE(MID(A1796,1,3))=898,3,4))),[36]Hoja1!$A$3:$K$222,2,0),"")</f>
        <v xml:space="preserve">1058 Participación ciudadana para el reencuentro, la reconciliación y la paz </v>
      </c>
      <c r="C1796" s="2" t="s">
        <v>2795</v>
      </c>
      <c r="D1796" s="2" t="s">
        <v>2796</v>
      </c>
      <c r="E1796" s="2">
        <v>93151509</v>
      </c>
      <c r="F1796" s="2" t="s">
        <v>2813</v>
      </c>
      <c r="G1796" s="4">
        <v>1</v>
      </c>
      <c r="H1796" s="4">
        <v>1</v>
      </c>
      <c r="I1796" s="2">
        <v>11</v>
      </c>
      <c r="J1796" s="2">
        <v>1</v>
      </c>
      <c r="K1796" s="2" t="s">
        <v>29</v>
      </c>
      <c r="L1796" s="2" t="str">
        <f>IF(K1796=[36]Hoja3!$B$2,[36]Hoja3!$A$2,IF(K1796=[36]Hoja3!$B$3,[36]Hoja3!$A$3,IF(K1796=[36]Hoja3!$B$4,[36]Hoja3!$A$4,IF(K1796=[36]Hoja3!$B$5,[36]Hoja3!$A$5,IF(K1796=[36]Hoja3!$B$6,[36]Hoja3!$A$6,IF(K1796=[36]Hoja3!$B$7,[36]Hoja3!$A$7,IF(K1796=[36]Hoja3!$B$8,[36]Hoja3!$A$8,IF(K1796=[36]Hoja3!$B$9,[36]Hoja3!$A$9,IF(K1796=[36]Hoja3!$B$10,[36]Hoja3!$A$10,IF(K1796=[36]Hoja3!$B$11,[36]Hoja3!$A$11,IF(K1796=[36]Hoja3!$B$12,[36]Hoja3!$A$12,IF(K1796=[36]Hoja3!$B$13,[36]Hoja3!$A$13,IF(K1796=[36]Hoja3!$B$14,[36]Hoja3!$A$14,"")))))))))))))</f>
        <v>CCE-05</v>
      </c>
      <c r="M1796" s="2" t="s">
        <v>58</v>
      </c>
      <c r="N1796" s="2">
        <v>0</v>
      </c>
      <c r="O1796" s="5">
        <v>42900000</v>
      </c>
      <c r="P1796" s="5">
        <v>42900000</v>
      </c>
      <c r="Q1796" s="1">
        <v>0</v>
      </c>
      <c r="R1796" s="2">
        <v>0</v>
      </c>
      <c r="S1796" s="2" t="s">
        <v>2756</v>
      </c>
      <c r="T1796" s="2" t="s">
        <v>2757</v>
      </c>
      <c r="U1796" s="2" t="s">
        <v>2756</v>
      </c>
      <c r="V1796" s="2" t="s">
        <v>2757</v>
      </c>
      <c r="W1796" s="2" t="s">
        <v>2758</v>
      </c>
      <c r="X1796" s="2">
        <v>3241000</v>
      </c>
      <c r="Y1796" s="3" t="s">
        <v>2759</v>
      </c>
    </row>
    <row r="1797" spans="1:25" ht="180" x14ac:dyDescent="0.25">
      <c r="A1797" s="2" t="s">
        <v>2814</v>
      </c>
      <c r="B1797" s="2" t="str">
        <f>IFERROR(VLOOKUP(VALUE(MID(A1797,1,IF(VALUE(MID(A1797,1,3))=898,3,4))),[36]Hoja1!$A$3:$K$222,2,0),"")</f>
        <v xml:space="preserve">1058 Participación ciudadana para el reencuentro, la reconciliación y la paz </v>
      </c>
      <c r="C1797" s="2" t="s">
        <v>2795</v>
      </c>
      <c r="D1797" s="2" t="s">
        <v>2796</v>
      </c>
      <c r="E1797" s="2">
        <v>80101509</v>
      </c>
      <c r="F1797" s="2" t="s">
        <v>2815</v>
      </c>
      <c r="G1797" s="4">
        <v>1</v>
      </c>
      <c r="H1797" s="4">
        <v>1</v>
      </c>
      <c r="I1797" s="2">
        <v>11</v>
      </c>
      <c r="J1797" s="2">
        <v>1</v>
      </c>
      <c r="K1797" s="2" t="s">
        <v>29</v>
      </c>
      <c r="L1797" s="2" t="str">
        <f>IF(K1797=[36]Hoja3!$B$2,[36]Hoja3!$A$2,IF(K1797=[36]Hoja3!$B$3,[36]Hoja3!$A$3,IF(K1797=[36]Hoja3!$B$4,[36]Hoja3!$A$4,IF(K1797=[36]Hoja3!$B$5,[36]Hoja3!$A$5,IF(K1797=[36]Hoja3!$B$6,[36]Hoja3!$A$6,IF(K1797=[36]Hoja3!$B$7,[36]Hoja3!$A$7,IF(K1797=[36]Hoja3!$B$8,[36]Hoja3!$A$8,IF(K1797=[36]Hoja3!$B$9,[36]Hoja3!$A$9,IF(K1797=[36]Hoja3!$B$10,[36]Hoja3!$A$10,IF(K1797=[36]Hoja3!$B$11,[36]Hoja3!$A$11,IF(K1797=[36]Hoja3!$B$12,[36]Hoja3!$A$12,IF(K1797=[36]Hoja3!$B$13,[36]Hoja3!$A$13,IF(K1797=[36]Hoja3!$B$14,[36]Hoja3!$A$14,"")))))))))))))</f>
        <v>CCE-05</v>
      </c>
      <c r="M1797" s="2" t="s">
        <v>58</v>
      </c>
      <c r="N1797" s="2">
        <v>0</v>
      </c>
      <c r="O1797" s="5">
        <v>46389200</v>
      </c>
      <c r="P1797" s="5">
        <v>46389200</v>
      </c>
      <c r="Q1797" s="1">
        <v>0</v>
      </c>
      <c r="R1797" s="2">
        <v>0</v>
      </c>
      <c r="S1797" s="2" t="s">
        <v>2756</v>
      </c>
      <c r="T1797" s="2" t="s">
        <v>2757</v>
      </c>
      <c r="U1797" s="2" t="s">
        <v>2756</v>
      </c>
      <c r="V1797" s="2" t="s">
        <v>2757</v>
      </c>
      <c r="W1797" s="2" t="s">
        <v>2758</v>
      </c>
      <c r="X1797" s="2">
        <v>3241000</v>
      </c>
      <c r="Y1797" s="3" t="s">
        <v>2759</v>
      </c>
    </row>
    <row r="1798" spans="1:25" ht="180" x14ac:dyDescent="0.25">
      <c r="A1798" s="2" t="s">
        <v>2816</v>
      </c>
      <c r="B1798" s="2" t="str">
        <f>IFERROR(VLOOKUP(VALUE(MID(A1798,1,IF(VALUE(MID(A1798,1,3))=898,3,4))),[36]Hoja1!$A$3:$K$222,2,0),"")</f>
        <v xml:space="preserve">1058 Participación ciudadana para el reencuentro, la reconciliación y la paz </v>
      </c>
      <c r="C1798" s="2" t="s">
        <v>2795</v>
      </c>
      <c r="D1798" s="2" t="s">
        <v>2796</v>
      </c>
      <c r="E1798" s="2">
        <v>93151509</v>
      </c>
      <c r="F1798" s="2" t="s">
        <v>2817</v>
      </c>
      <c r="G1798" s="4">
        <v>1</v>
      </c>
      <c r="H1798" s="4">
        <v>1</v>
      </c>
      <c r="I1798" s="2">
        <v>10</v>
      </c>
      <c r="J1798" s="2">
        <v>1</v>
      </c>
      <c r="K1798" s="2" t="s">
        <v>29</v>
      </c>
      <c r="L1798" s="2" t="str">
        <f>IF(K1798=[36]Hoja3!$B$2,[36]Hoja3!$A$2,IF(K1798=[36]Hoja3!$B$3,[36]Hoja3!$A$3,IF(K1798=[36]Hoja3!$B$4,[36]Hoja3!$A$4,IF(K1798=[36]Hoja3!$B$5,[36]Hoja3!$A$5,IF(K1798=[36]Hoja3!$B$6,[36]Hoja3!$A$6,IF(K1798=[36]Hoja3!$B$7,[36]Hoja3!$A$7,IF(K1798=[36]Hoja3!$B$8,[36]Hoja3!$A$8,IF(K1798=[36]Hoja3!$B$9,[36]Hoja3!$A$9,IF(K1798=[36]Hoja3!$B$10,[36]Hoja3!$A$10,IF(K1798=[36]Hoja3!$B$11,[36]Hoja3!$A$11,IF(K1798=[36]Hoja3!$B$12,[36]Hoja3!$A$12,IF(K1798=[36]Hoja3!$B$13,[36]Hoja3!$A$13,IF(K1798=[36]Hoja3!$B$14,[36]Hoja3!$A$14,"")))))))))))))</f>
        <v>CCE-05</v>
      </c>
      <c r="M1798" s="2" t="s">
        <v>58</v>
      </c>
      <c r="N1798" s="2">
        <v>0</v>
      </c>
      <c r="O1798" s="5">
        <v>44772000</v>
      </c>
      <c r="P1798" s="5">
        <v>44772000</v>
      </c>
      <c r="Q1798" s="1">
        <v>0</v>
      </c>
      <c r="R1798" s="2">
        <v>0</v>
      </c>
      <c r="S1798" s="2" t="s">
        <v>2756</v>
      </c>
      <c r="T1798" s="2" t="s">
        <v>2757</v>
      </c>
      <c r="U1798" s="2" t="s">
        <v>2756</v>
      </c>
      <c r="V1798" s="2" t="s">
        <v>2757</v>
      </c>
      <c r="W1798" s="2" t="s">
        <v>2758</v>
      </c>
      <c r="X1798" s="2">
        <v>3241000</v>
      </c>
      <c r="Y1798" s="3" t="s">
        <v>2759</v>
      </c>
    </row>
    <row r="1799" spans="1:25" ht="150" x14ac:dyDescent="0.25">
      <c r="A1799" s="2" t="s">
        <v>2818</v>
      </c>
      <c r="B1799" s="2" t="str">
        <f>IFERROR(VLOOKUP(VALUE(MID(A1799,1,IF(VALUE(MID(A1799,1,3))=898,3,4))),[36]Hoja1!$A$3:$K$222,2,0),"")</f>
        <v xml:space="preserve">1058 Participación ciudadana para el reencuentro, la reconciliación y la paz </v>
      </c>
      <c r="C1799" s="2" t="s">
        <v>2819</v>
      </c>
      <c r="D1799" s="2" t="s">
        <v>2820</v>
      </c>
      <c r="E1799" s="2">
        <v>80101504</v>
      </c>
      <c r="F1799" s="2" t="s">
        <v>2821</v>
      </c>
      <c r="G1799" s="4">
        <v>1</v>
      </c>
      <c r="H1799" s="4">
        <v>1</v>
      </c>
      <c r="I1799" s="2">
        <v>11</v>
      </c>
      <c r="J1799" s="2">
        <v>1</v>
      </c>
      <c r="K1799" s="2" t="s">
        <v>29</v>
      </c>
      <c r="L1799" s="2" t="str">
        <f>IF(K1799=[36]Hoja3!$B$2,[36]Hoja3!$A$2,IF(K1799=[36]Hoja3!$B$3,[36]Hoja3!$A$3,IF(K1799=[36]Hoja3!$B$4,[36]Hoja3!$A$4,IF(K1799=[36]Hoja3!$B$5,[36]Hoja3!$A$5,IF(K1799=[36]Hoja3!$B$6,[36]Hoja3!$A$6,IF(K1799=[36]Hoja3!$B$7,[36]Hoja3!$A$7,IF(K1799=[36]Hoja3!$B$8,[36]Hoja3!$A$8,IF(K1799=[36]Hoja3!$B$9,[36]Hoja3!$A$9,IF(K1799=[36]Hoja3!$B$10,[36]Hoja3!$A$10,IF(K1799=[36]Hoja3!$B$11,[36]Hoja3!$A$11,IF(K1799=[36]Hoja3!$B$12,[36]Hoja3!$A$12,IF(K1799=[36]Hoja3!$B$13,[36]Hoja3!$A$13,IF(K1799=[36]Hoja3!$B$14,[36]Hoja3!$A$14,"")))))))))))))</f>
        <v>CCE-05</v>
      </c>
      <c r="M1799" s="2" t="s">
        <v>58</v>
      </c>
      <c r="N1799" s="2">
        <v>0</v>
      </c>
      <c r="O1799" s="5">
        <v>107078400</v>
      </c>
      <c r="P1799" s="29">
        <v>107078400</v>
      </c>
      <c r="Q1799" s="1">
        <v>0</v>
      </c>
      <c r="R1799" s="2">
        <v>0</v>
      </c>
      <c r="S1799" s="2" t="s">
        <v>2756</v>
      </c>
      <c r="T1799" s="2" t="s">
        <v>2757</v>
      </c>
      <c r="U1799" s="2" t="s">
        <v>2756</v>
      </c>
      <c r="V1799" s="2" t="s">
        <v>2757</v>
      </c>
      <c r="W1799" s="2" t="s">
        <v>2758</v>
      </c>
      <c r="X1799" s="2">
        <v>3241000</v>
      </c>
      <c r="Y1799" s="3" t="s">
        <v>2759</v>
      </c>
    </row>
    <row r="1800" spans="1:25" ht="150" x14ac:dyDescent="0.25">
      <c r="A1800" s="2" t="s">
        <v>2822</v>
      </c>
      <c r="B1800" s="2" t="str">
        <f>IFERROR(VLOOKUP(VALUE(MID(A1800,1,IF(VALUE(MID(A1800,1,3))=898,3,4))),[36]Hoja1!$A$3:$K$222,2,0),"")</f>
        <v xml:space="preserve">1058 Participación ciudadana para el reencuentro, la reconciliación y la paz </v>
      </c>
      <c r="C1800" s="2" t="s">
        <v>2819</v>
      </c>
      <c r="D1800" s="2" t="s">
        <v>2820</v>
      </c>
      <c r="E1800" s="2">
        <v>80101604</v>
      </c>
      <c r="F1800" s="2" t="s">
        <v>2823</v>
      </c>
      <c r="G1800" s="4">
        <v>1</v>
      </c>
      <c r="H1800" s="4">
        <v>1</v>
      </c>
      <c r="I1800" s="2">
        <v>11</v>
      </c>
      <c r="J1800" s="2">
        <v>1</v>
      </c>
      <c r="K1800" s="2" t="s">
        <v>29</v>
      </c>
      <c r="L1800" s="2" t="str">
        <f>IF(K1800=[36]Hoja3!$B$2,[36]Hoja3!$A$2,IF(K1800=[36]Hoja3!$B$3,[36]Hoja3!$A$3,IF(K1800=[36]Hoja3!$B$4,[36]Hoja3!$A$4,IF(K1800=[36]Hoja3!$B$5,[36]Hoja3!$A$5,IF(K1800=[36]Hoja3!$B$6,[36]Hoja3!$A$6,IF(K1800=[36]Hoja3!$B$7,[36]Hoja3!$A$7,IF(K1800=[36]Hoja3!$B$8,[36]Hoja3!$A$8,IF(K1800=[36]Hoja3!$B$9,[36]Hoja3!$A$9,IF(K1800=[36]Hoja3!$B$10,[36]Hoja3!$A$10,IF(K1800=[36]Hoja3!$B$11,[36]Hoja3!$A$11,IF(K1800=[36]Hoja3!$B$12,[36]Hoja3!$A$12,IF(K1800=[36]Hoja3!$B$13,[36]Hoja3!$A$13,IF(K1800=[36]Hoja3!$B$14,[36]Hoja3!$A$14,"")))))))))))))</f>
        <v>CCE-05</v>
      </c>
      <c r="M1800" s="2" t="s">
        <v>58</v>
      </c>
      <c r="N1800" s="2">
        <v>0</v>
      </c>
      <c r="O1800" s="5">
        <v>71500000</v>
      </c>
      <c r="P1800" s="29">
        <v>71500000</v>
      </c>
      <c r="Q1800" s="1">
        <v>0</v>
      </c>
      <c r="R1800" s="2">
        <v>0</v>
      </c>
      <c r="S1800" s="2" t="s">
        <v>2756</v>
      </c>
      <c r="T1800" s="2" t="s">
        <v>2757</v>
      </c>
      <c r="U1800" s="2" t="s">
        <v>2756</v>
      </c>
      <c r="V1800" s="2" t="s">
        <v>2757</v>
      </c>
      <c r="W1800" s="2" t="s">
        <v>2758</v>
      </c>
      <c r="X1800" s="2">
        <v>3241000</v>
      </c>
      <c r="Y1800" s="3" t="s">
        <v>2759</v>
      </c>
    </row>
    <row r="1801" spans="1:25" ht="150" x14ac:dyDescent="0.25">
      <c r="A1801" s="2" t="s">
        <v>2824</v>
      </c>
      <c r="B1801" s="2" t="str">
        <f>IFERROR(VLOOKUP(VALUE(MID(A1801,1,IF(VALUE(MID(A1801,1,3))=898,3,4))),[36]Hoja1!$A$3:$K$222,2,0),"")</f>
        <v xml:space="preserve">1058 Participación ciudadana para el reencuentro, la reconciliación y la paz </v>
      </c>
      <c r="C1801" s="2" t="s">
        <v>2819</v>
      </c>
      <c r="D1801" s="2" t="s">
        <v>2820</v>
      </c>
      <c r="E1801" s="2">
        <v>80101604</v>
      </c>
      <c r="F1801" s="2" t="s">
        <v>2825</v>
      </c>
      <c r="G1801" s="4">
        <v>1</v>
      </c>
      <c r="H1801" s="4">
        <v>1</v>
      </c>
      <c r="I1801" s="2">
        <v>6.5</v>
      </c>
      <c r="J1801" s="2">
        <v>1</v>
      </c>
      <c r="K1801" s="2" t="s">
        <v>29</v>
      </c>
      <c r="L1801" s="2" t="str">
        <f>IF(K1801=[36]Hoja3!$B$2,[36]Hoja3!$A$2,IF(K1801=[36]Hoja3!$B$3,[36]Hoja3!$A$3,IF(K1801=[36]Hoja3!$B$4,[36]Hoja3!$A$4,IF(K1801=[36]Hoja3!$B$5,[36]Hoja3!$A$5,IF(K1801=[36]Hoja3!$B$6,[36]Hoja3!$A$6,IF(K1801=[36]Hoja3!$B$7,[36]Hoja3!$A$7,IF(K1801=[36]Hoja3!$B$8,[36]Hoja3!$A$8,IF(K1801=[36]Hoja3!$B$9,[36]Hoja3!$A$9,IF(K1801=[36]Hoja3!$B$10,[36]Hoja3!$A$10,IF(K1801=[36]Hoja3!$B$11,[36]Hoja3!$A$11,IF(K1801=[36]Hoja3!$B$12,[36]Hoja3!$A$12,IF(K1801=[36]Hoja3!$B$13,[36]Hoja3!$A$13,IF(K1801=[36]Hoja3!$B$14,[36]Hoja3!$A$14,"")))))))))))))</f>
        <v>CCE-05</v>
      </c>
      <c r="M1801" s="2" t="s">
        <v>58</v>
      </c>
      <c r="N1801" s="2">
        <v>0</v>
      </c>
      <c r="O1801" s="5">
        <v>30230720</v>
      </c>
      <c r="P1801" s="29">
        <v>30230720</v>
      </c>
      <c r="Q1801" s="1">
        <v>0</v>
      </c>
      <c r="R1801" s="2">
        <v>0</v>
      </c>
      <c r="S1801" s="2" t="s">
        <v>2756</v>
      </c>
      <c r="T1801" s="2" t="s">
        <v>2757</v>
      </c>
      <c r="U1801" s="2" t="s">
        <v>2756</v>
      </c>
      <c r="V1801" s="2" t="s">
        <v>2757</v>
      </c>
      <c r="W1801" s="2" t="s">
        <v>2758</v>
      </c>
      <c r="X1801" s="2">
        <v>3241000</v>
      </c>
      <c r="Y1801" s="3" t="s">
        <v>2759</v>
      </c>
    </row>
    <row r="1802" spans="1:25" ht="150" x14ac:dyDescent="0.25">
      <c r="A1802" s="2" t="s">
        <v>2826</v>
      </c>
      <c r="B1802" s="2" t="str">
        <f>IFERROR(VLOOKUP(VALUE(MID(A1802,1,IF(VALUE(MID(A1802,1,3))=898,3,4))),[36]Hoja1!$A$3:$K$222,2,0),"")</f>
        <v xml:space="preserve">1058 Participación ciudadana para el reencuentro, la reconciliación y la paz </v>
      </c>
      <c r="C1802" s="2" t="s">
        <v>2819</v>
      </c>
      <c r="D1802" s="2" t="s">
        <v>2820</v>
      </c>
      <c r="E1802" s="2">
        <v>80101604</v>
      </c>
      <c r="F1802" s="2" t="s">
        <v>2827</v>
      </c>
      <c r="G1802" s="4">
        <v>1</v>
      </c>
      <c r="H1802" s="4">
        <v>1</v>
      </c>
      <c r="I1802" s="2">
        <v>11</v>
      </c>
      <c r="J1802" s="2">
        <v>1</v>
      </c>
      <c r="K1802" s="2" t="s">
        <v>29</v>
      </c>
      <c r="L1802" s="2" t="str">
        <f>IF(K1802=[36]Hoja3!$B$2,[36]Hoja3!$A$2,IF(K1802=[36]Hoja3!$B$3,[36]Hoja3!$A$3,IF(K1802=[36]Hoja3!$B$4,[36]Hoja3!$A$4,IF(K1802=[36]Hoja3!$B$5,[36]Hoja3!$A$5,IF(K1802=[36]Hoja3!$B$6,[36]Hoja3!$A$6,IF(K1802=[36]Hoja3!$B$7,[36]Hoja3!$A$7,IF(K1802=[36]Hoja3!$B$8,[36]Hoja3!$A$8,IF(K1802=[36]Hoja3!$B$9,[36]Hoja3!$A$9,IF(K1802=[36]Hoja3!$B$10,[36]Hoja3!$A$10,IF(K1802=[36]Hoja3!$B$11,[36]Hoja3!$A$11,IF(K1802=[36]Hoja3!$B$12,[36]Hoja3!$A$12,IF(K1802=[36]Hoja3!$B$13,[36]Hoja3!$A$13,IF(K1802=[36]Hoja3!$B$14,[36]Hoja3!$A$14,"")))))))))))))</f>
        <v>CCE-05</v>
      </c>
      <c r="M1802" s="2" t="s">
        <v>58</v>
      </c>
      <c r="N1802" s="2">
        <v>0</v>
      </c>
      <c r="O1802" s="70">
        <v>60577000</v>
      </c>
      <c r="P1802" s="70">
        <v>60577000</v>
      </c>
      <c r="Q1802" s="1">
        <v>0</v>
      </c>
      <c r="R1802" s="2">
        <v>0</v>
      </c>
      <c r="S1802" s="2" t="s">
        <v>2756</v>
      </c>
      <c r="T1802" s="2" t="s">
        <v>2757</v>
      </c>
      <c r="U1802" s="2" t="s">
        <v>2756</v>
      </c>
      <c r="V1802" s="2" t="s">
        <v>2757</v>
      </c>
      <c r="W1802" s="2" t="s">
        <v>2758</v>
      </c>
      <c r="X1802" s="2">
        <v>3241000</v>
      </c>
      <c r="Y1802" s="3" t="s">
        <v>2759</v>
      </c>
    </row>
    <row r="1803" spans="1:25" ht="150" x14ac:dyDescent="0.25">
      <c r="A1803" s="2" t="s">
        <v>2828</v>
      </c>
      <c r="B1803" s="2" t="str">
        <f>IFERROR(VLOOKUP(VALUE(MID(A1803,1,IF(VALUE(MID(A1803,1,3))=898,3,4))),[36]Hoja1!$A$3:$K$222,2,0),"")</f>
        <v xml:space="preserve">1058 Participación ciudadana para el reencuentro, la reconciliación y la paz </v>
      </c>
      <c r="C1803" s="2" t="s">
        <v>2819</v>
      </c>
      <c r="D1803" s="2" t="s">
        <v>2820</v>
      </c>
      <c r="E1803" s="2">
        <v>80101604</v>
      </c>
      <c r="F1803" s="2" t="s">
        <v>2829</v>
      </c>
      <c r="G1803" s="4">
        <v>1</v>
      </c>
      <c r="H1803" s="4">
        <v>1</v>
      </c>
      <c r="I1803" s="2">
        <v>11</v>
      </c>
      <c r="J1803" s="2">
        <v>1</v>
      </c>
      <c r="K1803" s="2" t="s">
        <v>29</v>
      </c>
      <c r="L1803" s="2" t="str">
        <f>IF(K1803=[36]Hoja3!$B$2,[36]Hoja3!$A$2,IF(K1803=[36]Hoja3!$B$3,[36]Hoja3!$A$3,IF(K1803=[36]Hoja3!$B$4,[36]Hoja3!$A$4,IF(K1803=[36]Hoja3!$B$5,[36]Hoja3!$A$5,IF(K1803=[36]Hoja3!$B$6,[36]Hoja3!$A$6,IF(K1803=[36]Hoja3!$B$7,[36]Hoja3!$A$7,IF(K1803=[36]Hoja3!$B$8,[36]Hoja3!$A$8,IF(K1803=[36]Hoja3!$B$9,[36]Hoja3!$A$9,IF(K1803=[36]Hoja3!$B$10,[36]Hoja3!$A$10,IF(K1803=[36]Hoja3!$B$11,[36]Hoja3!$A$11,IF(K1803=[36]Hoja3!$B$12,[36]Hoja3!$A$12,IF(K1803=[36]Hoja3!$B$13,[36]Hoja3!$A$13,IF(K1803=[36]Hoja3!$B$14,[36]Hoja3!$A$14,"")))))))))))))</f>
        <v>CCE-05</v>
      </c>
      <c r="M1803" s="2" t="s">
        <v>58</v>
      </c>
      <c r="N1803" s="2">
        <v>0</v>
      </c>
      <c r="O1803" s="5">
        <v>71500000</v>
      </c>
      <c r="P1803" s="29">
        <v>71500000</v>
      </c>
      <c r="Q1803" s="1">
        <v>0</v>
      </c>
      <c r="R1803" s="2">
        <v>0</v>
      </c>
      <c r="S1803" s="2" t="s">
        <v>2756</v>
      </c>
      <c r="T1803" s="2" t="s">
        <v>2757</v>
      </c>
      <c r="U1803" s="2" t="s">
        <v>2756</v>
      </c>
      <c r="V1803" s="2" t="s">
        <v>2757</v>
      </c>
      <c r="W1803" s="2" t="s">
        <v>2758</v>
      </c>
      <c r="X1803" s="2">
        <v>3241000</v>
      </c>
      <c r="Y1803" s="3" t="s">
        <v>2759</v>
      </c>
    </row>
    <row r="1804" spans="1:25" ht="150" x14ac:dyDescent="0.25">
      <c r="A1804" s="2" t="s">
        <v>2830</v>
      </c>
      <c r="B1804" s="2" t="str">
        <f>IFERROR(VLOOKUP(VALUE(MID(A1804,1,IF(VALUE(MID(A1804,1,3))=898,3,4))),[36]Hoja1!$A$3:$K$222,2,0),"")</f>
        <v xml:space="preserve">1058 Participación ciudadana para el reencuentro, la reconciliación y la paz </v>
      </c>
      <c r="C1804" s="2" t="s">
        <v>2819</v>
      </c>
      <c r="D1804" s="2" t="s">
        <v>2820</v>
      </c>
      <c r="E1804" s="2">
        <v>93151507</v>
      </c>
      <c r="F1804" s="2" t="s">
        <v>2831</v>
      </c>
      <c r="G1804" s="4">
        <v>1</v>
      </c>
      <c r="H1804" s="4">
        <v>1</v>
      </c>
      <c r="I1804" s="2">
        <v>11</v>
      </c>
      <c r="J1804" s="2">
        <v>1</v>
      </c>
      <c r="K1804" s="2" t="s">
        <v>29</v>
      </c>
      <c r="L1804" s="2" t="str">
        <f>IF(K1804=[36]Hoja3!$B$2,[36]Hoja3!$A$2,IF(K1804=[36]Hoja3!$B$3,[36]Hoja3!$A$3,IF(K1804=[36]Hoja3!$B$4,[36]Hoja3!$A$4,IF(K1804=[36]Hoja3!$B$5,[36]Hoja3!$A$5,IF(K1804=[36]Hoja3!$B$6,[36]Hoja3!$A$6,IF(K1804=[36]Hoja3!$B$7,[36]Hoja3!$A$7,IF(K1804=[36]Hoja3!$B$8,[36]Hoja3!$A$8,IF(K1804=[36]Hoja3!$B$9,[36]Hoja3!$A$9,IF(K1804=[36]Hoja3!$B$10,[36]Hoja3!$A$10,IF(K1804=[36]Hoja3!$B$11,[36]Hoja3!$A$11,IF(K1804=[36]Hoja3!$B$12,[36]Hoja3!$A$12,IF(K1804=[36]Hoja3!$B$13,[36]Hoja3!$A$13,IF(K1804=[36]Hoja3!$B$14,[36]Hoja3!$A$14,"")))))))))))))</f>
        <v>CCE-05</v>
      </c>
      <c r="M1804" s="2" t="s">
        <v>58</v>
      </c>
      <c r="N1804" s="2">
        <v>0</v>
      </c>
      <c r="O1804" s="5">
        <v>32032000</v>
      </c>
      <c r="P1804" s="29">
        <v>32032000</v>
      </c>
      <c r="Q1804" s="1">
        <v>0</v>
      </c>
      <c r="R1804" s="2">
        <v>0</v>
      </c>
      <c r="S1804" s="2" t="s">
        <v>2756</v>
      </c>
      <c r="T1804" s="2" t="s">
        <v>2757</v>
      </c>
      <c r="U1804" s="2" t="s">
        <v>2756</v>
      </c>
      <c r="V1804" s="2" t="s">
        <v>2757</v>
      </c>
      <c r="W1804" s="2" t="s">
        <v>2758</v>
      </c>
      <c r="X1804" s="2">
        <v>3241000</v>
      </c>
      <c r="Y1804" s="3" t="s">
        <v>2759</v>
      </c>
    </row>
    <row r="1805" spans="1:25" ht="150" x14ac:dyDescent="0.25">
      <c r="A1805" s="2" t="s">
        <v>2832</v>
      </c>
      <c r="B1805" s="2" t="str">
        <f>IFERROR(VLOOKUP(VALUE(MID(A1805,1,IF(VALUE(MID(A1805,1,3))=898,3,4))),[36]Hoja1!$A$3:$K$222,2,0),"")</f>
        <v xml:space="preserve">1058 Participación ciudadana para el reencuentro, la reconciliación y la paz </v>
      </c>
      <c r="C1805" s="2" t="s">
        <v>2819</v>
      </c>
      <c r="D1805" s="2" t="s">
        <v>2820</v>
      </c>
      <c r="E1805" s="2">
        <v>80101604</v>
      </c>
      <c r="F1805" s="2" t="s">
        <v>2833</v>
      </c>
      <c r="G1805" s="4">
        <v>1</v>
      </c>
      <c r="H1805" s="4">
        <v>1</v>
      </c>
      <c r="I1805" s="2">
        <v>11</v>
      </c>
      <c r="J1805" s="2">
        <v>1</v>
      </c>
      <c r="K1805" s="2" t="s">
        <v>29</v>
      </c>
      <c r="L1805" s="2" t="str">
        <f>IF(K1805=[36]Hoja3!$B$2,[36]Hoja3!$A$2,IF(K1805=[36]Hoja3!$B$3,[36]Hoja3!$A$3,IF(K1805=[36]Hoja3!$B$4,[36]Hoja3!$A$4,IF(K1805=[36]Hoja3!$B$5,[36]Hoja3!$A$5,IF(K1805=[36]Hoja3!$B$6,[36]Hoja3!$A$6,IF(K1805=[36]Hoja3!$B$7,[36]Hoja3!$A$7,IF(K1805=[36]Hoja3!$B$8,[36]Hoja3!$A$8,IF(K1805=[36]Hoja3!$B$9,[36]Hoja3!$A$9,IF(K1805=[36]Hoja3!$B$10,[36]Hoja3!$A$10,IF(K1805=[36]Hoja3!$B$11,[36]Hoja3!$A$11,IF(K1805=[36]Hoja3!$B$12,[36]Hoja3!$A$12,IF(K1805=[36]Hoja3!$B$13,[36]Hoja3!$A$13,IF(K1805=[36]Hoja3!$B$14,[36]Hoja3!$A$14,"")))))))))))))</f>
        <v>CCE-05</v>
      </c>
      <c r="M1805" s="2" t="s">
        <v>58</v>
      </c>
      <c r="N1805" s="2">
        <v>0</v>
      </c>
      <c r="O1805" s="5">
        <v>85662720</v>
      </c>
      <c r="P1805" s="29">
        <v>85662720</v>
      </c>
      <c r="Q1805" s="1">
        <v>0</v>
      </c>
      <c r="R1805" s="2">
        <v>0</v>
      </c>
      <c r="S1805" s="2" t="s">
        <v>2756</v>
      </c>
      <c r="T1805" s="2" t="s">
        <v>2757</v>
      </c>
      <c r="U1805" s="2" t="s">
        <v>2756</v>
      </c>
      <c r="V1805" s="2" t="s">
        <v>2757</v>
      </c>
      <c r="W1805" s="2" t="s">
        <v>2758</v>
      </c>
      <c r="X1805" s="2">
        <v>3241000</v>
      </c>
      <c r="Y1805" s="3" t="s">
        <v>2759</v>
      </c>
    </row>
    <row r="1806" spans="1:25" ht="150" x14ac:dyDescent="0.25">
      <c r="A1806" s="2" t="s">
        <v>2834</v>
      </c>
      <c r="B1806" s="2" t="str">
        <f>IFERROR(VLOOKUP(VALUE(MID(A1806,1,IF(VALUE(MID(A1806,1,3))=898,3,4))),[36]Hoja1!$A$3:$K$222,2,0),"")</f>
        <v xml:space="preserve">1058 Participación ciudadana para el reencuentro, la reconciliación y la paz </v>
      </c>
      <c r="C1806" s="2" t="s">
        <v>2819</v>
      </c>
      <c r="D1806" s="2" t="s">
        <v>2820</v>
      </c>
      <c r="E1806" s="2">
        <v>93151507</v>
      </c>
      <c r="F1806" s="2" t="s">
        <v>2835</v>
      </c>
      <c r="G1806" s="4">
        <v>1</v>
      </c>
      <c r="H1806" s="4">
        <v>1</v>
      </c>
      <c r="I1806" s="2">
        <v>10</v>
      </c>
      <c r="J1806" s="2">
        <v>1</v>
      </c>
      <c r="K1806" s="2" t="s">
        <v>29</v>
      </c>
      <c r="L1806" s="2" t="str">
        <f>IF(K1806=[36]Hoja3!$B$2,[36]Hoja3!$A$2,IF(K1806=[36]Hoja3!$B$3,[36]Hoja3!$A$3,IF(K1806=[36]Hoja3!$B$4,[36]Hoja3!$A$4,IF(K1806=[36]Hoja3!$B$5,[36]Hoja3!$A$5,IF(K1806=[36]Hoja3!$B$6,[36]Hoja3!$A$6,IF(K1806=[36]Hoja3!$B$7,[36]Hoja3!$A$7,IF(K1806=[36]Hoja3!$B$8,[36]Hoja3!$A$8,IF(K1806=[36]Hoja3!$B$9,[36]Hoja3!$A$9,IF(K1806=[36]Hoja3!$B$10,[36]Hoja3!$A$10,IF(K1806=[36]Hoja3!$B$11,[36]Hoja3!$A$11,IF(K1806=[36]Hoja3!$B$12,[36]Hoja3!$A$12,IF(K1806=[36]Hoja3!$B$13,[36]Hoja3!$A$13,IF(K1806=[36]Hoja3!$B$14,[36]Hoja3!$A$14,"")))))))))))))</f>
        <v>CCE-05</v>
      </c>
      <c r="M1806" s="2" t="s">
        <v>58</v>
      </c>
      <c r="N1806" s="2">
        <v>0</v>
      </c>
      <c r="O1806" s="5">
        <v>29118540</v>
      </c>
      <c r="P1806" s="29">
        <v>29118540</v>
      </c>
      <c r="Q1806" s="1">
        <v>0</v>
      </c>
      <c r="R1806" s="2">
        <v>0</v>
      </c>
      <c r="S1806" s="2" t="s">
        <v>2756</v>
      </c>
      <c r="T1806" s="2" t="s">
        <v>2757</v>
      </c>
      <c r="U1806" s="2" t="s">
        <v>2756</v>
      </c>
      <c r="V1806" s="2" t="s">
        <v>2757</v>
      </c>
      <c r="W1806" s="2" t="s">
        <v>2758</v>
      </c>
      <c r="X1806" s="2">
        <v>3241000</v>
      </c>
      <c r="Y1806" s="3" t="s">
        <v>2759</v>
      </c>
    </row>
    <row r="1807" spans="1:25" ht="150" x14ac:dyDescent="0.25">
      <c r="A1807" s="2" t="s">
        <v>2836</v>
      </c>
      <c r="B1807" s="2" t="str">
        <f>IFERROR(VLOOKUP(VALUE(MID(A1807,1,IF(VALUE(MID(A1807,1,3))=898,3,4))),[36]Hoja1!$A$3:$K$222,2,0),"")</f>
        <v xml:space="preserve">1058 Participación ciudadana para el reencuentro, la reconciliación y la paz </v>
      </c>
      <c r="C1807" s="2" t="s">
        <v>2819</v>
      </c>
      <c r="D1807" s="2" t="s">
        <v>2820</v>
      </c>
      <c r="E1807" s="2">
        <v>93151507</v>
      </c>
      <c r="F1807" s="2" t="s">
        <v>2837</v>
      </c>
      <c r="G1807" s="4">
        <v>1</v>
      </c>
      <c r="H1807" s="4">
        <v>1</v>
      </c>
      <c r="I1807" s="2">
        <v>10</v>
      </c>
      <c r="J1807" s="2">
        <v>1</v>
      </c>
      <c r="K1807" s="2" t="s">
        <v>29</v>
      </c>
      <c r="L1807" s="2" t="str">
        <f>IF(K1807=[36]Hoja3!$B$2,[36]Hoja3!$A$2,IF(K1807=[36]Hoja3!$B$3,[36]Hoja3!$A$3,IF(K1807=[36]Hoja3!$B$4,[36]Hoja3!$A$4,IF(K1807=[36]Hoja3!$B$5,[36]Hoja3!$A$5,IF(K1807=[36]Hoja3!$B$6,[36]Hoja3!$A$6,IF(K1807=[36]Hoja3!$B$7,[36]Hoja3!$A$7,IF(K1807=[36]Hoja3!$B$8,[36]Hoja3!$A$8,IF(K1807=[36]Hoja3!$B$9,[36]Hoja3!$A$9,IF(K1807=[36]Hoja3!$B$10,[36]Hoja3!$A$10,IF(K1807=[36]Hoja3!$B$11,[36]Hoja3!$A$11,IF(K1807=[36]Hoja3!$B$12,[36]Hoja3!$A$12,IF(K1807=[36]Hoja3!$B$13,[36]Hoja3!$A$13,IF(K1807=[36]Hoja3!$B$14,[36]Hoja3!$A$14,"")))))))))))))</f>
        <v>CCE-05</v>
      </c>
      <c r="M1807" s="2" t="s">
        <v>58</v>
      </c>
      <c r="N1807" s="2">
        <v>0</v>
      </c>
      <c r="O1807" s="5">
        <v>27040000</v>
      </c>
      <c r="P1807" s="29">
        <v>27040000</v>
      </c>
      <c r="Q1807" s="1">
        <v>0</v>
      </c>
      <c r="R1807" s="2">
        <v>0</v>
      </c>
      <c r="S1807" s="2" t="s">
        <v>2756</v>
      </c>
      <c r="T1807" s="2" t="s">
        <v>2757</v>
      </c>
      <c r="U1807" s="2" t="s">
        <v>2756</v>
      </c>
      <c r="V1807" s="2" t="s">
        <v>2757</v>
      </c>
      <c r="W1807" s="2" t="s">
        <v>2758</v>
      </c>
      <c r="X1807" s="2">
        <v>3241000</v>
      </c>
      <c r="Y1807" s="3" t="s">
        <v>2759</v>
      </c>
    </row>
    <row r="1808" spans="1:25" ht="150" x14ac:dyDescent="0.25">
      <c r="A1808" s="2" t="s">
        <v>2838</v>
      </c>
      <c r="B1808" s="2" t="str">
        <f>IFERROR(VLOOKUP(VALUE(MID(A1808,1,IF(VALUE(MID(A1808,1,3))=898,3,4))),[36]Hoja1!$A$3:$K$222,2,0),"")</f>
        <v xml:space="preserve">1058 Participación ciudadana para el reencuentro, la reconciliación y la paz </v>
      </c>
      <c r="C1808" s="2" t="s">
        <v>2819</v>
      </c>
      <c r="D1808" s="2" t="s">
        <v>2820</v>
      </c>
      <c r="E1808" s="2">
        <v>80101604</v>
      </c>
      <c r="F1808" s="2" t="s">
        <v>2839</v>
      </c>
      <c r="G1808" s="4">
        <v>1</v>
      </c>
      <c r="H1808" s="4">
        <v>1</v>
      </c>
      <c r="I1808" s="2">
        <v>6</v>
      </c>
      <c r="J1808" s="2">
        <v>1</v>
      </c>
      <c r="K1808" s="2" t="s">
        <v>29</v>
      </c>
      <c r="L1808" s="2" t="str">
        <f>IF(K1808=[36]Hoja3!$B$2,[36]Hoja3!$A$2,IF(K1808=[36]Hoja3!$B$3,[36]Hoja3!$A$3,IF(K1808=[36]Hoja3!$B$4,[36]Hoja3!$A$4,IF(K1808=[36]Hoja3!$B$5,[36]Hoja3!$A$5,IF(K1808=[36]Hoja3!$B$6,[36]Hoja3!$A$6,IF(K1808=[36]Hoja3!$B$7,[36]Hoja3!$A$7,IF(K1808=[36]Hoja3!$B$8,[36]Hoja3!$A$8,IF(K1808=[36]Hoja3!$B$9,[36]Hoja3!$A$9,IF(K1808=[36]Hoja3!$B$10,[36]Hoja3!$A$10,IF(K1808=[36]Hoja3!$B$11,[36]Hoja3!$A$11,IF(K1808=[36]Hoja3!$B$12,[36]Hoja3!$A$12,IF(K1808=[36]Hoja3!$B$13,[36]Hoja3!$A$13,IF(K1808=[36]Hoja3!$B$14,[36]Hoja3!$A$14,"")))))))))))))</f>
        <v>CCE-05</v>
      </c>
      <c r="M1808" s="2" t="s">
        <v>58</v>
      </c>
      <c r="N1808" s="2">
        <v>0</v>
      </c>
      <c r="O1808" s="5">
        <v>49999800</v>
      </c>
      <c r="P1808" s="29">
        <v>49999800</v>
      </c>
      <c r="Q1808" s="1">
        <v>0</v>
      </c>
      <c r="R1808" s="2">
        <v>0</v>
      </c>
      <c r="S1808" s="2" t="s">
        <v>2756</v>
      </c>
      <c r="T1808" s="2" t="s">
        <v>2757</v>
      </c>
      <c r="U1808" s="2" t="s">
        <v>2756</v>
      </c>
      <c r="V1808" s="2" t="s">
        <v>2757</v>
      </c>
      <c r="W1808" s="2" t="s">
        <v>2758</v>
      </c>
      <c r="X1808" s="2">
        <v>3241000</v>
      </c>
      <c r="Y1808" s="3" t="s">
        <v>2759</v>
      </c>
    </row>
    <row r="1809" spans="1:25" ht="180" x14ac:dyDescent="0.25">
      <c r="A1809" s="2" t="s">
        <v>2840</v>
      </c>
      <c r="B1809" s="2" t="str">
        <f>IFERROR(VLOOKUP(VALUE(MID(A1809,1,IF(VALUE(MID(A1809,1,3))=898,3,4))),[36]Hoja1!$A$3:$K$222,2,0),"")</f>
        <v xml:space="preserve">1058 Participación ciudadana para el reencuentro, la reconciliación y la paz </v>
      </c>
      <c r="C1809" s="2" t="s">
        <v>2804</v>
      </c>
      <c r="D1809" s="2" t="s">
        <v>2805</v>
      </c>
      <c r="E1809" s="2">
        <v>80101504</v>
      </c>
      <c r="F1809" s="2" t="s">
        <v>2841</v>
      </c>
      <c r="G1809" s="4">
        <v>1</v>
      </c>
      <c r="H1809" s="4">
        <v>1</v>
      </c>
      <c r="I1809" s="2">
        <v>11.5</v>
      </c>
      <c r="J1809" s="2">
        <v>1</v>
      </c>
      <c r="K1809" s="2" t="s">
        <v>29</v>
      </c>
      <c r="L1809" s="2" t="str">
        <f>IF(K1809=[36]Hoja3!$B$2,[36]Hoja3!$A$2,IF(K1809=[36]Hoja3!$B$3,[36]Hoja3!$A$3,IF(K1809=[36]Hoja3!$B$4,[36]Hoja3!$A$4,IF(K1809=[36]Hoja3!$B$5,[36]Hoja3!$A$5,IF(K1809=[36]Hoja3!$B$6,[36]Hoja3!$A$6,IF(K1809=[36]Hoja3!$B$7,[36]Hoja3!$A$7,IF(K1809=[36]Hoja3!$B$8,[36]Hoja3!$A$8,IF(K1809=[36]Hoja3!$B$9,[36]Hoja3!$A$9,IF(K1809=[36]Hoja3!$B$10,[36]Hoja3!$A$10,IF(K1809=[36]Hoja3!$B$11,[36]Hoja3!$A$11,IF(K1809=[36]Hoja3!$B$12,[36]Hoja3!$A$12,IF(K1809=[36]Hoja3!$B$13,[36]Hoja3!$A$13,IF(K1809=[36]Hoja3!$B$14,[36]Hoja3!$A$14,"")))))))))))))</f>
        <v>CCE-05</v>
      </c>
      <c r="M1809" s="2" t="s">
        <v>58</v>
      </c>
      <c r="N1809" s="2">
        <v>0</v>
      </c>
      <c r="O1809" s="5">
        <v>92368000</v>
      </c>
      <c r="P1809" s="5">
        <v>92368000</v>
      </c>
      <c r="Q1809" s="1">
        <v>0</v>
      </c>
      <c r="R1809" s="2">
        <v>0</v>
      </c>
      <c r="S1809" s="2" t="s">
        <v>2756</v>
      </c>
      <c r="T1809" s="2" t="s">
        <v>2757</v>
      </c>
      <c r="U1809" s="2" t="s">
        <v>2756</v>
      </c>
      <c r="V1809" s="2" t="s">
        <v>2757</v>
      </c>
      <c r="W1809" s="2" t="s">
        <v>2758</v>
      </c>
      <c r="X1809" s="2">
        <v>3241000</v>
      </c>
      <c r="Y1809" s="3" t="s">
        <v>2759</v>
      </c>
    </row>
    <row r="1810" spans="1:25" ht="180" x14ac:dyDescent="0.25">
      <c r="A1810" s="2" t="s">
        <v>2842</v>
      </c>
      <c r="B1810" s="2" t="str">
        <f>IFERROR(VLOOKUP(VALUE(MID(A1810,1,IF(VALUE(MID(A1810,1,3))=898,3,4))),[36]Hoja1!$A$3:$K$222,2,0),"")</f>
        <v xml:space="preserve">1058 Participación ciudadana para el reencuentro, la reconciliación y la paz </v>
      </c>
      <c r="C1810" s="2" t="s">
        <v>2804</v>
      </c>
      <c r="D1810" s="2" t="s">
        <v>2805</v>
      </c>
      <c r="E1810" s="2">
        <v>93151509</v>
      </c>
      <c r="F1810" s="2" t="s">
        <v>2843</v>
      </c>
      <c r="G1810" s="4">
        <v>1</v>
      </c>
      <c r="H1810" s="4">
        <v>1</v>
      </c>
      <c r="I1810" s="2">
        <v>11</v>
      </c>
      <c r="J1810" s="2">
        <v>1</v>
      </c>
      <c r="K1810" s="2" t="s">
        <v>29</v>
      </c>
      <c r="L1810" s="2" t="str">
        <f>IF(K1810=[36]Hoja3!$B$2,[36]Hoja3!$A$2,IF(K1810=[36]Hoja3!$B$3,[36]Hoja3!$A$3,IF(K1810=[36]Hoja3!$B$4,[36]Hoja3!$A$4,IF(K1810=[36]Hoja3!$B$5,[36]Hoja3!$A$5,IF(K1810=[36]Hoja3!$B$6,[36]Hoja3!$A$6,IF(K1810=[36]Hoja3!$B$7,[36]Hoja3!$A$7,IF(K1810=[36]Hoja3!$B$8,[36]Hoja3!$A$8,IF(K1810=[36]Hoja3!$B$9,[36]Hoja3!$A$9,IF(K1810=[36]Hoja3!$B$10,[36]Hoja3!$A$10,IF(K1810=[36]Hoja3!$B$11,[36]Hoja3!$A$11,IF(K1810=[36]Hoja3!$B$12,[36]Hoja3!$A$12,IF(K1810=[36]Hoja3!$B$13,[36]Hoja3!$A$13,IF(K1810=[36]Hoja3!$B$14,[36]Hoja3!$A$14,"")))))))))))))</f>
        <v>CCE-05</v>
      </c>
      <c r="M1810" s="2" t="s">
        <v>58</v>
      </c>
      <c r="N1810" s="2">
        <v>0</v>
      </c>
      <c r="O1810" s="5">
        <v>49731990</v>
      </c>
      <c r="P1810" s="5">
        <v>49731990</v>
      </c>
      <c r="Q1810" s="1">
        <v>0</v>
      </c>
      <c r="R1810" s="2">
        <v>0</v>
      </c>
      <c r="S1810" s="2" t="s">
        <v>2756</v>
      </c>
      <c r="T1810" s="2" t="s">
        <v>2757</v>
      </c>
      <c r="U1810" s="2" t="s">
        <v>2756</v>
      </c>
      <c r="V1810" s="2" t="s">
        <v>2757</v>
      </c>
      <c r="W1810" s="2" t="s">
        <v>2758</v>
      </c>
      <c r="X1810" s="2">
        <v>3241000</v>
      </c>
      <c r="Y1810" s="3" t="s">
        <v>2759</v>
      </c>
    </row>
    <row r="1811" spans="1:25" ht="195" x14ac:dyDescent="0.25">
      <c r="A1811" s="2" t="s">
        <v>2844</v>
      </c>
      <c r="B1811" s="2" t="str">
        <f>IFERROR(VLOOKUP(VALUE(MID(A1811,1,IF(VALUE(MID(A1811,1,3))=898,3,4))),[36]Hoja1!$A$3:$K$222,2,0),"")</f>
        <v xml:space="preserve">1058 Participación ciudadana para el reencuentro, la reconciliación y la paz </v>
      </c>
      <c r="C1811" s="2" t="s">
        <v>2804</v>
      </c>
      <c r="D1811" s="2" t="s">
        <v>2805</v>
      </c>
      <c r="E1811" s="2">
        <v>80101604</v>
      </c>
      <c r="F1811" s="31" t="s">
        <v>2845</v>
      </c>
      <c r="G1811" s="4">
        <v>1</v>
      </c>
      <c r="H1811" s="4">
        <v>1</v>
      </c>
      <c r="I1811" s="2">
        <v>11</v>
      </c>
      <c r="J1811" s="2">
        <v>1</v>
      </c>
      <c r="K1811" s="2" t="s">
        <v>29</v>
      </c>
      <c r="L1811" s="2" t="str">
        <f>IF(K1811=[36]Hoja3!$B$2,[36]Hoja3!$A$2,IF(K1811=[36]Hoja3!$B$3,[36]Hoja3!$A$3,IF(K1811=[36]Hoja3!$B$4,[36]Hoja3!$A$4,IF(K1811=[36]Hoja3!$B$5,[36]Hoja3!$A$5,IF(K1811=[36]Hoja3!$B$6,[36]Hoja3!$A$6,IF(K1811=[36]Hoja3!$B$7,[36]Hoja3!$A$7,IF(K1811=[36]Hoja3!$B$8,[36]Hoja3!$A$8,IF(K1811=[36]Hoja3!$B$9,[36]Hoja3!$A$9,IF(K1811=[36]Hoja3!$B$10,[36]Hoja3!$A$10,IF(K1811=[36]Hoja3!$B$11,[36]Hoja3!$A$11,IF(K1811=[36]Hoja3!$B$12,[36]Hoja3!$A$12,IF(K1811=[36]Hoja3!$B$13,[36]Hoja3!$A$13,IF(K1811=[36]Hoja3!$B$14,[36]Hoja3!$A$14,"")))))))))))))</f>
        <v>CCE-05</v>
      </c>
      <c r="M1811" s="2" t="s">
        <v>58</v>
      </c>
      <c r="N1811" s="2">
        <v>0</v>
      </c>
      <c r="O1811" s="5">
        <v>97240000</v>
      </c>
      <c r="P1811" s="5">
        <v>97240000</v>
      </c>
      <c r="Q1811" s="1">
        <v>0</v>
      </c>
      <c r="R1811" s="2">
        <v>0</v>
      </c>
      <c r="S1811" s="2" t="s">
        <v>2756</v>
      </c>
      <c r="T1811" s="2" t="s">
        <v>2757</v>
      </c>
      <c r="U1811" s="2" t="s">
        <v>2756</v>
      </c>
      <c r="V1811" s="2" t="s">
        <v>2757</v>
      </c>
      <c r="W1811" s="2" t="s">
        <v>2758</v>
      </c>
      <c r="X1811" s="2">
        <v>3241000</v>
      </c>
      <c r="Y1811" s="3" t="s">
        <v>2759</v>
      </c>
    </row>
    <row r="1812" spans="1:25" ht="180" x14ac:dyDescent="0.25">
      <c r="A1812" s="2" t="s">
        <v>2846</v>
      </c>
      <c r="B1812" s="2" t="str">
        <f>IFERROR(VLOOKUP(VALUE(MID(A1812,1,IF(VALUE(MID(A1812,1,3))=898,3,4))),[36]Hoja1!$A$3:$K$222,2,0),"")</f>
        <v xml:space="preserve">1058 Participación ciudadana para el reencuentro, la reconciliación y la paz </v>
      </c>
      <c r="C1812" s="2" t="s">
        <v>2804</v>
      </c>
      <c r="D1812" s="2" t="s">
        <v>2805</v>
      </c>
      <c r="E1812" s="2">
        <v>80101604</v>
      </c>
      <c r="F1812" s="2" t="s">
        <v>2847</v>
      </c>
      <c r="G1812" s="4">
        <v>1</v>
      </c>
      <c r="H1812" s="4">
        <v>1</v>
      </c>
      <c r="I1812" s="2">
        <v>11</v>
      </c>
      <c r="J1812" s="2">
        <v>1</v>
      </c>
      <c r="K1812" s="2" t="s">
        <v>29</v>
      </c>
      <c r="L1812" s="2" t="str">
        <f>IF(K1812=[36]Hoja3!$B$2,[36]Hoja3!$A$2,IF(K1812=[36]Hoja3!$B$3,[36]Hoja3!$A$3,IF(K1812=[36]Hoja3!$B$4,[36]Hoja3!$A$4,IF(K1812=[36]Hoja3!$B$5,[36]Hoja3!$A$5,IF(K1812=[36]Hoja3!$B$6,[36]Hoja3!$A$6,IF(K1812=[36]Hoja3!$B$7,[36]Hoja3!$A$7,IF(K1812=[36]Hoja3!$B$8,[36]Hoja3!$A$8,IF(K1812=[36]Hoja3!$B$9,[36]Hoja3!$A$9,IF(K1812=[36]Hoja3!$B$10,[36]Hoja3!$A$10,IF(K1812=[36]Hoja3!$B$11,[36]Hoja3!$A$11,IF(K1812=[36]Hoja3!$B$12,[36]Hoja3!$A$12,IF(K1812=[36]Hoja3!$B$13,[36]Hoja3!$A$13,IF(K1812=[36]Hoja3!$B$14,[36]Hoja3!$A$14,"")))))))))))))</f>
        <v>CCE-05</v>
      </c>
      <c r="M1812" s="2" t="s">
        <v>58</v>
      </c>
      <c r="N1812" s="2">
        <v>0</v>
      </c>
      <c r="O1812" s="5">
        <v>77000000</v>
      </c>
      <c r="P1812" s="5">
        <v>77000000</v>
      </c>
      <c r="Q1812" s="1">
        <v>0</v>
      </c>
      <c r="R1812" s="2">
        <v>0</v>
      </c>
      <c r="S1812" s="2" t="s">
        <v>2756</v>
      </c>
      <c r="T1812" s="2" t="s">
        <v>2757</v>
      </c>
      <c r="U1812" s="2" t="s">
        <v>2756</v>
      </c>
      <c r="V1812" s="2" t="s">
        <v>2757</v>
      </c>
      <c r="W1812" s="2" t="s">
        <v>2758</v>
      </c>
      <c r="X1812" s="2">
        <v>3241000</v>
      </c>
      <c r="Y1812" s="3" t="s">
        <v>2759</v>
      </c>
    </row>
    <row r="1813" spans="1:25" ht="180" x14ac:dyDescent="0.25">
      <c r="A1813" s="2" t="s">
        <v>2848</v>
      </c>
      <c r="B1813" s="2" t="str">
        <f>IFERROR(VLOOKUP(VALUE(MID(A1813,1,IF(VALUE(MID(A1813,1,3))=898,3,4))),[36]Hoja1!$A$3:$K$222,2,0),"")</f>
        <v xml:space="preserve">1058 Participación ciudadana para el reencuentro, la reconciliación y la paz </v>
      </c>
      <c r="C1813" s="2" t="s">
        <v>2804</v>
      </c>
      <c r="D1813" s="2" t="s">
        <v>2805</v>
      </c>
      <c r="E1813" s="2">
        <v>93151509</v>
      </c>
      <c r="F1813" s="31" t="s">
        <v>2843</v>
      </c>
      <c r="G1813" s="4">
        <v>1</v>
      </c>
      <c r="H1813" s="4">
        <v>1</v>
      </c>
      <c r="I1813" s="2">
        <v>10</v>
      </c>
      <c r="J1813" s="2">
        <v>1</v>
      </c>
      <c r="K1813" s="2" t="s">
        <v>29</v>
      </c>
      <c r="L1813" s="2" t="str">
        <f>IF(K1813=[36]Hoja3!$B$2,[36]Hoja3!$A$2,IF(K1813=[36]Hoja3!$B$3,[36]Hoja3!$A$3,IF(K1813=[36]Hoja3!$B$4,[36]Hoja3!$A$4,IF(K1813=[36]Hoja3!$B$5,[36]Hoja3!$A$5,IF(K1813=[36]Hoja3!$B$6,[36]Hoja3!$A$6,IF(K1813=[36]Hoja3!$B$7,[36]Hoja3!$A$7,IF(K1813=[36]Hoja3!$B$8,[36]Hoja3!$A$8,IF(K1813=[36]Hoja3!$B$9,[36]Hoja3!$A$9,IF(K1813=[36]Hoja3!$B$10,[36]Hoja3!$A$10,IF(K1813=[36]Hoja3!$B$11,[36]Hoja3!$A$11,IF(K1813=[36]Hoja3!$B$12,[36]Hoja3!$A$12,IF(K1813=[36]Hoja3!$B$13,[36]Hoja3!$A$13,IF(K1813=[36]Hoja3!$B$14,[36]Hoja3!$A$14,"")))))))))))))</f>
        <v>CCE-05</v>
      </c>
      <c r="M1813" s="2" t="s">
        <v>58</v>
      </c>
      <c r="N1813" s="2">
        <v>0</v>
      </c>
      <c r="O1813" s="5">
        <v>55000000</v>
      </c>
      <c r="P1813" s="5">
        <v>55000000</v>
      </c>
      <c r="Q1813" s="1">
        <v>0</v>
      </c>
      <c r="R1813" s="2">
        <v>0</v>
      </c>
      <c r="S1813" s="2" t="s">
        <v>2756</v>
      </c>
      <c r="T1813" s="2" t="s">
        <v>2757</v>
      </c>
      <c r="U1813" s="2" t="s">
        <v>2756</v>
      </c>
      <c r="V1813" s="2" t="s">
        <v>2757</v>
      </c>
      <c r="W1813" s="2" t="s">
        <v>2758</v>
      </c>
      <c r="X1813" s="2">
        <v>3241000</v>
      </c>
      <c r="Y1813" s="3" t="s">
        <v>2759</v>
      </c>
    </row>
    <row r="1814" spans="1:25" ht="180" x14ac:dyDescent="0.25">
      <c r="A1814" s="2" t="s">
        <v>2849</v>
      </c>
      <c r="B1814" s="2" t="str">
        <f>IFERROR(VLOOKUP(VALUE(MID(A1814,1,IF(VALUE(MID(A1814,1,3))=898,3,4))),[36]Hoja1!$A$3:$K$222,2,0),"")</f>
        <v xml:space="preserve">1058 Participación ciudadana para el reencuentro, la reconciliación y la paz </v>
      </c>
      <c r="C1814" s="2" t="s">
        <v>2804</v>
      </c>
      <c r="D1814" s="2" t="s">
        <v>2805</v>
      </c>
      <c r="E1814" s="2">
        <v>93151509</v>
      </c>
      <c r="F1814" s="31" t="s">
        <v>2843</v>
      </c>
      <c r="G1814" s="4">
        <v>1</v>
      </c>
      <c r="H1814" s="4">
        <v>1</v>
      </c>
      <c r="I1814" s="2">
        <v>10</v>
      </c>
      <c r="J1814" s="2">
        <v>1</v>
      </c>
      <c r="K1814" s="2" t="s">
        <v>29</v>
      </c>
      <c r="L1814" s="2" t="str">
        <f>IF(K1814=[36]Hoja3!$B$2,[36]Hoja3!$A$2,IF(K1814=[36]Hoja3!$B$3,[36]Hoja3!$A$3,IF(K1814=[36]Hoja3!$B$4,[36]Hoja3!$A$4,IF(K1814=[36]Hoja3!$B$5,[36]Hoja3!$A$5,IF(K1814=[36]Hoja3!$B$6,[36]Hoja3!$A$6,IF(K1814=[36]Hoja3!$B$7,[36]Hoja3!$A$7,IF(K1814=[36]Hoja3!$B$8,[36]Hoja3!$A$8,IF(K1814=[36]Hoja3!$B$9,[36]Hoja3!$A$9,IF(K1814=[36]Hoja3!$B$10,[36]Hoja3!$A$10,IF(K1814=[36]Hoja3!$B$11,[36]Hoja3!$A$11,IF(K1814=[36]Hoja3!$B$12,[36]Hoja3!$A$12,IF(K1814=[36]Hoja3!$B$13,[36]Hoja3!$A$13,IF(K1814=[36]Hoja3!$B$14,[36]Hoja3!$A$14,"")))))))))))))</f>
        <v>CCE-05</v>
      </c>
      <c r="M1814" s="2" t="s">
        <v>58</v>
      </c>
      <c r="N1814" s="2">
        <v>0</v>
      </c>
      <c r="O1814" s="5">
        <v>55000000</v>
      </c>
      <c r="P1814" s="5">
        <v>55000000</v>
      </c>
      <c r="Q1814" s="1">
        <v>0</v>
      </c>
      <c r="R1814" s="2">
        <v>0</v>
      </c>
      <c r="S1814" s="2" t="s">
        <v>2756</v>
      </c>
      <c r="T1814" s="2" t="s">
        <v>2757</v>
      </c>
      <c r="U1814" s="2" t="s">
        <v>2756</v>
      </c>
      <c r="V1814" s="2" t="s">
        <v>2757</v>
      </c>
      <c r="W1814" s="2" t="s">
        <v>2758</v>
      </c>
      <c r="X1814" s="2">
        <v>3241000</v>
      </c>
      <c r="Y1814" s="3" t="s">
        <v>2759</v>
      </c>
    </row>
    <row r="1815" spans="1:25" ht="180" x14ac:dyDescent="0.25">
      <c r="A1815" s="2" t="s">
        <v>2850</v>
      </c>
      <c r="B1815" s="2" t="str">
        <f>IFERROR(VLOOKUP(VALUE(MID(A1815,1,IF(VALUE(MID(A1815,1,3))=898,3,4))),[36]Hoja1!$A$3:$K$222,2,0),"")</f>
        <v xml:space="preserve">1058 Participación ciudadana para el reencuentro, la reconciliación y la paz </v>
      </c>
      <c r="C1815" s="2" t="s">
        <v>2804</v>
      </c>
      <c r="D1815" s="2" t="s">
        <v>2805</v>
      </c>
      <c r="E1815" s="2">
        <v>93151509</v>
      </c>
      <c r="F1815" s="108" t="s">
        <v>2851</v>
      </c>
      <c r="G1815" s="4">
        <v>1</v>
      </c>
      <c r="H1815" s="4">
        <v>1</v>
      </c>
      <c r="I1815" s="2">
        <v>10</v>
      </c>
      <c r="J1815" s="2">
        <v>1</v>
      </c>
      <c r="K1815" s="2" t="s">
        <v>29</v>
      </c>
      <c r="L1815" s="2" t="str">
        <f>IF(K1815=[36]Hoja3!$B$2,[36]Hoja3!$A$2,IF(K1815=[36]Hoja3!$B$3,[36]Hoja3!$A$3,IF(K1815=[36]Hoja3!$B$4,[36]Hoja3!$A$4,IF(K1815=[36]Hoja3!$B$5,[36]Hoja3!$A$5,IF(K1815=[36]Hoja3!$B$6,[36]Hoja3!$A$6,IF(K1815=[36]Hoja3!$B$7,[36]Hoja3!$A$7,IF(K1815=[36]Hoja3!$B$8,[36]Hoja3!$A$8,IF(K1815=[36]Hoja3!$B$9,[36]Hoja3!$A$9,IF(K1815=[36]Hoja3!$B$10,[36]Hoja3!$A$10,IF(K1815=[36]Hoja3!$B$11,[36]Hoja3!$A$11,IF(K1815=[36]Hoja3!$B$12,[36]Hoja3!$A$12,IF(K1815=[36]Hoja3!$B$13,[36]Hoja3!$A$13,IF(K1815=[36]Hoja3!$B$14,[36]Hoja3!$A$14,"")))))))))))))</f>
        <v>CCE-05</v>
      </c>
      <c r="M1815" s="2" t="s">
        <v>58</v>
      </c>
      <c r="N1815" s="2">
        <v>0</v>
      </c>
      <c r="O1815" s="5">
        <v>55000000</v>
      </c>
      <c r="P1815" s="5">
        <v>55000000</v>
      </c>
      <c r="Q1815" s="1">
        <v>0</v>
      </c>
      <c r="R1815" s="2">
        <v>0</v>
      </c>
      <c r="S1815" s="2" t="s">
        <v>2756</v>
      </c>
      <c r="T1815" s="2" t="s">
        <v>2757</v>
      </c>
      <c r="U1815" s="2" t="s">
        <v>2756</v>
      </c>
      <c r="V1815" s="2" t="s">
        <v>2757</v>
      </c>
      <c r="W1815" s="2" t="s">
        <v>2758</v>
      </c>
      <c r="X1815" s="2">
        <v>3241000</v>
      </c>
      <c r="Y1815" s="3" t="s">
        <v>2759</v>
      </c>
    </row>
    <row r="1816" spans="1:25" ht="180" x14ac:dyDescent="0.25">
      <c r="A1816" s="2" t="s">
        <v>2852</v>
      </c>
      <c r="B1816" s="2" t="str">
        <f>IFERROR(VLOOKUP(VALUE(MID(A1816,1,IF(VALUE(MID(A1816,1,3))=898,3,4))),[36]Hoja1!$A$3:$K$222,2,0),"")</f>
        <v xml:space="preserve">1058 Participación ciudadana para el reencuentro, la reconciliación y la paz </v>
      </c>
      <c r="C1816" s="2" t="s">
        <v>2804</v>
      </c>
      <c r="D1816" s="2" t="s">
        <v>2805</v>
      </c>
      <c r="E1816" s="2">
        <v>93151507</v>
      </c>
      <c r="F1816" s="2" t="s">
        <v>2853</v>
      </c>
      <c r="G1816" s="4">
        <v>1</v>
      </c>
      <c r="H1816" s="4">
        <v>1</v>
      </c>
      <c r="I1816" s="2">
        <v>11</v>
      </c>
      <c r="J1816" s="2">
        <v>1</v>
      </c>
      <c r="K1816" s="2" t="s">
        <v>29</v>
      </c>
      <c r="L1816" s="2" t="str">
        <f>IF(K1816=[36]Hoja3!$B$2,[36]Hoja3!$A$2,IF(K1816=[36]Hoja3!$B$3,[36]Hoja3!$A$3,IF(K1816=[36]Hoja3!$B$4,[36]Hoja3!$A$4,IF(K1816=[36]Hoja3!$B$5,[36]Hoja3!$A$5,IF(K1816=[36]Hoja3!$B$6,[36]Hoja3!$A$6,IF(K1816=[36]Hoja3!$B$7,[36]Hoja3!$A$7,IF(K1816=[36]Hoja3!$B$8,[36]Hoja3!$A$8,IF(K1816=[36]Hoja3!$B$9,[36]Hoja3!$A$9,IF(K1816=[36]Hoja3!$B$10,[36]Hoja3!$A$10,IF(K1816=[36]Hoja3!$B$11,[36]Hoja3!$A$11,IF(K1816=[36]Hoja3!$B$12,[36]Hoja3!$A$12,IF(K1816=[36]Hoja3!$B$13,[36]Hoja3!$A$13,IF(K1816=[36]Hoja3!$B$14,[36]Hoja3!$A$14,"")))))))))))))</f>
        <v>CCE-05</v>
      </c>
      <c r="M1816" s="2" t="s">
        <v>58</v>
      </c>
      <c r="N1816" s="2">
        <v>0</v>
      </c>
      <c r="O1816" s="5">
        <v>34892000</v>
      </c>
      <c r="P1816" s="5">
        <v>34892000</v>
      </c>
      <c r="Q1816" s="1">
        <v>0</v>
      </c>
      <c r="R1816" s="2">
        <v>0</v>
      </c>
      <c r="S1816" s="2" t="s">
        <v>2756</v>
      </c>
      <c r="T1816" s="2" t="s">
        <v>2757</v>
      </c>
      <c r="U1816" s="2" t="s">
        <v>2756</v>
      </c>
      <c r="V1816" s="2" t="s">
        <v>2757</v>
      </c>
      <c r="W1816" s="2" t="s">
        <v>2758</v>
      </c>
      <c r="X1816" s="2">
        <v>3241000</v>
      </c>
      <c r="Y1816" s="3" t="s">
        <v>2759</v>
      </c>
    </row>
    <row r="1817" spans="1:25" ht="180" x14ac:dyDescent="0.25">
      <c r="A1817" s="2" t="s">
        <v>2854</v>
      </c>
      <c r="B1817" s="2" t="str">
        <f>IFERROR(VLOOKUP(VALUE(MID(A1817,1,IF(VALUE(MID(A1817,1,3))=898,3,4))),[36]Hoja1!$A$3:$K$222,2,0),"")</f>
        <v xml:space="preserve">1058 Participación ciudadana para el reencuentro, la reconciliación y la paz </v>
      </c>
      <c r="C1817" s="2" t="s">
        <v>2804</v>
      </c>
      <c r="D1817" s="2" t="s">
        <v>2805</v>
      </c>
      <c r="E1817" s="2">
        <v>93151507</v>
      </c>
      <c r="F1817" s="2" t="s">
        <v>2855</v>
      </c>
      <c r="G1817" s="4">
        <v>1</v>
      </c>
      <c r="H1817" s="4">
        <v>1</v>
      </c>
      <c r="I1817" s="2">
        <v>11</v>
      </c>
      <c r="J1817" s="2">
        <v>1</v>
      </c>
      <c r="K1817" s="2" t="s">
        <v>29</v>
      </c>
      <c r="L1817" s="2" t="str">
        <f>IF(K1817=[36]Hoja3!$B$2,[36]Hoja3!$A$2,IF(K1817=[36]Hoja3!$B$3,[36]Hoja3!$A$3,IF(K1817=[36]Hoja3!$B$4,[36]Hoja3!$A$4,IF(K1817=[36]Hoja3!$B$5,[36]Hoja3!$A$5,IF(K1817=[36]Hoja3!$B$6,[36]Hoja3!$A$6,IF(K1817=[36]Hoja3!$B$7,[36]Hoja3!$A$7,IF(K1817=[36]Hoja3!$B$8,[36]Hoja3!$A$8,IF(K1817=[36]Hoja3!$B$9,[36]Hoja3!$A$9,IF(K1817=[36]Hoja3!$B$10,[36]Hoja3!$A$10,IF(K1817=[36]Hoja3!$B$11,[36]Hoja3!$A$11,IF(K1817=[36]Hoja3!$B$12,[36]Hoja3!$A$12,IF(K1817=[36]Hoja3!$B$13,[36]Hoja3!$A$13,IF(K1817=[36]Hoja3!$B$14,[36]Hoja3!$A$14,"")))))))))))))</f>
        <v>CCE-05</v>
      </c>
      <c r="M1817" s="2" t="s">
        <v>58</v>
      </c>
      <c r="N1817" s="2">
        <v>0</v>
      </c>
      <c r="O1817" s="5">
        <v>28600000</v>
      </c>
      <c r="P1817" s="5">
        <v>28600000</v>
      </c>
      <c r="Q1817" s="1">
        <v>0</v>
      </c>
      <c r="R1817" s="2">
        <v>0</v>
      </c>
      <c r="S1817" s="2" t="s">
        <v>2756</v>
      </c>
      <c r="T1817" s="2" t="s">
        <v>2757</v>
      </c>
      <c r="U1817" s="2" t="s">
        <v>2756</v>
      </c>
      <c r="V1817" s="2" t="s">
        <v>2757</v>
      </c>
      <c r="W1817" s="2" t="s">
        <v>2758</v>
      </c>
      <c r="X1817" s="2">
        <v>3241000</v>
      </c>
      <c r="Y1817" s="3" t="s">
        <v>2759</v>
      </c>
    </row>
    <row r="1818" spans="1:25" ht="180" x14ac:dyDescent="0.25">
      <c r="A1818" s="2" t="s">
        <v>2856</v>
      </c>
      <c r="B1818" s="2" t="str">
        <f>IFERROR(VLOOKUP(VALUE(MID(A1818,1,IF(VALUE(MID(A1818,1,3))=898,3,4))),[36]Hoja1!$A$3:$K$222,2,0),"")</f>
        <v xml:space="preserve">1058 Participación ciudadana para el reencuentro, la reconciliación y la paz </v>
      </c>
      <c r="C1818" s="2" t="s">
        <v>2804</v>
      </c>
      <c r="D1818" s="2" t="s">
        <v>2805</v>
      </c>
      <c r="E1818" s="2">
        <v>93151507</v>
      </c>
      <c r="F1818" s="2" t="s">
        <v>2857</v>
      </c>
      <c r="G1818" s="4">
        <v>1</v>
      </c>
      <c r="H1818" s="4">
        <v>1</v>
      </c>
      <c r="I1818" s="2">
        <v>11</v>
      </c>
      <c r="J1818" s="2">
        <v>1</v>
      </c>
      <c r="K1818" s="2" t="s">
        <v>29</v>
      </c>
      <c r="L1818" s="2" t="str">
        <f>IF(K1818=[36]Hoja3!$B$2,[36]Hoja3!$A$2,IF(K1818=[36]Hoja3!$B$3,[36]Hoja3!$A$3,IF(K1818=[36]Hoja3!$B$4,[36]Hoja3!$A$4,IF(K1818=[36]Hoja3!$B$5,[36]Hoja3!$A$5,IF(K1818=[36]Hoja3!$B$6,[36]Hoja3!$A$6,IF(K1818=[36]Hoja3!$B$7,[36]Hoja3!$A$7,IF(K1818=[36]Hoja3!$B$8,[36]Hoja3!$A$8,IF(K1818=[36]Hoja3!$B$9,[36]Hoja3!$A$9,IF(K1818=[36]Hoja3!$B$10,[36]Hoja3!$A$10,IF(K1818=[36]Hoja3!$B$11,[36]Hoja3!$A$11,IF(K1818=[36]Hoja3!$B$12,[36]Hoja3!$A$12,IF(K1818=[36]Hoja3!$B$13,[36]Hoja3!$A$13,IF(K1818=[36]Hoja3!$B$14,[36]Hoja3!$A$14,"")))))))))))))</f>
        <v>CCE-05</v>
      </c>
      <c r="M1818" s="2" t="s">
        <v>58</v>
      </c>
      <c r="N1818" s="2">
        <v>0</v>
      </c>
      <c r="O1818" s="5">
        <v>28600000</v>
      </c>
      <c r="P1818" s="5">
        <v>28600000</v>
      </c>
      <c r="Q1818" s="1">
        <v>0</v>
      </c>
      <c r="R1818" s="2">
        <v>0</v>
      </c>
      <c r="S1818" s="2" t="s">
        <v>2756</v>
      </c>
      <c r="T1818" s="2" t="s">
        <v>2757</v>
      </c>
      <c r="U1818" s="2" t="s">
        <v>2756</v>
      </c>
      <c r="V1818" s="2" t="s">
        <v>2757</v>
      </c>
      <c r="W1818" s="2" t="s">
        <v>2758</v>
      </c>
      <c r="X1818" s="2">
        <v>3241000</v>
      </c>
      <c r="Y1818" s="3" t="s">
        <v>2759</v>
      </c>
    </row>
    <row r="1819" spans="1:25" ht="180" x14ac:dyDescent="0.25">
      <c r="A1819" s="2" t="s">
        <v>2858</v>
      </c>
      <c r="B1819" s="2" t="str">
        <f>IFERROR(VLOOKUP(VALUE(MID(A1819,1,IF(VALUE(MID(A1819,1,3))=898,3,4))),[36]Hoja1!$A$3:$K$222,2,0),"")</f>
        <v xml:space="preserve">1058 Participación ciudadana para el reencuentro, la reconciliación y la paz </v>
      </c>
      <c r="C1819" s="2" t="s">
        <v>2804</v>
      </c>
      <c r="D1819" s="2" t="s">
        <v>2805</v>
      </c>
      <c r="E1819" s="2">
        <v>84111502</v>
      </c>
      <c r="F1819" s="2" t="s">
        <v>2859</v>
      </c>
      <c r="G1819" s="4">
        <v>1</v>
      </c>
      <c r="H1819" s="4">
        <v>1</v>
      </c>
      <c r="I1819" s="2">
        <v>11.5</v>
      </c>
      <c r="J1819" s="2">
        <v>1</v>
      </c>
      <c r="K1819" s="2" t="s">
        <v>29</v>
      </c>
      <c r="L1819" s="2" t="str">
        <f>IF(K1819=[36]Hoja3!$B$2,[36]Hoja3!$A$2,IF(K1819=[36]Hoja3!$B$3,[36]Hoja3!$A$3,IF(K1819=[36]Hoja3!$B$4,[36]Hoja3!$A$4,IF(K1819=[36]Hoja3!$B$5,[36]Hoja3!$A$5,IF(K1819=[36]Hoja3!$B$6,[36]Hoja3!$A$6,IF(K1819=[36]Hoja3!$B$7,[36]Hoja3!$A$7,IF(K1819=[36]Hoja3!$B$8,[36]Hoja3!$A$8,IF(K1819=[36]Hoja3!$B$9,[36]Hoja3!$A$9,IF(K1819=[36]Hoja3!$B$10,[36]Hoja3!$A$10,IF(K1819=[36]Hoja3!$B$11,[36]Hoja3!$A$11,IF(K1819=[36]Hoja3!$B$12,[36]Hoja3!$A$12,IF(K1819=[36]Hoja3!$B$13,[36]Hoja3!$A$13,IF(K1819=[36]Hoja3!$B$14,[36]Hoja3!$A$14,"")))))))))))))</f>
        <v>CCE-05</v>
      </c>
      <c r="M1819" s="2" t="s">
        <v>58</v>
      </c>
      <c r="N1819" s="2">
        <v>0</v>
      </c>
      <c r="O1819" s="5">
        <v>68411200</v>
      </c>
      <c r="P1819" s="5">
        <v>68411200</v>
      </c>
      <c r="Q1819" s="1">
        <v>0</v>
      </c>
      <c r="R1819" s="2">
        <v>0</v>
      </c>
      <c r="S1819" s="2" t="s">
        <v>2756</v>
      </c>
      <c r="T1819" s="2" t="s">
        <v>2757</v>
      </c>
      <c r="U1819" s="2" t="s">
        <v>2756</v>
      </c>
      <c r="V1819" s="2" t="s">
        <v>2757</v>
      </c>
      <c r="W1819" s="2" t="s">
        <v>2758</v>
      </c>
      <c r="X1819" s="2">
        <v>3241000</v>
      </c>
      <c r="Y1819" s="3" t="s">
        <v>2759</v>
      </c>
    </row>
    <row r="1820" spans="1:25" ht="180" x14ac:dyDescent="0.25">
      <c r="A1820" s="2" t="s">
        <v>2860</v>
      </c>
      <c r="B1820" s="2" t="str">
        <f>IFERROR(VLOOKUP(VALUE(MID(A1820,1,IF(VALUE(MID(A1820,1,3))=898,3,4))),[36]Hoja1!$A$3:$K$222,2,0),"")</f>
        <v xml:space="preserve">1058 Participación ciudadana para el reencuentro, la reconciliación y la paz </v>
      </c>
      <c r="C1820" s="2" t="s">
        <v>2804</v>
      </c>
      <c r="D1820" s="2" t="s">
        <v>2805</v>
      </c>
      <c r="E1820" s="2">
        <v>80101504</v>
      </c>
      <c r="F1820" s="2" t="s">
        <v>2861</v>
      </c>
      <c r="G1820" s="4">
        <v>1</v>
      </c>
      <c r="H1820" s="4">
        <v>1</v>
      </c>
      <c r="I1820" s="2">
        <v>11.5</v>
      </c>
      <c r="J1820" s="2">
        <v>1</v>
      </c>
      <c r="K1820" s="2" t="s">
        <v>29</v>
      </c>
      <c r="L1820" s="2" t="str">
        <f>IF(K1820=[36]Hoja3!$B$2,[36]Hoja3!$A$2,IF(K1820=[36]Hoja3!$B$3,[36]Hoja3!$A$3,IF(K1820=[36]Hoja3!$B$4,[36]Hoja3!$A$4,IF(K1820=[36]Hoja3!$B$5,[36]Hoja3!$A$5,IF(K1820=[36]Hoja3!$B$6,[36]Hoja3!$A$6,IF(K1820=[36]Hoja3!$B$7,[36]Hoja3!$A$7,IF(K1820=[36]Hoja3!$B$8,[36]Hoja3!$A$8,IF(K1820=[36]Hoja3!$B$9,[36]Hoja3!$A$9,IF(K1820=[36]Hoja3!$B$10,[36]Hoja3!$A$10,IF(K1820=[36]Hoja3!$B$11,[36]Hoja3!$A$11,IF(K1820=[36]Hoja3!$B$12,[36]Hoja3!$A$12,IF(K1820=[36]Hoja3!$B$13,[36]Hoja3!$A$13,IF(K1820=[36]Hoja3!$B$14,[36]Hoja3!$A$14,"")))))))))))))</f>
        <v>CCE-05</v>
      </c>
      <c r="M1820" s="2" t="s">
        <v>58</v>
      </c>
      <c r="N1820" s="2">
        <v>0</v>
      </c>
      <c r="O1820" s="5">
        <v>83720000</v>
      </c>
      <c r="P1820" s="5">
        <v>83720000</v>
      </c>
      <c r="Q1820" s="1">
        <v>0</v>
      </c>
      <c r="R1820" s="2">
        <v>0</v>
      </c>
      <c r="S1820" s="2" t="s">
        <v>2756</v>
      </c>
      <c r="T1820" s="2" t="s">
        <v>2757</v>
      </c>
      <c r="U1820" s="2" t="s">
        <v>2756</v>
      </c>
      <c r="V1820" s="2" t="s">
        <v>2757</v>
      </c>
      <c r="W1820" s="2" t="s">
        <v>2758</v>
      </c>
      <c r="X1820" s="2">
        <v>3241000</v>
      </c>
      <c r="Y1820" s="3" t="s">
        <v>2759</v>
      </c>
    </row>
    <row r="1821" spans="1:25" ht="180" x14ac:dyDescent="0.25">
      <c r="A1821" s="2" t="s">
        <v>2862</v>
      </c>
      <c r="B1821" s="2" t="str">
        <f>IFERROR(VLOOKUP(VALUE(MID(A1821,1,IF(VALUE(MID(A1821,1,3))=898,3,4))),[36]Hoja1!$A$3:$K$222,2,0),"")</f>
        <v xml:space="preserve">1058 Participación ciudadana para el reencuentro, la reconciliación y la paz </v>
      </c>
      <c r="C1821" s="2" t="s">
        <v>2804</v>
      </c>
      <c r="D1821" s="2" t="s">
        <v>2805</v>
      </c>
      <c r="E1821" s="2">
        <v>80121704</v>
      </c>
      <c r="F1821" s="2" t="s">
        <v>2863</v>
      </c>
      <c r="G1821" s="4">
        <v>1</v>
      </c>
      <c r="H1821" s="4">
        <v>1</v>
      </c>
      <c r="I1821" s="2">
        <v>11.5</v>
      </c>
      <c r="J1821" s="2">
        <v>1</v>
      </c>
      <c r="K1821" s="2" t="s">
        <v>29</v>
      </c>
      <c r="L1821" s="2" t="str">
        <f>IF(K1821=[36]Hoja3!$B$2,[36]Hoja3!$A$2,IF(K1821=[36]Hoja3!$B$3,[36]Hoja3!$A$3,IF(K1821=[36]Hoja3!$B$4,[36]Hoja3!$A$4,IF(K1821=[36]Hoja3!$B$5,[36]Hoja3!$A$5,IF(K1821=[36]Hoja3!$B$6,[36]Hoja3!$A$6,IF(K1821=[36]Hoja3!$B$7,[36]Hoja3!$A$7,IF(K1821=[36]Hoja3!$B$8,[36]Hoja3!$A$8,IF(K1821=[36]Hoja3!$B$9,[36]Hoja3!$A$9,IF(K1821=[36]Hoja3!$B$10,[36]Hoja3!$A$10,IF(K1821=[36]Hoja3!$B$11,[36]Hoja3!$A$11,IF(K1821=[36]Hoja3!$B$12,[36]Hoja3!$A$12,IF(K1821=[36]Hoja3!$B$13,[36]Hoja3!$A$13,IF(K1821=[36]Hoja3!$B$14,[36]Hoja3!$A$14,"")))))))))))))</f>
        <v>CCE-05</v>
      </c>
      <c r="M1821" s="2" t="s">
        <v>58</v>
      </c>
      <c r="N1821" s="2">
        <v>0</v>
      </c>
      <c r="O1821" s="5">
        <v>111945600</v>
      </c>
      <c r="P1821" s="5">
        <v>111945600</v>
      </c>
      <c r="Q1821" s="1">
        <v>0</v>
      </c>
      <c r="R1821" s="2">
        <v>0</v>
      </c>
      <c r="S1821" s="2" t="s">
        <v>2756</v>
      </c>
      <c r="T1821" s="2" t="s">
        <v>2757</v>
      </c>
      <c r="U1821" s="2" t="s">
        <v>2756</v>
      </c>
      <c r="V1821" s="2" t="s">
        <v>2757</v>
      </c>
      <c r="W1821" s="2" t="s">
        <v>2758</v>
      </c>
      <c r="X1821" s="2">
        <v>3241000</v>
      </c>
      <c r="Y1821" s="3" t="s">
        <v>2759</v>
      </c>
    </row>
    <row r="1822" spans="1:25" ht="180" x14ac:dyDescent="0.25">
      <c r="A1822" s="2" t="s">
        <v>2864</v>
      </c>
      <c r="B1822" s="2" t="str">
        <f>IFERROR(VLOOKUP(VALUE(MID(A1822,1,IF(VALUE(MID(A1822,1,3))=898,3,4))),[36]Hoja1!$A$3:$K$222,2,0),"")</f>
        <v xml:space="preserve">1058 Participación ciudadana para el reencuentro, la reconciliación y la paz </v>
      </c>
      <c r="C1822" s="2" t="s">
        <v>2804</v>
      </c>
      <c r="D1822" s="2" t="s">
        <v>2805</v>
      </c>
      <c r="E1822" s="2">
        <v>80121704</v>
      </c>
      <c r="F1822" s="2" t="s">
        <v>2865</v>
      </c>
      <c r="G1822" s="4">
        <v>1</v>
      </c>
      <c r="H1822" s="4">
        <v>1</v>
      </c>
      <c r="I1822" s="2">
        <v>11.5</v>
      </c>
      <c r="J1822" s="2">
        <v>1</v>
      </c>
      <c r="K1822" s="2" t="s">
        <v>29</v>
      </c>
      <c r="L1822" s="2" t="str">
        <f>IF(K1822=[36]Hoja3!$B$2,[36]Hoja3!$A$2,IF(K1822=[36]Hoja3!$B$3,[36]Hoja3!$A$3,IF(K1822=[36]Hoja3!$B$4,[36]Hoja3!$A$4,IF(K1822=[36]Hoja3!$B$5,[36]Hoja3!$A$5,IF(K1822=[36]Hoja3!$B$6,[36]Hoja3!$A$6,IF(K1822=[36]Hoja3!$B$7,[36]Hoja3!$A$7,IF(K1822=[36]Hoja3!$B$8,[36]Hoja3!$A$8,IF(K1822=[36]Hoja3!$B$9,[36]Hoja3!$A$9,IF(K1822=[36]Hoja3!$B$10,[36]Hoja3!$A$10,IF(K1822=[36]Hoja3!$B$11,[36]Hoja3!$A$11,IF(K1822=[36]Hoja3!$B$12,[36]Hoja3!$A$12,IF(K1822=[36]Hoja3!$B$13,[36]Hoja3!$A$13,IF(K1822=[36]Hoja3!$B$14,[36]Hoja3!$A$14,"")))))))))))))</f>
        <v>CCE-05</v>
      </c>
      <c r="M1822" s="2" t="s">
        <v>58</v>
      </c>
      <c r="N1822" s="2">
        <v>0</v>
      </c>
      <c r="O1822" s="5">
        <v>71760000</v>
      </c>
      <c r="P1822" s="5">
        <v>71760000</v>
      </c>
      <c r="Q1822" s="1">
        <v>0</v>
      </c>
      <c r="R1822" s="2">
        <v>0</v>
      </c>
      <c r="S1822" s="2" t="s">
        <v>2756</v>
      </c>
      <c r="T1822" s="2" t="s">
        <v>2757</v>
      </c>
      <c r="U1822" s="2" t="s">
        <v>2756</v>
      </c>
      <c r="V1822" s="2" t="s">
        <v>2757</v>
      </c>
      <c r="W1822" s="2" t="s">
        <v>2758</v>
      </c>
      <c r="X1822" s="2">
        <v>3241000</v>
      </c>
      <c r="Y1822" s="3" t="s">
        <v>2759</v>
      </c>
    </row>
    <row r="1823" spans="1:25" ht="180" x14ac:dyDescent="0.25">
      <c r="A1823" s="2" t="s">
        <v>2866</v>
      </c>
      <c r="B1823" s="2" t="str">
        <f>IFERROR(VLOOKUP(VALUE(MID(A1823,1,IF(VALUE(MID(A1823,1,3))=898,3,4))),[36]Hoja1!$A$3:$K$222,2,0),"")</f>
        <v xml:space="preserve">1058 Participación ciudadana para el reencuentro, la reconciliación y la paz </v>
      </c>
      <c r="C1823" s="2" t="s">
        <v>2804</v>
      </c>
      <c r="D1823" s="2" t="s">
        <v>2805</v>
      </c>
      <c r="E1823" s="2">
        <v>80101504</v>
      </c>
      <c r="F1823" s="2" t="s">
        <v>2867</v>
      </c>
      <c r="G1823" s="4">
        <v>1</v>
      </c>
      <c r="H1823" s="4">
        <v>1</v>
      </c>
      <c r="I1823" s="2">
        <v>11</v>
      </c>
      <c r="J1823" s="2">
        <v>1</v>
      </c>
      <c r="K1823" s="2" t="s">
        <v>29</v>
      </c>
      <c r="L1823" s="2" t="str">
        <f>IF(K1823=[36]Hoja3!$B$2,[36]Hoja3!$A$2,IF(K1823=[36]Hoja3!$B$3,[36]Hoja3!$A$3,IF(K1823=[36]Hoja3!$B$4,[36]Hoja3!$A$4,IF(K1823=[36]Hoja3!$B$5,[36]Hoja3!$A$5,IF(K1823=[36]Hoja3!$B$6,[36]Hoja3!$A$6,IF(K1823=[36]Hoja3!$B$7,[36]Hoja3!$A$7,IF(K1823=[36]Hoja3!$B$8,[36]Hoja3!$A$8,IF(K1823=[36]Hoja3!$B$9,[36]Hoja3!$A$9,IF(K1823=[36]Hoja3!$B$10,[36]Hoja3!$A$10,IF(K1823=[36]Hoja3!$B$11,[36]Hoja3!$A$11,IF(K1823=[36]Hoja3!$B$12,[36]Hoja3!$A$12,IF(K1823=[36]Hoja3!$B$13,[36]Hoja3!$A$13,IF(K1823=[36]Hoja3!$B$14,[36]Hoja3!$A$14,"")))))))))))))</f>
        <v>CCE-05</v>
      </c>
      <c r="M1823" s="2" t="s">
        <v>58</v>
      </c>
      <c r="N1823" s="2">
        <v>0</v>
      </c>
      <c r="O1823" s="5">
        <v>77000000</v>
      </c>
      <c r="P1823" s="5">
        <v>77000000</v>
      </c>
      <c r="Q1823" s="1">
        <v>0</v>
      </c>
      <c r="R1823" s="2">
        <v>0</v>
      </c>
      <c r="S1823" s="2" t="s">
        <v>2756</v>
      </c>
      <c r="T1823" s="2" t="s">
        <v>2757</v>
      </c>
      <c r="U1823" s="2" t="s">
        <v>2756</v>
      </c>
      <c r="V1823" s="2" t="s">
        <v>2757</v>
      </c>
      <c r="W1823" s="2" t="s">
        <v>2758</v>
      </c>
      <c r="X1823" s="2">
        <v>3241000</v>
      </c>
      <c r="Y1823" s="3" t="s">
        <v>2759</v>
      </c>
    </row>
    <row r="1824" spans="1:25" ht="180" x14ac:dyDescent="0.25">
      <c r="A1824" s="2" t="s">
        <v>2868</v>
      </c>
      <c r="B1824" s="2" t="str">
        <f>IFERROR(VLOOKUP(VALUE(MID(A1824,1,IF(VALUE(MID(A1824,1,3))=898,3,4))),[36]Hoja1!$A$3:$K$222,2,0),"")</f>
        <v xml:space="preserve">1058 Participación ciudadana para el reencuentro, la reconciliación y la paz </v>
      </c>
      <c r="C1824" s="2" t="s">
        <v>2804</v>
      </c>
      <c r="D1824" s="2" t="s">
        <v>2805</v>
      </c>
      <c r="E1824" s="2">
        <v>84111502</v>
      </c>
      <c r="F1824" s="2" t="s">
        <v>2869</v>
      </c>
      <c r="G1824" s="4">
        <v>1</v>
      </c>
      <c r="H1824" s="4">
        <v>1</v>
      </c>
      <c r="I1824" s="2">
        <v>11</v>
      </c>
      <c r="J1824" s="2">
        <v>1</v>
      </c>
      <c r="K1824" s="2" t="s">
        <v>29</v>
      </c>
      <c r="L1824" s="2" t="str">
        <f>IF(K1824=[36]Hoja3!$B$2,[36]Hoja3!$A$2,IF(K1824=[36]Hoja3!$B$3,[36]Hoja3!$A$3,IF(K1824=[36]Hoja3!$B$4,[36]Hoja3!$A$4,IF(K1824=[36]Hoja3!$B$5,[36]Hoja3!$A$5,IF(K1824=[36]Hoja3!$B$6,[36]Hoja3!$A$6,IF(K1824=[36]Hoja3!$B$7,[36]Hoja3!$A$7,IF(K1824=[36]Hoja3!$B$8,[36]Hoja3!$A$8,IF(K1824=[36]Hoja3!$B$9,[36]Hoja3!$A$9,IF(K1824=[36]Hoja3!$B$10,[36]Hoja3!$A$10,IF(K1824=[36]Hoja3!$B$11,[36]Hoja3!$A$11,IF(K1824=[36]Hoja3!$B$12,[36]Hoja3!$A$12,IF(K1824=[36]Hoja3!$B$13,[36]Hoja3!$A$13,IF(K1824=[36]Hoja3!$B$14,[36]Hoja3!$A$14,"")))))))))))))</f>
        <v>CCE-05</v>
      </c>
      <c r="M1824" s="2" t="s">
        <v>58</v>
      </c>
      <c r="N1824" s="2">
        <v>0</v>
      </c>
      <c r="O1824" s="5">
        <v>53539200</v>
      </c>
      <c r="P1824" s="5">
        <v>53539200</v>
      </c>
      <c r="Q1824" s="1">
        <v>0</v>
      </c>
      <c r="R1824" s="2">
        <v>0</v>
      </c>
      <c r="S1824" s="2" t="s">
        <v>2756</v>
      </c>
      <c r="T1824" s="2" t="s">
        <v>2757</v>
      </c>
      <c r="U1824" s="2" t="s">
        <v>2756</v>
      </c>
      <c r="V1824" s="2" t="s">
        <v>2757</v>
      </c>
      <c r="W1824" s="2" t="s">
        <v>2758</v>
      </c>
      <c r="X1824" s="2">
        <v>3241000</v>
      </c>
      <c r="Y1824" s="3" t="s">
        <v>2759</v>
      </c>
    </row>
    <row r="1825" spans="1:25" ht="180" x14ac:dyDescent="0.25">
      <c r="A1825" s="2" t="s">
        <v>2870</v>
      </c>
      <c r="B1825" s="2" t="str">
        <f>IFERROR(VLOOKUP(VALUE(MID(A1825,1,IF(VALUE(MID(A1825,1,3))=898,3,4))),[36]Hoja1!$A$3:$K$222,2,0),"")</f>
        <v xml:space="preserve">1058 Participación ciudadana para el reencuentro, la reconciliación y la paz </v>
      </c>
      <c r="C1825" s="2" t="s">
        <v>2804</v>
      </c>
      <c r="D1825" s="2" t="s">
        <v>2805</v>
      </c>
      <c r="E1825" s="2">
        <v>80121704</v>
      </c>
      <c r="F1825" s="2" t="s">
        <v>2865</v>
      </c>
      <c r="G1825" s="4">
        <v>1</v>
      </c>
      <c r="H1825" s="4">
        <v>1</v>
      </c>
      <c r="I1825" s="2">
        <v>11</v>
      </c>
      <c r="J1825" s="2">
        <v>1</v>
      </c>
      <c r="K1825" s="2" t="s">
        <v>29</v>
      </c>
      <c r="L1825" s="2" t="str">
        <f>IF(K1825=[36]Hoja3!$B$2,[36]Hoja3!$A$2,IF(K1825=[36]Hoja3!$B$3,[36]Hoja3!$A$3,IF(K1825=[36]Hoja3!$B$4,[36]Hoja3!$A$4,IF(K1825=[36]Hoja3!$B$5,[36]Hoja3!$A$5,IF(K1825=[36]Hoja3!$B$6,[36]Hoja3!$A$6,IF(K1825=[36]Hoja3!$B$7,[36]Hoja3!$A$7,IF(K1825=[36]Hoja3!$B$8,[36]Hoja3!$A$8,IF(K1825=[36]Hoja3!$B$9,[36]Hoja3!$A$9,IF(K1825=[36]Hoja3!$B$10,[36]Hoja3!$A$10,IF(K1825=[36]Hoja3!$B$11,[36]Hoja3!$A$11,IF(K1825=[36]Hoja3!$B$12,[36]Hoja3!$A$12,IF(K1825=[36]Hoja3!$B$13,[36]Hoja3!$A$13,IF(K1825=[36]Hoja3!$B$14,[36]Hoja3!$A$14,"")))))))))))))</f>
        <v>CCE-05</v>
      </c>
      <c r="M1825" s="2" t="s">
        <v>58</v>
      </c>
      <c r="N1825" s="2">
        <v>0</v>
      </c>
      <c r="O1825" s="5">
        <v>68640000</v>
      </c>
      <c r="P1825" s="5">
        <v>68640000</v>
      </c>
      <c r="Q1825" s="1">
        <v>0</v>
      </c>
      <c r="R1825" s="2">
        <v>0</v>
      </c>
      <c r="S1825" s="2" t="s">
        <v>2756</v>
      </c>
      <c r="T1825" s="2" t="s">
        <v>2757</v>
      </c>
      <c r="U1825" s="2" t="s">
        <v>2756</v>
      </c>
      <c r="V1825" s="2" t="s">
        <v>2757</v>
      </c>
      <c r="W1825" s="2" t="s">
        <v>2758</v>
      </c>
      <c r="X1825" s="2">
        <v>3241000</v>
      </c>
      <c r="Y1825" s="3" t="s">
        <v>2759</v>
      </c>
    </row>
    <row r="1826" spans="1:25" ht="165" x14ac:dyDescent="0.25">
      <c r="A1826" s="2" t="s">
        <v>2871</v>
      </c>
      <c r="B1826" s="2" t="str">
        <f>IFERROR(VLOOKUP(VALUE(MID(A1826,1,IF(VALUE(MID(A1826,1,3))=898,3,4))),[36]Hoja1!$A$3:$K$222,2,0),"")</f>
        <v xml:space="preserve">1058 Participación ciudadana para el reencuentro, la reconciliación y la paz </v>
      </c>
      <c r="C1826" s="2" t="s">
        <v>2872</v>
      </c>
      <c r="D1826" s="2" t="s">
        <v>2873</v>
      </c>
      <c r="E1826" s="2">
        <v>93151509</v>
      </c>
      <c r="F1826" s="2" t="s">
        <v>2874</v>
      </c>
      <c r="G1826" s="4">
        <v>1</v>
      </c>
      <c r="H1826" s="4">
        <v>1</v>
      </c>
      <c r="I1826" s="2">
        <v>11</v>
      </c>
      <c r="J1826" s="2">
        <v>1</v>
      </c>
      <c r="K1826" s="2" t="s">
        <v>29</v>
      </c>
      <c r="L1826" s="2" t="str">
        <f>IF(K1826=[36]Hoja3!$B$2,[36]Hoja3!$A$2,IF(K1826=[36]Hoja3!$B$3,[36]Hoja3!$A$3,IF(K1826=[36]Hoja3!$B$4,[36]Hoja3!$A$4,IF(K1826=[36]Hoja3!$B$5,[36]Hoja3!$A$5,IF(K1826=[36]Hoja3!$B$6,[36]Hoja3!$A$6,IF(K1826=[36]Hoja3!$B$7,[36]Hoja3!$A$7,IF(K1826=[36]Hoja3!$B$8,[36]Hoja3!$A$8,IF(K1826=[36]Hoja3!$B$9,[36]Hoja3!$A$9,IF(K1826=[36]Hoja3!$B$10,[36]Hoja3!$A$10,IF(K1826=[36]Hoja3!$B$11,[36]Hoja3!$A$11,IF(K1826=[36]Hoja3!$B$12,[36]Hoja3!$A$12,IF(K1826=[36]Hoja3!$B$13,[36]Hoja3!$A$13,IF(K1826=[36]Hoja3!$B$14,[36]Hoja3!$A$14,"")))))))))))))</f>
        <v>CCE-05</v>
      </c>
      <c r="M1826" s="2" t="s">
        <v>58</v>
      </c>
      <c r="N1826" s="2">
        <v>0</v>
      </c>
      <c r="O1826" s="5">
        <v>77000000</v>
      </c>
      <c r="P1826" s="5">
        <v>77000000</v>
      </c>
      <c r="Q1826" s="1">
        <v>0</v>
      </c>
      <c r="R1826" s="2">
        <v>0</v>
      </c>
      <c r="S1826" s="2" t="s">
        <v>2756</v>
      </c>
      <c r="T1826" s="2" t="s">
        <v>2757</v>
      </c>
      <c r="U1826" s="2" t="s">
        <v>2756</v>
      </c>
      <c r="V1826" s="2" t="s">
        <v>2757</v>
      </c>
      <c r="W1826" s="2" t="s">
        <v>2758</v>
      </c>
      <c r="X1826" s="2">
        <v>3241000</v>
      </c>
      <c r="Y1826" s="3" t="s">
        <v>2759</v>
      </c>
    </row>
    <row r="1827" spans="1:25" ht="195" x14ac:dyDescent="0.25">
      <c r="A1827" s="2" t="s">
        <v>2875</v>
      </c>
      <c r="B1827" s="2" t="str">
        <f>IFERROR(VLOOKUP(VALUE(MID(A1827,1,IF(VALUE(MID(A1827,1,3))=898,3,4))),[36]Hoja1!$A$3:$K$222,2,0),"")</f>
        <v xml:space="preserve">1058 Participación ciudadana para el reencuentro, la reconciliación y la paz </v>
      </c>
      <c r="C1827" s="2" t="s">
        <v>2872</v>
      </c>
      <c r="D1827" s="2" t="s">
        <v>2873</v>
      </c>
      <c r="E1827" s="2">
        <v>93151509</v>
      </c>
      <c r="F1827" s="2" t="s">
        <v>2876</v>
      </c>
      <c r="G1827" s="4">
        <v>1</v>
      </c>
      <c r="H1827" s="4">
        <v>1</v>
      </c>
      <c r="I1827" s="2">
        <v>10</v>
      </c>
      <c r="J1827" s="2">
        <v>1</v>
      </c>
      <c r="K1827" s="2" t="s">
        <v>29</v>
      </c>
      <c r="L1827" s="2" t="str">
        <f>IF(K1827=[36]Hoja3!$B$2,[36]Hoja3!$A$2,IF(K1827=[36]Hoja3!$B$3,[36]Hoja3!$A$3,IF(K1827=[36]Hoja3!$B$4,[36]Hoja3!$A$4,IF(K1827=[36]Hoja3!$B$5,[36]Hoja3!$A$5,IF(K1827=[36]Hoja3!$B$6,[36]Hoja3!$A$6,IF(K1827=[36]Hoja3!$B$7,[36]Hoja3!$A$7,IF(K1827=[36]Hoja3!$B$8,[36]Hoja3!$A$8,IF(K1827=[36]Hoja3!$B$9,[36]Hoja3!$A$9,IF(K1827=[36]Hoja3!$B$10,[36]Hoja3!$A$10,IF(K1827=[36]Hoja3!$B$11,[36]Hoja3!$A$11,IF(K1827=[36]Hoja3!$B$12,[36]Hoja3!$A$12,IF(K1827=[36]Hoja3!$B$13,[36]Hoja3!$A$13,IF(K1827=[36]Hoja3!$B$14,[36]Hoja3!$A$14,"")))))))))))))</f>
        <v>CCE-05</v>
      </c>
      <c r="M1827" s="2" t="s">
        <v>58</v>
      </c>
      <c r="N1827" s="2">
        <v>0</v>
      </c>
      <c r="O1827" s="5">
        <v>55000000</v>
      </c>
      <c r="P1827" s="5">
        <v>55000000</v>
      </c>
      <c r="Q1827" s="1">
        <v>0</v>
      </c>
      <c r="R1827" s="2">
        <v>0</v>
      </c>
      <c r="S1827" s="2" t="s">
        <v>2756</v>
      </c>
      <c r="T1827" s="2" t="s">
        <v>2757</v>
      </c>
      <c r="U1827" s="2" t="s">
        <v>2756</v>
      </c>
      <c r="V1827" s="2" t="s">
        <v>2757</v>
      </c>
      <c r="W1827" s="2" t="s">
        <v>2758</v>
      </c>
      <c r="X1827" s="2">
        <v>3241000</v>
      </c>
      <c r="Y1827" s="3" t="s">
        <v>2759</v>
      </c>
    </row>
    <row r="1828" spans="1:25" ht="195" x14ac:dyDescent="0.25">
      <c r="A1828" s="2" t="s">
        <v>2877</v>
      </c>
      <c r="B1828" s="2" t="str">
        <f>IFERROR(VLOOKUP(VALUE(MID(A1828,1,IF(VALUE(MID(A1828,1,3))=898,3,4))),[36]Hoja1!$A$3:$K$222,2,0),"")</f>
        <v xml:space="preserve">1058 Participación ciudadana para el reencuentro, la reconciliación y la paz </v>
      </c>
      <c r="C1828" s="2" t="s">
        <v>2872</v>
      </c>
      <c r="D1828" s="2" t="s">
        <v>2873</v>
      </c>
      <c r="E1828" s="2">
        <v>93151509</v>
      </c>
      <c r="F1828" s="2" t="s">
        <v>2876</v>
      </c>
      <c r="G1828" s="4">
        <v>1</v>
      </c>
      <c r="H1828" s="4">
        <v>1</v>
      </c>
      <c r="I1828" s="2">
        <v>10</v>
      </c>
      <c r="J1828" s="2">
        <v>1</v>
      </c>
      <c r="K1828" s="2" t="s">
        <v>29</v>
      </c>
      <c r="L1828" s="2" t="str">
        <f>IF(K1828=[36]Hoja3!$B$2,[36]Hoja3!$A$2,IF(K1828=[36]Hoja3!$B$3,[36]Hoja3!$A$3,IF(K1828=[36]Hoja3!$B$4,[36]Hoja3!$A$4,IF(K1828=[36]Hoja3!$B$5,[36]Hoja3!$A$5,IF(K1828=[36]Hoja3!$B$6,[36]Hoja3!$A$6,IF(K1828=[36]Hoja3!$B$7,[36]Hoja3!$A$7,IF(K1828=[36]Hoja3!$B$8,[36]Hoja3!$A$8,IF(K1828=[36]Hoja3!$B$9,[36]Hoja3!$A$9,IF(K1828=[36]Hoja3!$B$10,[36]Hoja3!$A$10,IF(K1828=[36]Hoja3!$B$11,[36]Hoja3!$A$11,IF(K1828=[36]Hoja3!$B$12,[36]Hoja3!$A$12,IF(K1828=[36]Hoja3!$B$13,[36]Hoja3!$A$13,IF(K1828=[36]Hoja3!$B$14,[36]Hoja3!$A$14,"")))))))))))))</f>
        <v>CCE-05</v>
      </c>
      <c r="M1828" s="2" t="s">
        <v>58</v>
      </c>
      <c r="N1828" s="2">
        <v>0</v>
      </c>
      <c r="O1828" s="5">
        <v>55000000</v>
      </c>
      <c r="P1828" s="5">
        <v>55000000</v>
      </c>
      <c r="Q1828" s="1">
        <v>0</v>
      </c>
      <c r="R1828" s="2">
        <v>0</v>
      </c>
      <c r="S1828" s="2" t="s">
        <v>2756</v>
      </c>
      <c r="T1828" s="2" t="s">
        <v>2757</v>
      </c>
      <c r="U1828" s="2" t="s">
        <v>2756</v>
      </c>
      <c r="V1828" s="2" t="s">
        <v>2757</v>
      </c>
      <c r="W1828" s="2" t="s">
        <v>2758</v>
      </c>
      <c r="X1828" s="2">
        <v>3241000</v>
      </c>
      <c r="Y1828" s="3" t="s">
        <v>2759</v>
      </c>
    </row>
    <row r="1829" spans="1:25" ht="195" x14ac:dyDescent="0.25">
      <c r="A1829" s="2" t="s">
        <v>2878</v>
      </c>
      <c r="B1829" s="2" t="str">
        <f>IFERROR(VLOOKUP(VALUE(MID(A1829,1,IF(VALUE(MID(A1829,1,3))=898,3,4))),[36]Hoja1!$A$3:$K$222,2,0),"")</f>
        <v xml:space="preserve">1058 Participación ciudadana para el reencuentro, la reconciliación y la paz </v>
      </c>
      <c r="C1829" s="2" t="s">
        <v>2872</v>
      </c>
      <c r="D1829" s="2" t="s">
        <v>2873</v>
      </c>
      <c r="E1829" s="2">
        <v>93151509</v>
      </c>
      <c r="F1829" s="2" t="s">
        <v>2876</v>
      </c>
      <c r="G1829" s="4">
        <v>1</v>
      </c>
      <c r="H1829" s="4">
        <v>1</v>
      </c>
      <c r="I1829" s="2">
        <v>10</v>
      </c>
      <c r="J1829" s="2">
        <v>1</v>
      </c>
      <c r="K1829" s="2" t="s">
        <v>29</v>
      </c>
      <c r="L1829" s="2" t="str">
        <f>IF(K1829=[36]Hoja3!$B$2,[36]Hoja3!$A$2,IF(K1829=[36]Hoja3!$B$3,[36]Hoja3!$A$3,IF(K1829=[36]Hoja3!$B$4,[36]Hoja3!$A$4,IF(K1829=[36]Hoja3!$B$5,[36]Hoja3!$A$5,IF(K1829=[36]Hoja3!$B$6,[36]Hoja3!$A$6,IF(K1829=[36]Hoja3!$B$7,[36]Hoja3!$A$7,IF(K1829=[36]Hoja3!$B$8,[36]Hoja3!$A$8,IF(K1829=[36]Hoja3!$B$9,[36]Hoja3!$A$9,IF(K1829=[36]Hoja3!$B$10,[36]Hoja3!$A$10,IF(K1829=[36]Hoja3!$B$11,[36]Hoja3!$A$11,IF(K1829=[36]Hoja3!$B$12,[36]Hoja3!$A$12,IF(K1829=[36]Hoja3!$B$13,[36]Hoja3!$A$13,IF(K1829=[36]Hoja3!$B$14,[36]Hoja3!$A$14,"")))))))))))))</f>
        <v>CCE-05</v>
      </c>
      <c r="M1829" s="2" t="s">
        <v>58</v>
      </c>
      <c r="N1829" s="2">
        <v>0</v>
      </c>
      <c r="O1829" s="5">
        <v>55000000</v>
      </c>
      <c r="P1829" s="5">
        <v>55000000</v>
      </c>
      <c r="Q1829" s="1">
        <v>0</v>
      </c>
      <c r="R1829" s="2">
        <v>0</v>
      </c>
      <c r="S1829" s="2" t="s">
        <v>2756</v>
      </c>
      <c r="T1829" s="2" t="s">
        <v>2757</v>
      </c>
      <c r="U1829" s="2" t="s">
        <v>2756</v>
      </c>
      <c r="V1829" s="2" t="s">
        <v>2757</v>
      </c>
      <c r="W1829" s="2" t="s">
        <v>2758</v>
      </c>
      <c r="X1829" s="2">
        <v>3241000</v>
      </c>
      <c r="Y1829" s="3" t="s">
        <v>2759</v>
      </c>
    </row>
    <row r="1830" spans="1:25" ht="195" x14ac:dyDescent="0.25">
      <c r="A1830" s="2" t="s">
        <v>2879</v>
      </c>
      <c r="B1830" s="2" t="str">
        <f>IFERROR(VLOOKUP(VALUE(MID(A1830,1,IF(VALUE(MID(A1830,1,3))=898,3,4))),[36]Hoja1!$A$3:$K$222,2,0),"")</f>
        <v xml:space="preserve">1058 Participación ciudadana para el reencuentro, la reconciliación y la paz </v>
      </c>
      <c r="C1830" s="2" t="s">
        <v>2872</v>
      </c>
      <c r="D1830" s="2" t="s">
        <v>2873</v>
      </c>
      <c r="E1830" s="2">
        <v>93151509</v>
      </c>
      <c r="F1830" s="2" t="s">
        <v>2876</v>
      </c>
      <c r="G1830" s="4">
        <v>1</v>
      </c>
      <c r="H1830" s="4">
        <v>1</v>
      </c>
      <c r="I1830" s="2">
        <v>10</v>
      </c>
      <c r="J1830" s="2">
        <v>1</v>
      </c>
      <c r="K1830" s="2" t="s">
        <v>29</v>
      </c>
      <c r="L1830" s="2" t="str">
        <f>IF(K1830=[36]Hoja3!$B$2,[36]Hoja3!$A$2,IF(K1830=[36]Hoja3!$B$3,[36]Hoja3!$A$3,IF(K1830=[36]Hoja3!$B$4,[36]Hoja3!$A$4,IF(K1830=[36]Hoja3!$B$5,[36]Hoja3!$A$5,IF(K1830=[36]Hoja3!$B$6,[36]Hoja3!$A$6,IF(K1830=[36]Hoja3!$B$7,[36]Hoja3!$A$7,IF(K1830=[36]Hoja3!$B$8,[36]Hoja3!$A$8,IF(K1830=[36]Hoja3!$B$9,[36]Hoja3!$A$9,IF(K1830=[36]Hoja3!$B$10,[36]Hoja3!$A$10,IF(K1830=[36]Hoja3!$B$11,[36]Hoja3!$A$11,IF(K1830=[36]Hoja3!$B$12,[36]Hoja3!$A$12,IF(K1830=[36]Hoja3!$B$13,[36]Hoja3!$A$13,IF(K1830=[36]Hoja3!$B$14,[36]Hoja3!$A$14,"")))))))))))))</f>
        <v>CCE-05</v>
      </c>
      <c r="M1830" s="2" t="s">
        <v>58</v>
      </c>
      <c r="N1830" s="2">
        <v>0</v>
      </c>
      <c r="O1830" s="5">
        <v>55000000</v>
      </c>
      <c r="P1830" s="5">
        <v>55000000</v>
      </c>
      <c r="Q1830" s="1">
        <v>0</v>
      </c>
      <c r="R1830" s="2">
        <v>0</v>
      </c>
      <c r="S1830" s="2" t="s">
        <v>2756</v>
      </c>
      <c r="T1830" s="2" t="s">
        <v>2757</v>
      </c>
      <c r="U1830" s="2" t="s">
        <v>2756</v>
      </c>
      <c r="V1830" s="2" t="s">
        <v>2757</v>
      </c>
      <c r="W1830" s="2" t="s">
        <v>2758</v>
      </c>
      <c r="X1830" s="2">
        <v>3241000</v>
      </c>
      <c r="Y1830" s="3" t="s">
        <v>2759</v>
      </c>
    </row>
    <row r="1831" spans="1:25" ht="165" x14ac:dyDescent="0.25">
      <c r="A1831" s="2" t="s">
        <v>2880</v>
      </c>
      <c r="B1831" s="2" t="str">
        <f>IFERROR(VLOOKUP(VALUE(MID(A1831,1,IF(VALUE(MID(A1831,1,3))=898,3,4))),[36]Hoja1!$A$3:$K$222,2,0),"")</f>
        <v xml:space="preserve">1058 Participación ciudadana para el reencuentro, la reconciliación y la paz </v>
      </c>
      <c r="C1831" s="2" t="s">
        <v>2872</v>
      </c>
      <c r="D1831" s="2" t="s">
        <v>2881</v>
      </c>
      <c r="E1831" s="2">
        <v>80101604</v>
      </c>
      <c r="F1831" s="2" t="s">
        <v>2882</v>
      </c>
      <c r="G1831" s="4">
        <v>1</v>
      </c>
      <c r="H1831" s="4">
        <v>1</v>
      </c>
      <c r="I1831" s="2">
        <v>11</v>
      </c>
      <c r="J1831" s="2">
        <v>1</v>
      </c>
      <c r="K1831" s="2" t="s">
        <v>29</v>
      </c>
      <c r="L1831" s="2" t="str">
        <f>IF(K1831=[36]Hoja3!$B$2,[36]Hoja3!$A$2,IF(K1831=[36]Hoja3!$B$3,[36]Hoja3!$A$3,IF(K1831=[36]Hoja3!$B$4,[36]Hoja3!$A$4,IF(K1831=[36]Hoja3!$B$5,[36]Hoja3!$A$5,IF(K1831=[36]Hoja3!$B$6,[36]Hoja3!$A$6,IF(K1831=[36]Hoja3!$B$7,[36]Hoja3!$A$7,IF(K1831=[36]Hoja3!$B$8,[36]Hoja3!$A$8,IF(K1831=[36]Hoja3!$B$9,[36]Hoja3!$A$9,IF(K1831=[36]Hoja3!$B$10,[36]Hoja3!$A$10,IF(K1831=[36]Hoja3!$B$11,[36]Hoja3!$A$11,IF(K1831=[36]Hoja3!$B$12,[36]Hoja3!$A$12,IF(K1831=[36]Hoja3!$B$13,[36]Hoja3!$A$13,IF(K1831=[36]Hoja3!$B$14,[36]Hoja3!$A$14,"")))))))))))))</f>
        <v>CCE-05</v>
      </c>
      <c r="M1831" s="2" t="s">
        <v>58</v>
      </c>
      <c r="N1831" s="2">
        <v>0</v>
      </c>
      <c r="O1831" s="5">
        <v>57200000</v>
      </c>
      <c r="P1831" s="5">
        <v>57200000</v>
      </c>
      <c r="Q1831" s="1">
        <v>0</v>
      </c>
      <c r="R1831" s="2">
        <v>0</v>
      </c>
      <c r="S1831" s="2" t="s">
        <v>2756</v>
      </c>
      <c r="T1831" s="2" t="s">
        <v>2757</v>
      </c>
      <c r="U1831" s="2" t="s">
        <v>2756</v>
      </c>
      <c r="V1831" s="2" t="s">
        <v>2757</v>
      </c>
      <c r="W1831" s="2" t="s">
        <v>2758</v>
      </c>
      <c r="X1831" s="2">
        <v>3241000</v>
      </c>
      <c r="Y1831" s="3" t="s">
        <v>2759</v>
      </c>
    </row>
    <row r="1832" spans="1:25" ht="165" x14ac:dyDescent="0.25">
      <c r="A1832" s="2" t="s">
        <v>2883</v>
      </c>
      <c r="B1832" s="2" t="str">
        <f>IFERROR(VLOOKUP(VALUE(MID(A1832,1,IF(VALUE(MID(A1832,1,3))=898,3,4))),[36]Hoja1!$A$3:$K$222,2,0),"")</f>
        <v xml:space="preserve">1058 Participación ciudadana para el reencuentro, la reconciliación y la paz </v>
      </c>
      <c r="C1832" s="2" t="s">
        <v>2872</v>
      </c>
      <c r="D1832" s="2" t="s">
        <v>2881</v>
      </c>
      <c r="E1832" s="2">
        <v>80101504</v>
      </c>
      <c r="F1832" s="2" t="s">
        <v>2884</v>
      </c>
      <c r="G1832" s="4">
        <v>1</v>
      </c>
      <c r="H1832" s="4">
        <v>1</v>
      </c>
      <c r="I1832" s="2">
        <v>11</v>
      </c>
      <c r="J1832" s="2">
        <v>1</v>
      </c>
      <c r="K1832" s="2" t="s">
        <v>29</v>
      </c>
      <c r="L1832" s="2" t="str">
        <f>IF(K1832=[36]Hoja3!$B$2,[36]Hoja3!$A$2,IF(K1832=[36]Hoja3!$B$3,[36]Hoja3!$A$3,IF(K1832=[36]Hoja3!$B$4,[36]Hoja3!$A$4,IF(K1832=[36]Hoja3!$B$5,[36]Hoja3!$A$5,IF(K1832=[36]Hoja3!$B$6,[36]Hoja3!$A$6,IF(K1832=[36]Hoja3!$B$7,[36]Hoja3!$A$7,IF(K1832=[36]Hoja3!$B$8,[36]Hoja3!$A$8,IF(K1832=[36]Hoja3!$B$9,[36]Hoja3!$A$9,IF(K1832=[36]Hoja3!$B$10,[36]Hoja3!$A$10,IF(K1832=[36]Hoja3!$B$11,[36]Hoja3!$A$11,IF(K1832=[36]Hoja3!$B$12,[36]Hoja3!$A$12,IF(K1832=[36]Hoja3!$B$13,[36]Hoja3!$A$13,IF(K1832=[36]Hoja3!$B$14,[36]Hoja3!$A$14,"")))))))))))))</f>
        <v>CCE-05</v>
      </c>
      <c r="M1832" s="2" t="s">
        <v>58</v>
      </c>
      <c r="N1832" s="2">
        <v>0</v>
      </c>
      <c r="O1832" s="5">
        <v>59488000</v>
      </c>
      <c r="P1832" s="5">
        <v>59488000</v>
      </c>
      <c r="Q1832" s="1">
        <v>0</v>
      </c>
      <c r="R1832" s="2">
        <v>0</v>
      </c>
      <c r="S1832" s="2" t="s">
        <v>2756</v>
      </c>
      <c r="T1832" s="2" t="s">
        <v>2757</v>
      </c>
      <c r="U1832" s="2" t="s">
        <v>2756</v>
      </c>
      <c r="V1832" s="2" t="s">
        <v>2757</v>
      </c>
      <c r="W1832" s="2" t="s">
        <v>2758</v>
      </c>
      <c r="X1832" s="2">
        <v>3241000</v>
      </c>
      <c r="Y1832" s="3" t="s">
        <v>2759</v>
      </c>
    </row>
    <row r="1833" spans="1:25" ht="165" x14ac:dyDescent="0.25">
      <c r="A1833" s="2" t="s">
        <v>2885</v>
      </c>
      <c r="B1833" s="2" t="str">
        <f>IFERROR(VLOOKUP(VALUE(MID(A1833,1,IF(VALUE(MID(A1833,1,3))=898,3,4))),[36]Hoja1!$A$3:$K$222,2,0),"")</f>
        <v xml:space="preserve">1058 Participación ciudadana para el reencuentro, la reconciliación y la paz </v>
      </c>
      <c r="C1833" s="2" t="s">
        <v>2872</v>
      </c>
      <c r="D1833" s="2" t="s">
        <v>2881</v>
      </c>
      <c r="E1833" s="2">
        <v>80101604</v>
      </c>
      <c r="F1833" s="2" t="s">
        <v>2886</v>
      </c>
      <c r="G1833" s="4">
        <v>1</v>
      </c>
      <c r="H1833" s="4">
        <v>1</v>
      </c>
      <c r="I1833" s="2">
        <v>11</v>
      </c>
      <c r="J1833" s="2">
        <v>1</v>
      </c>
      <c r="K1833" s="2" t="s">
        <v>29</v>
      </c>
      <c r="L1833" s="2" t="str">
        <f>IF(K1833=[36]Hoja3!$B$2,[36]Hoja3!$A$2,IF(K1833=[36]Hoja3!$B$3,[36]Hoja3!$A$3,IF(K1833=[36]Hoja3!$B$4,[36]Hoja3!$A$4,IF(K1833=[36]Hoja3!$B$5,[36]Hoja3!$A$5,IF(K1833=[36]Hoja3!$B$6,[36]Hoja3!$A$6,IF(K1833=[36]Hoja3!$B$7,[36]Hoja3!$A$7,IF(K1833=[36]Hoja3!$B$8,[36]Hoja3!$A$8,IF(K1833=[36]Hoja3!$B$9,[36]Hoja3!$A$9,IF(K1833=[36]Hoja3!$B$10,[36]Hoja3!$A$10,IF(K1833=[36]Hoja3!$B$11,[36]Hoja3!$A$11,IF(K1833=[36]Hoja3!$B$12,[36]Hoja3!$A$12,IF(K1833=[36]Hoja3!$B$13,[36]Hoja3!$A$13,IF(K1833=[36]Hoja3!$B$14,[36]Hoja3!$A$14,"")))))))))))))</f>
        <v>CCE-05</v>
      </c>
      <c r="M1833" s="2" t="s">
        <v>58</v>
      </c>
      <c r="N1833" s="2">
        <v>0</v>
      </c>
      <c r="O1833" s="5">
        <v>62920000</v>
      </c>
      <c r="P1833" s="5">
        <v>62920000</v>
      </c>
      <c r="Q1833" s="1">
        <v>0</v>
      </c>
      <c r="R1833" s="2">
        <v>0</v>
      </c>
      <c r="S1833" s="2" t="s">
        <v>2756</v>
      </c>
      <c r="T1833" s="2" t="s">
        <v>2757</v>
      </c>
      <c r="U1833" s="2" t="s">
        <v>2756</v>
      </c>
      <c r="V1833" s="2" t="s">
        <v>2757</v>
      </c>
      <c r="W1833" s="2" t="s">
        <v>2758</v>
      </c>
      <c r="X1833" s="2">
        <v>3241000</v>
      </c>
      <c r="Y1833" s="3" t="s">
        <v>2759</v>
      </c>
    </row>
    <row r="1834" spans="1:25" ht="165" x14ac:dyDescent="0.25">
      <c r="A1834" s="2" t="s">
        <v>2887</v>
      </c>
      <c r="B1834" s="2" t="str">
        <f>IFERROR(VLOOKUP(VALUE(MID(A1834,1,IF(VALUE(MID(A1834,1,3))=898,3,4))),[36]Hoja1!$A$3:$K$222,2,0),"")</f>
        <v xml:space="preserve">1058 Participación ciudadana para el reencuentro, la reconciliación y la paz </v>
      </c>
      <c r="C1834" s="2" t="s">
        <v>2872</v>
      </c>
      <c r="D1834" s="2" t="s">
        <v>2881</v>
      </c>
      <c r="E1834" s="2">
        <v>93151509</v>
      </c>
      <c r="F1834" s="2" t="s">
        <v>2882</v>
      </c>
      <c r="G1834" s="4">
        <v>1</v>
      </c>
      <c r="H1834" s="4">
        <v>1</v>
      </c>
      <c r="I1834" s="2">
        <v>11</v>
      </c>
      <c r="J1834" s="2">
        <v>1</v>
      </c>
      <c r="K1834" s="2" t="s">
        <v>29</v>
      </c>
      <c r="L1834" s="2" t="str">
        <f>IF(K1834=[36]Hoja3!$B$2,[36]Hoja3!$A$2,IF(K1834=[36]Hoja3!$B$3,[36]Hoja3!$A$3,IF(K1834=[36]Hoja3!$B$4,[36]Hoja3!$A$4,IF(K1834=[36]Hoja3!$B$5,[36]Hoja3!$A$5,IF(K1834=[36]Hoja3!$B$6,[36]Hoja3!$A$6,IF(K1834=[36]Hoja3!$B$7,[36]Hoja3!$A$7,IF(K1834=[36]Hoja3!$B$8,[36]Hoja3!$A$8,IF(K1834=[36]Hoja3!$B$9,[36]Hoja3!$A$9,IF(K1834=[36]Hoja3!$B$10,[36]Hoja3!$A$10,IF(K1834=[36]Hoja3!$B$11,[36]Hoja3!$A$11,IF(K1834=[36]Hoja3!$B$12,[36]Hoja3!$A$12,IF(K1834=[36]Hoja3!$B$13,[36]Hoja3!$A$13,IF(K1834=[36]Hoja3!$B$14,[36]Hoja3!$A$14,"")))))))))))))</f>
        <v>CCE-05</v>
      </c>
      <c r="M1834" s="2" t="s">
        <v>58</v>
      </c>
      <c r="N1834" s="2">
        <v>0</v>
      </c>
      <c r="O1834" s="5">
        <v>51480000</v>
      </c>
      <c r="P1834" s="5">
        <v>51480000</v>
      </c>
      <c r="Q1834" s="1">
        <v>0</v>
      </c>
      <c r="R1834" s="2">
        <v>0</v>
      </c>
      <c r="S1834" s="2" t="s">
        <v>2756</v>
      </c>
      <c r="T1834" s="2" t="s">
        <v>2757</v>
      </c>
      <c r="U1834" s="2" t="s">
        <v>2756</v>
      </c>
      <c r="V1834" s="2" t="s">
        <v>2757</v>
      </c>
      <c r="W1834" s="2" t="s">
        <v>2758</v>
      </c>
      <c r="X1834" s="2">
        <v>3241000</v>
      </c>
      <c r="Y1834" s="3" t="s">
        <v>2759</v>
      </c>
    </row>
    <row r="1835" spans="1:25" ht="165" x14ac:dyDescent="0.25">
      <c r="A1835" s="2" t="s">
        <v>2888</v>
      </c>
      <c r="B1835" s="2" t="str">
        <f>IFERROR(VLOOKUP(VALUE(MID(A1835,1,IF(VALUE(MID(A1835,1,3))=898,3,4))),[36]Hoja1!$A$3:$K$222,2,0),"")</f>
        <v xml:space="preserve">1058 Participación ciudadana para el reencuentro, la reconciliación y la paz </v>
      </c>
      <c r="C1835" s="2" t="s">
        <v>2872</v>
      </c>
      <c r="D1835" s="2" t="s">
        <v>2881</v>
      </c>
      <c r="E1835" s="2">
        <v>86141501</v>
      </c>
      <c r="F1835" s="2" t="s">
        <v>2889</v>
      </c>
      <c r="G1835" s="4">
        <v>1</v>
      </c>
      <c r="H1835" s="4">
        <v>1</v>
      </c>
      <c r="I1835" s="2">
        <v>11</v>
      </c>
      <c r="J1835" s="2">
        <v>1</v>
      </c>
      <c r="K1835" s="2" t="s">
        <v>29</v>
      </c>
      <c r="L1835" s="2" t="str">
        <f>IF(K1835=[36]Hoja3!$B$2,[36]Hoja3!$A$2,IF(K1835=[36]Hoja3!$B$3,[36]Hoja3!$A$3,IF(K1835=[36]Hoja3!$B$4,[36]Hoja3!$A$4,IF(K1835=[36]Hoja3!$B$5,[36]Hoja3!$A$5,IF(K1835=[36]Hoja3!$B$6,[36]Hoja3!$A$6,IF(K1835=[36]Hoja3!$B$7,[36]Hoja3!$A$7,IF(K1835=[36]Hoja3!$B$8,[36]Hoja3!$A$8,IF(K1835=[36]Hoja3!$B$9,[36]Hoja3!$A$9,IF(K1835=[36]Hoja3!$B$10,[36]Hoja3!$A$10,IF(K1835=[36]Hoja3!$B$11,[36]Hoja3!$A$11,IF(K1835=[36]Hoja3!$B$12,[36]Hoja3!$A$12,IF(K1835=[36]Hoja3!$B$13,[36]Hoja3!$A$13,IF(K1835=[36]Hoja3!$B$14,[36]Hoja3!$A$14,"")))))))))))))</f>
        <v>CCE-05</v>
      </c>
      <c r="M1835" s="2" t="s">
        <v>58</v>
      </c>
      <c r="N1835" s="2">
        <v>0</v>
      </c>
      <c r="O1835" s="5">
        <v>76991200</v>
      </c>
      <c r="P1835" s="5">
        <v>76991200</v>
      </c>
      <c r="Q1835" s="1">
        <v>0</v>
      </c>
      <c r="R1835" s="2">
        <v>0</v>
      </c>
      <c r="S1835" s="2" t="s">
        <v>2756</v>
      </c>
      <c r="T1835" s="2" t="s">
        <v>2757</v>
      </c>
      <c r="U1835" s="2" t="s">
        <v>2756</v>
      </c>
      <c r="V1835" s="2" t="s">
        <v>2757</v>
      </c>
      <c r="W1835" s="2" t="s">
        <v>2758</v>
      </c>
      <c r="X1835" s="2">
        <v>3241000</v>
      </c>
      <c r="Y1835" s="3" t="s">
        <v>2759</v>
      </c>
    </row>
    <row r="1836" spans="1:25" ht="195" x14ac:dyDescent="0.25">
      <c r="A1836" s="2" t="s">
        <v>2890</v>
      </c>
      <c r="B1836" s="2" t="str">
        <f>IFERROR(VLOOKUP(VALUE(MID(A1836,1,IF(VALUE(MID(A1836,1,3))=898,3,4))),[36]Hoja1!$A$3:$K$222,2,0),"")</f>
        <v xml:space="preserve">1058 Participación ciudadana para el reencuentro, la reconciliación y la paz </v>
      </c>
      <c r="C1836" s="2" t="s">
        <v>2872</v>
      </c>
      <c r="D1836" s="2" t="s">
        <v>2881</v>
      </c>
      <c r="E1836" s="2">
        <v>80101504</v>
      </c>
      <c r="F1836" s="2" t="s">
        <v>2891</v>
      </c>
      <c r="G1836" s="4">
        <v>1</v>
      </c>
      <c r="H1836" s="4">
        <v>1</v>
      </c>
      <c r="I1836" s="2">
        <v>11.5</v>
      </c>
      <c r="J1836" s="2">
        <v>1</v>
      </c>
      <c r="K1836" s="2" t="s">
        <v>29</v>
      </c>
      <c r="L1836" s="2" t="str">
        <f>IF(K1836=[36]Hoja3!$B$2,[36]Hoja3!$A$2,IF(K1836=[36]Hoja3!$B$3,[36]Hoja3!$A$3,IF(K1836=[36]Hoja3!$B$4,[36]Hoja3!$A$4,IF(K1836=[36]Hoja3!$B$5,[36]Hoja3!$A$5,IF(K1836=[36]Hoja3!$B$6,[36]Hoja3!$A$6,IF(K1836=[36]Hoja3!$B$7,[36]Hoja3!$A$7,IF(K1836=[36]Hoja3!$B$8,[36]Hoja3!$A$8,IF(K1836=[36]Hoja3!$B$9,[36]Hoja3!$A$9,IF(K1836=[36]Hoja3!$B$10,[36]Hoja3!$A$10,IF(K1836=[36]Hoja3!$B$11,[36]Hoja3!$A$11,IF(K1836=[36]Hoja3!$B$12,[36]Hoja3!$A$12,IF(K1836=[36]Hoja3!$B$13,[36]Hoja3!$A$13,IF(K1836=[36]Hoja3!$B$14,[36]Hoja3!$A$14,"")))))))))))))</f>
        <v>CCE-05</v>
      </c>
      <c r="M1836" s="2" t="s">
        <v>58</v>
      </c>
      <c r="N1836" s="2">
        <v>0</v>
      </c>
      <c r="O1836" s="5">
        <v>86250000</v>
      </c>
      <c r="P1836" s="5">
        <v>86250000</v>
      </c>
      <c r="Q1836" s="1">
        <v>0</v>
      </c>
      <c r="R1836" s="2">
        <v>0</v>
      </c>
      <c r="S1836" s="2" t="s">
        <v>2756</v>
      </c>
      <c r="T1836" s="2" t="s">
        <v>2757</v>
      </c>
      <c r="U1836" s="2" t="s">
        <v>2756</v>
      </c>
      <c r="V1836" s="2" t="s">
        <v>2757</v>
      </c>
      <c r="W1836" s="2" t="s">
        <v>2758</v>
      </c>
      <c r="X1836" s="2">
        <v>3241000</v>
      </c>
      <c r="Y1836" s="3" t="s">
        <v>2759</v>
      </c>
    </row>
    <row r="1837" spans="1:25" ht="165" x14ac:dyDescent="0.25">
      <c r="A1837" s="2" t="s">
        <v>2892</v>
      </c>
      <c r="B1837" s="2" t="str">
        <f>IFERROR(VLOOKUP(VALUE(MID(A1837,1,IF(VALUE(MID(A1837,1,3))=898,3,4))),[36]Hoja1!$A$3:$K$222,2,0),"")</f>
        <v xml:space="preserve">1058 Participación ciudadana para el reencuentro, la reconciliación y la paz </v>
      </c>
      <c r="C1837" s="2" t="s">
        <v>2872</v>
      </c>
      <c r="D1837" s="2" t="s">
        <v>2881</v>
      </c>
      <c r="E1837" s="2">
        <v>80101604</v>
      </c>
      <c r="F1837" s="2" t="s">
        <v>2893</v>
      </c>
      <c r="G1837" s="4">
        <v>1</v>
      </c>
      <c r="H1837" s="4">
        <v>1</v>
      </c>
      <c r="I1837" s="2">
        <v>11</v>
      </c>
      <c r="J1837" s="2">
        <v>1</v>
      </c>
      <c r="K1837" s="2" t="s">
        <v>29</v>
      </c>
      <c r="L1837" s="2" t="str">
        <f>IF(K1837=[36]Hoja3!$B$2,[36]Hoja3!$A$2,IF(K1837=[36]Hoja3!$B$3,[36]Hoja3!$A$3,IF(K1837=[36]Hoja3!$B$4,[36]Hoja3!$A$4,IF(K1837=[36]Hoja3!$B$5,[36]Hoja3!$A$5,IF(K1837=[36]Hoja3!$B$6,[36]Hoja3!$A$6,IF(K1837=[36]Hoja3!$B$7,[36]Hoja3!$A$7,IF(K1837=[36]Hoja3!$B$8,[36]Hoja3!$A$8,IF(K1837=[36]Hoja3!$B$9,[36]Hoja3!$A$9,IF(K1837=[36]Hoja3!$B$10,[36]Hoja3!$A$10,IF(K1837=[36]Hoja3!$B$11,[36]Hoja3!$A$11,IF(K1837=[36]Hoja3!$B$12,[36]Hoja3!$A$12,IF(K1837=[36]Hoja3!$B$13,[36]Hoja3!$A$13,IF(K1837=[36]Hoja3!$B$14,[36]Hoja3!$A$14,"")))))))))))))</f>
        <v>CCE-05</v>
      </c>
      <c r="M1837" s="2" t="s">
        <v>58</v>
      </c>
      <c r="N1837" s="2">
        <v>0</v>
      </c>
      <c r="O1837" s="5">
        <v>49500000</v>
      </c>
      <c r="P1837" s="5">
        <v>49500000</v>
      </c>
      <c r="Q1837" s="1">
        <v>0</v>
      </c>
      <c r="R1837" s="2">
        <v>0</v>
      </c>
      <c r="S1837" s="2" t="s">
        <v>2756</v>
      </c>
      <c r="T1837" s="2" t="s">
        <v>2757</v>
      </c>
      <c r="U1837" s="2" t="s">
        <v>2756</v>
      </c>
      <c r="V1837" s="2" t="s">
        <v>2757</v>
      </c>
      <c r="W1837" s="2" t="s">
        <v>2758</v>
      </c>
      <c r="X1837" s="2">
        <v>3241000</v>
      </c>
      <c r="Y1837" s="3" t="s">
        <v>2759</v>
      </c>
    </row>
    <row r="1838" spans="1:25" ht="195" x14ac:dyDescent="0.25">
      <c r="A1838" s="2" t="s">
        <v>2894</v>
      </c>
      <c r="B1838" s="2" t="str">
        <f>IFERROR(VLOOKUP(VALUE(MID(A1838,1,IF(VALUE(MID(A1838,1,3))=898,3,4))),[36]Hoja1!$A$3:$K$222,2,0),"")</f>
        <v xml:space="preserve">1058 Participación ciudadana para el reencuentro, la reconciliación y la paz </v>
      </c>
      <c r="C1838" s="2" t="s">
        <v>2872</v>
      </c>
      <c r="D1838" s="2" t="s">
        <v>2881</v>
      </c>
      <c r="E1838" s="2">
        <v>80101604</v>
      </c>
      <c r="F1838" s="2" t="s">
        <v>2895</v>
      </c>
      <c r="G1838" s="4">
        <v>1</v>
      </c>
      <c r="H1838" s="4">
        <v>1</v>
      </c>
      <c r="I1838" s="2">
        <v>11</v>
      </c>
      <c r="J1838" s="2">
        <v>1</v>
      </c>
      <c r="K1838" s="2" t="s">
        <v>29</v>
      </c>
      <c r="L1838" s="2" t="str">
        <f>IF(K1838=[36]Hoja3!$B$2,[36]Hoja3!$A$2,IF(K1838=[36]Hoja3!$B$3,[36]Hoja3!$A$3,IF(K1838=[36]Hoja3!$B$4,[36]Hoja3!$A$4,IF(K1838=[36]Hoja3!$B$5,[36]Hoja3!$A$5,IF(K1838=[36]Hoja3!$B$6,[36]Hoja3!$A$6,IF(K1838=[36]Hoja3!$B$7,[36]Hoja3!$A$7,IF(K1838=[36]Hoja3!$B$8,[36]Hoja3!$A$8,IF(K1838=[36]Hoja3!$B$9,[36]Hoja3!$A$9,IF(K1838=[36]Hoja3!$B$10,[36]Hoja3!$A$10,IF(K1838=[36]Hoja3!$B$11,[36]Hoja3!$A$11,IF(K1838=[36]Hoja3!$B$12,[36]Hoja3!$A$12,IF(K1838=[36]Hoja3!$B$13,[36]Hoja3!$A$13,IF(K1838=[36]Hoja3!$B$14,[36]Hoja3!$A$14,"")))))))))))))</f>
        <v>CCE-05</v>
      </c>
      <c r="M1838" s="2" t="s">
        <v>58</v>
      </c>
      <c r="N1838" s="2">
        <v>0</v>
      </c>
      <c r="O1838" s="5">
        <v>57200000</v>
      </c>
      <c r="P1838" s="5">
        <v>57200000</v>
      </c>
      <c r="Q1838" s="1">
        <v>0</v>
      </c>
      <c r="R1838" s="2">
        <v>0</v>
      </c>
      <c r="S1838" s="2" t="s">
        <v>2756</v>
      </c>
      <c r="T1838" s="2" t="s">
        <v>2757</v>
      </c>
      <c r="U1838" s="2" t="s">
        <v>2756</v>
      </c>
      <c r="V1838" s="2" t="s">
        <v>2757</v>
      </c>
      <c r="W1838" s="2" t="s">
        <v>2758</v>
      </c>
      <c r="X1838" s="2">
        <v>3241000</v>
      </c>
      <c r="Y1838" s="3" t="s">
        <v>2759</v>
      </c>
    </row>
    <row r="1839" spans="1:25" ht="240" x14ac:dyDescent="0.25">
      <c r="A1839" s="2" t="s">
        <v>2896</v>
      </c>
      <c r="B1839" s="2" t="str">
        <f>IFERROR(VLOOKUP(VALUE(MID(A1839,1,IF(VALUE(MID(A1839,1,3))=898,3,4))),[36]Hoja1!$A$3:$K$222,2,0),"")</f>
        <v xml:space="preserve">1058 Participación ciudadana para el reencuentro, la reconciliación y la paz </v>
      </c>
      <c r="C1839" s="2" t="s">
        <v>2872</v>
      </c>
      <c r="D1839" s="2" t="s">
        <v>2881</v>
      </c>
      <c r="E1839" s="2">
        <v>93151509</v>
      </c>
      <c r="F1839" s="2" t="s">
        <v>2897</v>
      </c>
      <c r="G1839" s="4">
        <v>1</v>
      </c>
      <c r="H1839" s="4">
        <v>1</v>
      </c>
      <c r="I1839" s="2">
        <v>11</v>
      </c>
      <c r="J1839" s="2">
        <v>1</v>
      </c>
      <c r="K1839" s="2" t="s">
        <v>29</v>
      </c>
      <c r="L1839" s="2" t="str">
        <f>IF(K1839=[36]Hoja3!$B$2,[36]Hoja3!$A$2,IF(K1839=[36]Hoja3!$B$3,[36]Hoja3!$A$3,IF(K1839=[36]Hoja3!$B$4,[36]Hoja3!$A$4,IF(K1839=[36]Hoja3!$B$5,[36]Hoja3!$A$5,IF(K1839=[36]Hoja3!$B$6,[36]Hoja3!$A$6,IF(K1839=[36]Hoja3!$B$7,[36]Hoja3!$A$7,IF(K1839=[36]Hoja3!$B$8,[36]Hoja3!$A$8,IF(K1839=[36]Hoja3!$B$9,[36]Hoja3!$A$9,IF(K1839=[36]Hoja3!$B$10,[36]Hoja3!$A$10,IF(K1839=[36]Hoja3!$B$11,[36]Hoja3!$A$11,IF(K1839=[36]Hoja3!$B$12,[36]Hoja3!$A$12,IF(K1839=[36]Hoja3!$B$13,[36]Hoja3!$A$13,IF(K1839=[36]Hoja3!$B$14,[36]Hoja3!$A$14,"")))))))))))))</f>
        <v>CCE-05</v>
      </c>
      <c r="M1839" s="2" t="s">
        <v>58</v>
      </c>
      <c r="N1839" s="2">
        <v>0</v>
      </c>
      <c r="O1839" s="5">
        <v>82500000</v>
      </c>
      <c r="P1839" s="5">
        <v>82500000</v>
      </c>
      <c r="Q1839" s="1">
        <v>0</v>
      </c>
      <c r="R1839" s="2">
        <v>0</v>
      </c>
      <c r="S1839" s="2" t="s">
        <v>2756</v>
      </c>
      <c r="T1839" s="2" t="s">
        <v>2757</v>
      </c>
      <c r="U1839" s="2" t="s">
        <v>2756</v>
      </c>
      <c r="V1839" s="2" t="s">
        <v>2757</v>
      </c>
      <c r="W1839" s="2" t="s">
        <v>2758</v>
      </c>
      <c r="X1839" s="2">
        <v>3241000</v>
      </c>
      <c r="Y1839" s="3" t="s">
        <v>2759</v>
      </c>
    </row>
    <row r="1840" spans="1:25" ht="165" x14ac:dyDescent="0.25">
      <c r="A1840" s="2" t="s">
        <v>2898</v>
      </c>
      <c r="B1840" s="2" t="str">
        <f>IFERROR(VLOOKUP(VALUE(MID(A1840,1,IF(VALUE(MID(A1840,1,3))=898,3,4))),[36]Hoja1!$A$3:$K$222,2,0),"")</f>
        <v xml:space="preserve">1058 Participación ciudadana para el reencuentro, la reconciliación y la paz </v>
      </c>
      <c r="C1840" s="2" t="s">
        <v>2872</v>
      </c>
      <c r="D1840" s="2" t="s">
        <v>2881</v>
      </c>
      <c r="E1840" s="2">
        <v>80101504</v>
      </c>
      <c r="F1840" s="2" t="s">
        <v>2899</v>
      </c>
      <c r="G1840" s="4">
        <v>1</v>
      </c>
      <c r="H1840" s="4">
        <v>1</v>
      </c>
      <c r="I1840" s="2">
        <v>11.5</v>
      </c>
      <c r="J1840" s="2">
        <v>1</v>
      </c>
      <c r="K1840" s="2" t="s">
        <v>29</v>
      </c>
      <c r="L1840" s="2" t="str">
        <f>IF(K1840=[36]Hoja3!$B$2,[36]Hoja3!$A$2,IF(K1840=[36]Hoja3!$B$3,[36]Hoja3!$A$3,IF(K1840=[36]Hoja3!$B$4,[36]Hoja3!$A$4,IF(K1840=[36]Hoja3!$B$5,[36]Hoja3!$A$5,IF(K1840=[36]Hoja3!$B$6,[36]Hoja3!$A$6,IF(K1840=[36]Hoja3!$B$7,[36]Hoja3!$A$7,IF(K1840=[36]Hoja3!$B$8,[36]Hoja3!$A$8,IF(K1840=[36]Hoja3!$B$9,[36]Hoja3!$A$9,IF(K1840=[36]Hoja3!$B$10,[36]Hoja3!$A$10,IF(K1840=[36]Hoja3!$B$11,[36]Hoja3!$A$11,IF(K1840=[36]Hoja3!$B$12,[36]Hoja3!$A$12,IF(K1840=[36]Hoja3!$B$13,[36]Hoja3!$A$13,IF(K1840=[36]Hoja3!$B$14,[36]Hoja3!$A$14,"")))))))))))))</f>
        <v>CCE-05</v>
      </c>
      <c r="M1840" s="2" t="s">
        <v>58</v>
      </c>
      <c r="N1840" s="2">
        <v>0</v>
      </c>
      <c r="O1840" s="5">
        <v>101660000</v>
      </c>
      <c r="P1840" s="5">
        <v>101660000</v>
      </c>
      <c r="Q1840" s="1">
        <v>0</v>
      </c>
      <c r="R1840" s="2">
        <v>0</v>
      </c>
      <c r="S1840" s="2" t="s">
        <v>2756</v>
      </c>
      <c r="T1840" s="2" t="s">
        <v>2757</v>
      </c>
      <c r="U1840" s="2" t="s">
        <v>2756</v>
      </c>
      <c r="V1840" s="2" t="s">
        <v>2757</v>
      </c>
      <c r="W1840" s="2" t="s">
        <v>2758</v>
      </c>
      <c r="X1840" s="2">
        <v>3241000</v>
      </c>
      <c r="Y1840" s="3" t="s">
        <v>2759</v>
      </c>
    </row>
    <row r="1841" spans="1:25" ht="165" x14ac:dyDescent="0.25">
      <c r="A1841" s="2" t="s">
        <v>2900</v>
      </c>
      <c r="B1841" s="2" t="str">
        <f>IFERROR(VLOOKUP(VALUE(MID(A1841,1,IF(VALUE(MID(A1841,1,3))=898,3,4))),[36]Hoja1!$A$3:$K$222,2,0),"")</f>
        <v xml:space="preserve">1058 Participación ciudadana para el reencuentro, la reconciliación y la paz </v>
      </c>
      <c r="C1841" s="2" t="s">
        <v>2872</v>
      </c>
      <c r="D1841" s="2" t="s">
        <v>2881</v>
      </c>
      <c r="E1841" s="2">
        <v>80121702</v>
      </c>
      <c r="F1841" s="31" t="s">
        <v>2901</v>
      </c>
      <c r="G1841" s="4">
        <v>1</v>
      </c>
      <c r="H1841" s="4">
        <v>1</v>
      </c>
      <c r="I1841" s="2">
        <v>10</v>
      </c>
      <c r="J1841" s="2">
        <v>1</v>
      </c>
      <c r="K1841" s="2" t="s">
        <v>29</v>
      </c>
      <c r="L1841" s="2" t="str">
        <f>IF(K1841=[36]Hoja3!$B$2,[36]Hoja3!$A$2,IF(K1841=[36]Hoja3!$B$3,[36]Hoja3!$A$3,IF(K1841=[36]Hoja3!$B$4,[36]Hoja3!$A$4,IF(K1841=[36]Hoja3!$B$5,[36]Hoja3!$A$5,IF(K1841=[36]Hoja3!$B$6,[36]Hoja3!$A$6,IF(K1841=[36]Hoja3!$B$7,[36]Hoja3!$A$7,IF(K1841=[36]Hoja3!$B$8,[36]Hoja3!$A$8,IF(K1841=[36]Hoja3!$B$9,[36]Hoja3!$A$9,IF(K1841=[36]Hoja3!$B$10,[36]Hoja3!$A$10,IF(K1841=[36]Hoja3!$B$11,[36]Hoja3!$A$11,IF(K1841=[36]Hoja3!$B$12,[36]Hoja3!$A$12,IF(K1841=[36]Hoja3!$B$13,[36]Hoja3!$A$13,IF(K1841=[36]Hoja3!$B$14,[36]Hoja3!$A$14,"")))))))))))))</f>
        <v>CCE-05</v>
      </c>
      <c r="M1841" s="2" t="s">
        <v>58</v>
      </c>
      <c r="N1841" s="2">
        <v>0</v>
      </c>
      <c r="O1841" s="5">
        <v>62400000</v>
      </c>
      <c r="P1841" s="5">
        <v>62400000</v>
      </c>
      <c r="Q1841" s="1">
        <v>0</v>
      </c>
      <c r="R1841" s="2">
        <v>0</v>
      </c>
      <c r="S1841" s="2" t="s">
        <v>2756</v>
      </c>
      <c r="T1841" s="2" t="s">
        <v>2757</v>
      </c>
      <c r="U1841" s="2" t="s">
        <v>2756</v>
      </c>
      <c r="V1841" s="2" t="s">
        <v>2757</v>
      </c>
      <c r="W1841" s="2" t="s">
        <v>2758</v>
      </c>
      <c r="X1841" s="2">
        <v>3241000</v>
      </c>
      <c r="Y1841" s="3" t="s">
        <v>2759</v>
      </c>
    </row>
    <row r="1842" spans="1:25" ht="165" x14ac:dyDescent="0.25">
      <c r="A1842" s="2" t="s">
        <v>2902</v>
      </c>
      <c r="B1842" s="2" t="str">
        <f>IFERROR(VLOOKUP(VALUE(MID(A1842,1,IF(VALUE(MID(A1842,1,3))=898,3,4))),[36]Hoja1!$A$3:$K$222,2,0),"")</f>
        <v xml:space="preserve">1058 Participación ciudadana para el reencuentro, la reconciliación y la paz </v>
      </c>
      <c r="C1842" s="2" t="s">
        <v>2872</v>
      </c>
      <c r="D1842" s="2" t="s">
        <v>2881</v>
      </c>
      <c r="E1842" s="2">
        <v>80121702</v>
      </c>
      <c r="F1842" s="31" t="s">
        <v>2903</v>
      </c>
      <c r="G1842" s="4">
        <v>1</v>
      </c>
      <c r="H1842" s="4">
        <v>1</v>
      </c>
      <c r="I1842" s="2">
        <v>7</v>
      </c>
      <c r="J1842" s="2">
        <v>1</v>
      </c>
      <c r="K1842" s="2" t="s">
        <v>29</v>
      </c>
      <c r="L1842" s="2" t="str">
        <f>IF(K1842=[36]Hoja3!$B$2,[36]Hoja3!$A$2,IF(K1842=[36]Hoja3!$B$3,[36]Hoja3!$A$3,IF(K1842=[36]Hoja3!$B$4,[36]Hoja3!$A$4,IF(K1842=[36]Hoja3!$B$5,[36]Hoja3!$A$5,IF(K1842=[36]Hoja3!$B$6,[36]Hoja3!$A$6,IF(K1842=[36]Hoja3!$B$7,[36]Hoja3!$A$7,IF(K1842=[36]Hoja3!$B$8,[36]Hoja3!$A$8,IF(K1842=[36]Hoja3!$B$9,[36]Hoja3!$A$9,IF(K1842=[36]Hoja3!$B$10,[36]Hoja3!$A$10,IF(K1842=[36]Hoja3!$B$11,[36]Hoja3!$A$11,IF(K1842=[36]Hoja3!$B$12,[36]Hoja3!$A$12,IF(K1842=[36]Hoja3!$B$13,[36]Hoja3!$A$13,IF(K1842=[36]Hoja3!$B$14,[36]Hoja3!$A$14,"")))))))))))))</f>
        <v>CCE-05</v>
      </c>
      <c r="M1842" s="2" t="s">
        <v>58</v>
      </c>
      <c r="N1842" s="2">
        <v>0</v>
      </c>
      <c r="O1842" s="5">
        <v>19600000</v>
      </c>
      <c r="P1842" s="5">
        <v>19600000</v>
      </c>
      <c r="Q1842" s="1">
        <v>0</v>
      </c>
      <c r="R1842" s="2">
        <v>0</v>
      </c>
      <c r="S1842" s="2" t="s">
        <v>2756</v>
      </c>
      <c r="T1842" s="2" t="s">
        <v>2757</v>
      </c>
      <c r="U1842" s="2" t="s">
        <v>2756</v>
      </c>
      <c r="V1842" s="2" t="s">
        <v>2757</v>
      </c>
      <c r="W1842" s="2" t="s">
        <v>2758</v>
      </c>
      <c r="X1842" s="2">
        <v>3241000</v>
      </c>
      <c r="Y1842" s="3" t="s">
        <v>2759</v>
      </c>
    </row>
    <row r="1843" spans="1:25" ht="135" x14ac:dyDescent="0.25">
      <c r="A1843" s="2" t="s">
        <v>2904</v>
      </c>
      <c r="B1843" s="2" t="str">
        <f>IFERROR(VLOOKUP(VALUE(MID(A1843,1,IF(VALUE(MID(A1843,1,3))=898,3,4))),[36]Hoja1!$A$3:$K$222,2,0),"")</f>
        <v xml:space="preserve">1058 Participación ciudadana para el reencuentro, la reconciliación y la paz </v>
      </c>
      <c r="C1843" s="2" t="s">
        <v>2753</v>
      </c>
      <c r="D1843" s="2" t="s">
        <v>2905</v>
      </c>
      <c r="E1843" s="2" t="s">
        <v>2906</v>
      </c>
      <c r="F1843" s="2" t="s">
        <v>2907</v>
      </c>
      <c r="G1843" s="4">
        <v>2</v>
      </c>
      <c r="H1843" s="4">
        <v>4</v>
      </c>
      <c r="I1843" s="2">
        <v>6</v>
      </c>
      <c r="J1843" s="2">
        <v>1</v>
      </c>
      <c r="K1843" s="2" t="s">
        <v>47</v>
      </c>
      <c r="L1843" s="2" t="str">
        <f>IF(K1843=[36]Hoja3!$B$2,[36]Hoja3!$A$2,IF(K1843=[36]Hoja3!$B$3,[36]Hoja3!$A$3,IF(K1843=[36]Hoja3!$B$4,[36]Hoja3!$A$4,IF(K1843=[36]Hoja3!$B$5,[36]Hoja3!$A$5,IF(K1843=[36]Hoja3!$B$6,[36]Hoja3!$A$6,IF(K1843=[36]Hoja3!$B$7,[36]Hoja3!$A$7,IF(K1843=[36]Hoja3!$B$8,[36]Hoja3!$A$8,IF(K1843=[36]Hoja3!$B$9,[36]Hoja3!$A$9,IF(K1843=[36]Hoja3!$B$10,[36]Hoja3!$A$10,IF(K1843=[36]Hoja3!$B$11,[36]Hoja3!$A$11,IF(K1843=[36]Hoja3!$B$12,[36]Hoja3!$A$12,IF(K1843=[36]Hoja3!$B$13,[36]Hoja3!$A$13,IF(K1843=[36]Hoja3!$B$14,[36]Hoja3!$A$14,"")))))))))))))</f>
        <v>CCE-06</v>
      </c>
      <c r="M1843" s="2" t="s">
        <v>893</v>
      </c>
      <c r="N1843" s="2">
        <v>0</v>
      </c>
      <c r="O1843" s="5">
        <v>156000000</v>
      </c>
      <c r="P1843" s="5">
        <v>156000000</v>
      </c>
      <c r="Q1843" s="1">
        <v>0</v>
      </c>
      <c r="R1843" s="2">
        <v>0</v>
      </c>
      <c r="S1843" s="2" t="s">
        <v>2756</v>
      </c>
      <c r="T1843" s="2" t="s">
        <v>2757</v>
      </c>
      <c r="U1843" s="2" t="s">
        <v>2756</v>
      </c>
      <c r="V1843" s="2" t="s">
        <v>2757</v>
      </c>
      <c r="W1843" s="2" t="s">
        <v>2758</v>
      </c>
      <c r="X1843" s="2">
        <v>3241000</v>
      </c>
      <c r="Y1843" s="3" t="s">
        <v>2759</v>
      </c>
    </row>
    <row r="1844" spans="1:25" ht="150" x14ac:dyDescent="0.25">
      <c r="A1844" s="2" t="s">
        <v>2908</v>
      </c>
      <c r="B1844" s="2" t="str">
        <f>IFERROR(VLOOKUP(VALUE(MID(A1844,1,IF(VALUE(MID(A1844,1,3))=898,3,4))),[36]Hoja1!$A$3:$K$222,2,0),"")</f>
        <v xml:space="preserve">1058 Participación ciudadana para el reencuentro, la reconciliación y la paz </v>
      </c>
      <c r="C1844" s="2" t="s">
        <v>2909</v>
      </c>
      <c r="D1844" s="2" t="s">
        <v>2910</v>
      </c>
      <c r="E1844" s="2" t="s">
        <v>2911</v>
      </c>
      <c r="F1844" s="2" t="s">
        <v>2912</v>
      </c>
      <c r="G1844" s="4">
        <v>6</v>
      </c>
      <c r="H1844" s="4">
        <v>6</v>
      </c>
      <c r="I1844" s="2">
        <v>5</v>
      </c>
      <c r="J1844" s="2">
        <v>1</v>
      </c>
      <c r="K1844" s="2" t="s">
        <v>29</v>
      </c>
      <c r="L1844" s="2" t="str">
        <f>IF(K1844=[37]Hoja3!$B$2,[37]Hoja3!$A$2,IF(K1844=[37]Hoja3!$B$3,[37]Hoja3!$A$3,IF(K1844=[37]Hoja3!$B$4,[37]Hoja3!$A$4,IF(K1844=[37]Hoja3!$B$5,[37]Hoja3!$A$5,IF(K1844=[37]Hoja3!$B$6,[37]Hoja3!$A$6,IF(K1844=[37]Hoja3!$B$7,[37]Hoja3!$A$7,IF(K1844=[37]Hoja3!$B$8,[37]Hoja3!$A$8,IF(K1844=[37]Hoja3!$B$9,[37]Hoja3!$A$9,IF(K1844=[37]Hoja3!$B$10,[37]Hoja3!$A$10,IF(K1844=[37]Hoja3!$B$11,[37]Hoja3!$A$11,IF(K1844=[37]Hoja3!$B$12,[37]Hoja3!$A$12,IF(K1844=[37]Hoja3!$B$13,[37]Hoja3!$A$13,IF(K1844=[37]Hoja3!$B$14,[37]Hoja3!$A$14,"")))))))))))))</f>
        <v>CCE-05</v>
      </c>
      <c r="M1844" s="2" t="s">
        <v>1561</v>
      </c>
      <c r="N1844" s="2">
        <v>0</v>
      </c>
      <c r="O1844" s="5">
        <v>225000000</v>
      </c>
      <c r="P1844" s="29">
        <v>225000000</v>
      </c>
      <c r="Q1844" s="1">
        <v>0</v>
      </c>
      <c r="R1844" s="2">
        <v>0</v>
      </c>
      <c r="S1844" s="2" t="s">
        <v>2756</v>
      </c>
      <c r="T1844" s="2" t="s">
        <v>2757</v>
      </c>
      <c r="U1844" s="2" t="s">
        <v>2756</v>
      </c>
      <c r="V1844" s="2" t="s">
        <v>2757</v>
      </c>
      <c r="W1844" s="2" t="s">
        <v>2913</v>
      </c>
      <c r="X1844" s="2">
        <v>3241000</v>
      </c>
      <c r="Y1844" s="2" t="s">
        <v>2914</v>
      </c>
    </row>
    <row r="1845" spans="1:25" ht="195" x14ac:dyDescent="0.25">
      <c r="A1845" s="2" t="s">
        <v>2915</v>
      </c>
      <c r="B1845" s="2" t="str">
        <f>IFERROR(VLOOKUP(VALUE(MID(A1845,1,IF(VALUE(MID(A1845,1,3))=898,3,4))),[36]Hoja1!$A$3:$K$222,2,0),"")</f>
        <v xml:space="preserve">1058 Participación ciudadana para el reencuentro, la reconciliación y la paz </v>
      </c>
      <c r="C1845" s="2" t="s">
        <v>2909</v>
      </c>
      <c r="D1845" s="2" t="s">
        <v>2916</v>
      </c>
      <c r="E1845" s="2">
        <v>831217</v>
      </c>
      <c r="F1845" s="2" t="s">
        <v>2917</v>
      </c>
      <c r="G1845" s="4">
        <v>6</v>
      </c>
      <c r="H1845" s="4">
        <v>6</v>
      </c>
      <c r="I1845" s="2">
        <v>5</v>
      </c>
      <c r="J1845" s="2">
        <v>1</v>
      </c>
      <c r="K1845" s="2" t="s">
        <v>29</v>
      </c>
      <c r="L1845" s="2" t="str">
        <f>IF(K1845=[37]Hoja3!$B$2,[37]Hoja3!$A$2,IF(K1845=[37]Hoja3!$B$3,[37]Hoja3!$A$3,IF(K1845=[37]Hoja3!$B$4,[37]Hoja3!$A$4,IF(K1845=[37]Hoja3!$B$5,[37]Hoja3!$A$5,IF(K1845=[37]Hoja3!$B$6,[37]Hoja3!$A$6,IF(K1845=[37]Hoja3!$B$7,[37]Hoja3!$A$7,IF(K1845=[37]Hoja3!$B$8,[37]Hoja3!$A$8,IF(K1845=[37]Hoja3!$B$9,[37]Hoja3!$A$9,IF(K1845=[37]Hoja3!$B$10,[37]Hoja3!$A$10,IF(K1845=[37]Hoja3!$B$11,[37]Hoja3!$A$11,IF(K1845=[37]Hoja3!$B$12,[37]Hoja3!$A$12,IF(K1845=[37]Hoja3!$B$13,[37]Hoja3!$A$13,IF(K1845=[37]Hoja3!$B$14,[37]Hoja3!$A$14,"")))))))))))))</f>
        <v>CCE-05</v>
      </c>
      <c r="M1845" s="2" t="s">
        <v>1561</v>
      </c>
      <c r="N1845" s="2">
        <v>0</v>
      </c>
      <c r="O1845" s="5">
        <v>740446000</v>
      </c>
      <c r="P1845" s="29">
        <v>740446000</v>
      </c>
      <c r="Q1845" s="1">
        <v>0</v>
      </c>
      <c r="R1845" s="2">
        <v>0</v>
      </c>
      <c r="S1845" s="2" t="s">
        <v>2756</v>
      </c>
      <c r="T1845" s="2" t="s">
        <v>2757</v>
      </c>
      <c r="U1845" s="2" t="s">
        <v>2756</v>
      </c>
      <c r="V1845" s="2" t="s">
        <v>2757</v>
      </c>
      <c r="W1845" s="2" t="s">
        <v>2913</v>
      </c>
      <c r="X1845" s="2">
        <v>3241000</v>
      </c>
      <c r="Y1845" s="2" t="s">
        <v>2914</v>
      </c>
    </row>
    <row r="1846" spans="1:25" ht="150" x14ac:dyDescent="0.25">
      <c r="A1846" s="2" t="s">
        <v>2918</v>
      </c>
      <c r="B1846" s="2" t="str">
        <f>IFERROR(VLOOKUP(VALUE(MID(A1846,1,IF(VALUE(MID(A1846,1,3))=898,3,4))),[36]Hoja1!$A$3:$K$222,2,0),"")</f>
        <v xml:space="preserve">1058 Participación ciudadana para el reencuentro, la reconciliación y la paz </v>
      </c>
      <c r="C1846" s="2" t="s">
        <v>2909</v>
      </c>
      <c r="D1846" s="2" t="s">
        <v>2919</v>
      </c>
      <c r="E1846" s="111">
        <v>821119</v>
      </c>
      <c r="F1846" s="2" t="s">
        <v>2920</v>
      </c>
      <c r="G1846" s="4">
        <v>2</v>
      </c>
      <c r="H1846" s="4">
        <v>3</v>
      </c>
      <c r="I1846" s="2">
        <v>8</v>
      </c>
      <c r="J1846" s="2">
        <v>1</v>
      </c>
      <c r="K1846" s="2" t="s">
        <v>510</v>
      </c>
      <c r="L1846" s="2" t="str">
        <f>IF(K1846=[38]Hoja3!$B$2,[38]Hoja3!$A$2,IF(K1846=[38]Hoja3!$B$3,[38]Hoja3!$A$3,IF(K1846=[38]Hoja3!$B$4,[38]Hoja3!$A$4,IF(K1846=[38]Hoja3!$B$5,[38]Hoja3!$A$5,IF(K1846=[38]Hoja3!$B$6,[38]Hoja3!$A$6,IF(K1846=[38]Hoja3!$B$7,[38]Hoja3!$A$7,IF(K1846=[38]Hoja3!$B$8,[38]Hoja3!$A$8,IF(K1846=[38]Hoja3!$B$9,[38]Hoja3!$A$9,IF(K1846=[38]Hoja3!$B$10,[38]Hoja3!$A$10,IF(K1846=[38]Hoja3!$B$11,[38]Hoja3!$A$11,IF(K1846=[38]Hoja3!$B$12,[38]Hoja3!$A$12,IF(K1846=[38]Hoja3!$B$13,[38]Hoja3!$A$13,IF(K1846=[38]Hoja3!$B$14,[38]Hoja3!$A$14,"")))))))))))))</f>
        <v>CCE-07</v>
      </c>
      <c r="M1846" s="2" t="s">
        <v>893</v>
      </c>
      <c r="N1846" s="2">
        <v>0</v>
      </c>
      <c r="O1846" s="5">
        <v>130120000</v>
      </c>
      <c r="P1846" s="29">
        <v>130120000</v>
      </c>
      <c r="Q1846" s="1">
        <v>0</v>
      </c>
      <c r="R1846" s="2">
        <v>0</v>
      </c>
      <c r="S1846" s="2" t="s">
        <v>2756</v>
      </c>
      <c r="T1846" s="2" t="s">
        <v>2757</v>
      </c>
      <c r="U1846" s="2" t="s">
        <v>2756</v>
      </c>
      <c r="V1846" s="2" t="s">
        <v>2757</v>
      </c>
      <c r="W1846" s="2" t="s">
        <v>2913</v>
      </c>
      <c r="X1846" s="2">
        <v>3241000</v>
      </c>
      <c r="Y1846" s="2" t="s">
        <v>2914</v>
      </c>
    </row>
    <row r="1847" spans="1:25" ht="150" x14ac:dyDescent="0.25">
      <c r="A1847" s="2" t="s">
        <v>2921</v>
      </c>
      <c r="B1847" s="2" t="str">
        <f>IFERROR(VLOOKUP(VALUE(MID(A1847,1,IF(VALUE(MID(A1847,1,3))=898,3,4))),[36]Hoja1!$A$3:$K$222,2,0),"")</f>
        <v xml:space="preserve">1058 Participación ciudadana para el reencuentro, la reconciliación y la paz </v>
      </c>
      <c r="C1847" s="2" t="s">
        <v>2909</v>
      </c>
      <c r="D1847" s="2" t="s">
        <v>2922</v>
      </c>
      <c r="E1847" s="2">
        <v>831217</v>
      </c>
      <c r="F1847" s="31" t="s">
        <v>2923</v>
      </c>
      <c r="G1847" s="4">
        <v>6</v>
      </c>
      <c r="H1847" s="4">
        <v>6</v>
      </c>
      <c r="I1847" s="2">
        <v>5</v>
      </c>
      <c r="J1847" s="2">
        <v>1</v>
      </c>
      <c r="K1847" s="2" t="s">
        <v>29</v>
      </c>
      <c r="L1847" s="2" t="str">
        <f>IF(K1847=[36]Hoja3!$B$2,[36]Hoja3!$A$2,IF(K1847=[36]Hoja3!$B$3,[36]Hoja3!$A$3,IF(K1847=[36]Hoja3!$B$4,[36]Hoja3!$A$4,IF(K1847=[36]Hoja3!$B$5,[36]Hoja3!$A$5,IF(K1847=[36]Hoja3!$B$6,[36]Hoja3!$A$6,IF(K1847=[36]Hoja3!$B$7,[36]Hoja3!$A$7,IF(K1847=[36]Hoja3!$B$8,[36]Hoja3!$A$8,IF(K1847=[36]Hoja3!$B$9,[36]Hoja3!$A$9,IF(K1847=[36]Hoja3!$B$10,[36]Hoja3!$A$10,IF(K1847=[36]Hoja3!$B$11,[36]Hoja3!$A$11,IF(K1847=[36]Hoja3!$B$12,[36]Hoja3!$A$12,IF(K1847=[36]Hoja3!$B$13,[36]Hoja3!$A$13,IF(K1847=[36]Hoja3!$B$14,[36]Hoja3!$A$14,"")))))))))))))</f>
        <v>CCE-05</v>
      </c>
      <c r="M1847" s="2" t="s">
        <v>1561</v>
      </c>
      <c r="N1847" s="2">
        <v>0</v>
      </c>
      <c r="O1847" s="5">
        <v>129955000</v>
      </c>
      <c r="P1847" s="29">
        <v>129955000</v>
      </c>
      <c r="Q1847" s="1">
        <v>0</v>
      </c>
      <c r="R1847" s="2">
        <v>0</v>
      </c>
      <c r="S1847" s="2" t="s">
        <v>2756</v>
      </c>
      <c r="T1847" s="2" t="s">
        <v>2757</v>
      </c>
      <c r="U1847" s="2" t="s">
        <v>2756</v>
      </c>
      <c r="V1847" s="2" t="s">
        <v>2757</v>
      </c>
      <c r="W1847" s="2" t="s">
        <v>2913</v>
      </c>
      <c r="X1847" s="2">
        <v>3241000</v>
      </c>
      <c r="Y1847" s="2" t="s">
        <v>2914</v>
      </c>
    </row>
    <row r="1848" spans="1:25" ht="150" x14ac:dyDescent="0.25">
      <c r="A1848" s="2" t="s">
        <v>2921</v>
      </c>
      <c r="B1848" s="2" t="str">
        <f>IFERROR(VLOOKUP(VALUE(MID(A1848,1,IF(VALUE(MID(A1848,1,3))=898,3,4))),[36]Hoja1!$A$3:$K$222,2,0),"")</f>
        <v xml:space="preserve">1058 Participación ciudadana para el reencuentro, la reconciliación y la paz </v>
      </c>
      <c r="C1848" s="2" t="s">
        <v>2909</v>
      </c>
      <c r="D1848" s="2" t="s">
        <v>2924</v>
      </c>
      <c r="E1848" s="2">
        <v>831217</v>
      </c>
      <c r="F1848" s="31" t="s">
        <v>2923</v>
      </c>
      <c r="G1848" s="4">
        <v>6</v>
      </c>
      <c r="H1848" s="4">
        <v>6</v>
      </c>
      <c r="I1848" s="2">
        <v>5</v>
      </c>
      <c r="J1848" s="2">
        <v>1</v>
      </c>
      <c r="K1848" s="2" t="s">
        <v>29</v>
      </c>
      <c r="L1848" s="2" t="str">
        <f>IF(K1848=[36]Hoja3!$B$2,[36]Hoja3!$A$2,IF(K1848=[36]Hoja3!$B$3,[36]Hoja3!$A$3,IF(K1848=[36]Hoja3!$B$4,[36]Hoja3!$A$4,IF(K1848=[36]Hoja3!$B$5,[36]Hoja3!$A$5,IF(K1848=[36]Hoja3!$B$6,[36]Hoja3!$A$6,IF(K1848=[36]Hoja3!$B$7,[36]Hoja3!$A$7,IF(K1848=[36]Hoja3!$B$8,[36]Hoja3!$A$8,IF(K1848=[36]Hoja3!$B$9,[36]Hoja3!$A$9,IF(K1848=[36]Hoja3!$B$10,[36]Hoja3!$A$10,IF(K1848=[36]Hoja3!$B$11,[36]Hoja3!$A$11,IF(K1848=[36]Hoja3!$B$12,[36]Hoja3!$A$12,IF(K1848=[36]Hoja3!$B$13,[36]Hoja3!$A$13,IF(K1848=[36]Hoja3!$B$14,[36]Hoja3!$A$14,"")))))))))))))</f>
        <v>CCE-05</v>
      </c>
      <c r="M1848" s="2" t="s">
        <v>1561</v>
      </c>
      <c r="N1848" s="2">
        <v>0</v>
      </c>
      <c r="O1848" s="5">
        <v>78640000</v>
      </c>
      <c r="P1848" s="32">
        <v>78640000</v>
      </c>
      <c r="Q1848" s="1">
        <v>0</v>
      </c>
      <c r="R1848" s="2">
        <v>0</v>
      </c>
      <c r="S1848" s="2" t="s">
        <v>2756</v>
      </c>
      <c r="T1848" s="2" t="s">
        <v>2757</v>
      </c>
      <c r="U1848" s="2" t="s">
        <v>2756</v>
      </c>
      <c r="V1848" s="2" t="s">
        <v>2757</v>
      </c>
      <c r="W1848" s="2" t="s">
        <v>2913</v>
      </c>
      <c r="X1848" s="2">
        <v>3241000</v>
      </c>
      <c r="Y1848" s="2" t="s">
        <v>2914</v>
      </c>
    </row>
    <row r="1849" spans="1:25" ht="150" x14ac:dyDescent="0.25">
      <c r="A1849" s="2" t="s">
        <v>2925</v>
      </c>
      <c r="B1849" s="2" t="str">
        <f>IFERROR(VLOOKUP(VALUE(MID(A1849,1,IF(VALUE(MID(A1849,1,3))=898,3,4))),[36]Hoja1!$A$3:$K$222,2,0),"")</f>
        <v xml:space="preserve">1058 Participación ciudadana para el reencuentro, la reconciliación y la paz </v>
      </c>
      <c r="C1849" s="2" t="s">
        <v>2795</v>
      </c>
      <c r="D1849" s="2" t="s">
        <v>2926</v>
      </c>
      <c r="E1849" s="2" t="s">
        <v>2927</v>
      </c>
      <c r="F1849" s="2" t="s">
        <v>2928</v>
      </c>
      <c r="G1849" s="4">
        <v>2</v>
      </c>
      <c r="H1849" s="4">
        <v>4</v>
      </c>
      <c r="I1849" s="2">
        <v>6</v>
      </c>
      <c r="J1849" s="2">
        <v>1</v>
      </c>
      <c r="K1849" s="2" t="s">
        <v>53</v>
      </c>
      <c r="L1849" s="2" t="str">
        <f>IF(K1849=[36]Hoja3!$B$2,[36]Hoja3!$A$2,IF(K1849=[36]Hoja3!$B$3,[36]Hoja3!$A$3,IF(K1849=[36]Hoja3!$B$4,[36]Hoja3!$A$4,IF(K1849=[36]Hoja3!$B$5,[36]Hoja3!$A$5,IF(K1849=[36]Hoja3!$B$6,[36]Hoja3!$A$6,IF(K1849=[36]Hoja3!$B$7,[36]Hoja3!$A$7,IF(K1849=[36]Hoja3!$B$8,[36]Hoja3!$A$8,IF(K1849=[36]Hoja3!$B$9,[36]Hoja3!$A$9,IF(K1849=[36]Hoja3!$B$10,[36]Hoja3!$A$10,IF(K1849=[36]Hoja3!$B$11,[36]Hoja3!$A$11,IF(K1849=[36]Hoja3!$B$12,[36]Hoja3!$A$12,IF(K1849=[36]Hoja3!$B$13,[36]Hoja3!$A$13,IF(K1849=[36]Hoja3!$B$14,[36]Hoja3!$A$14,"")))))))))))))</f>
        <v>CCE-02</v>
      </c>
      <c r="M1849" s="2" t="s">
        <v>893</v>
      </c>
      <c r="N1849" s="2">
        <v>0</v>
      </c>
      <c r="O1849" s="5">
        <v>330000000</v>
      </c>
      <c r="P1849" s="5">
        <v>330000000</v>
      </c>
      <c r="Q1849" s="1">
        <v>0</v>
      </c>
      <c r="R1849" s="2">
        <v>0</v>
      </c>
      <c r="S1849" s="2" t="s">
        <v>2756</v>
      </c>
      <c r="T1849" s="2" t="s">
        <v>2757</v>
      </c>
      <c r="U1849" s="2" t="s">
        <v>2756</v>
      </c>
      <c r="V1849" s="2" t="s">
        <v>2757</v>
      </c>
      <c r="W1849" s="2" t="s">
        <v>2913</v>
      </c>
      <c r="X1849" s="2">
        <v>3241000</v>
      </c>
      <c r="Y1849" s="2" t="s">
        <v>2914</v>
      </c>
    </row>
    <row r="1850" spans="1:25" ht="150" x14ac:dyDescent="0.25">
      <c r="A1850" s="2" t="s">
        <v>2929</v>
      </c>
      <c r="B1850" s="2" t="str">
        <f>IFERROR(VLOOKUP(VALUE(MID(A1850,1,IF(VALUE(MID(A1850,1,3))=898,3,4))),[36]Hoja1!$A$3:$K$222,2,0),"")</f>
        <v xml:space="preserve">1058 Participación ciudadana para el reencuentro, la reconciliación y la paz </v>
      </c>
      <c r="C1850" s="2" t="s">
        <v>2795</v>
      </c>
      <c r="D1850" s="2" t="s">
        <v>2926</v>
      </c>
      <c r="E1850" s="2" t="s">
        <v>2927</v>
      </c>
      <c r="F1850" s="2" t="s">
        <v>2930</v>
      </c>
      <c r="G1850" s="4">
        <v>2</v>
      </c>
      <c r="H1850" s="4">
        <v>4</v>
      </c>
      <c r="I1850" s="2">
        <v>6</v>
      </c>
      <c r="J1850" s="2">
        <v>1</v>
      </c>
      <c r="K1850" s="2" t="s">
        <v>53</v>
      </c>
      <c r="L1850" s="2" t="str">
        <f>IF(K1850=[36]Hoja3!$B$2,[36]Hoja3!$A$2,IF(K1850=[36]Hoja3!$B$3,[36]Hoja3!$A$3,IF(K1850=[36]Hoja3!$B$4,[36]Hoja3!$A$4,IF(K1850=[36]Hoja3!$B$5,[36]Hoja3!$A$5,IF(K1850=[36]Hoja3!$B$6,[36]Hoja3!$A$6,IF(K1850=[36]Hoja3!$B$7,[36]Hoja3!$A$7,IF(K1850=[36]Hoja3!$B$8,[36]Hoja3!$A$8,IF(K1850=[36]Hoja3!$B$9,[36]Hoja3!$A$9,IF(K1850=[36]Hoja3!$B$10,[36]Hoja3!$A$10,IF(K1850=[36]Hoja3!$B$11,[36]Hoja3!$A$11,IF(K1850=[36]Hoja3!$B$12,[36]Hoja3!$A$12,IF(K1850=[36]Hoja3!$B$13,[36]Hoja3!$A$13,IF(K1850=[36]Hoja3!$B$14,[36]Hoja3!$A$14,"")))))))))))))</f>
        <v>CCE-02</v>
      </c>
      <c r="M1850" s="2" t="s">
        <v>893</v>
      </c>
      <c r="N1850" s="2">
        <v>0</v>
      </c>
      <c r="O1850" s="5">
        <v>330000000</v>
      </c>
      <c r="P1850" s="5">
        <v>330000000</v>
      </c>
      <c r="Q1850" s="1">
        <v>0</v>
      </c>
      <c r="R1850" s="2">
        <v>0</v>
      </c>
      <c r="S1850" s="2" t="s">
        <v>2756</v>
      </c>
      <c r="T1850" s="2" t="s">
        <v>2757</v>
      </c>
      <c r="U1850" s="2" t="s">
        <v>2756</v>
      </c>
      <c r="V1850" s="2" t="s">
        <v>2757</v>
      </c>
      <c r="W1850" s="2" t="s">
        <v>2913</v>
      </c>
      <c r="X1850" s="2">
        <v>3241000</v>
      </c>
      <c r="Y1850" s="2" t="s">
        <v>2914</v>
      </c>
    </row>
    <row r="1851" spans="1:25" ht="150" x14ac:dyDescent="0.25">
      <c r="A1851" s="2" t="s">
        <v>2931</v>
      </c>
      <c r="B1851" s="2" t="str">
        <f>IFERROR(VLOOKUP(VALUE(MID(A1851,1,IF(VALUE(MID(A1851,1,3))=898,3,4))),[36]Hoja1!$A$3:$K$222,2,0),"")</f>
        <v xml:space="preserve">1058 Participación ciudadana para el reencuentro, la reconciliación y la paz </v>
      </c>
      <c r="C1851" s="2" t="s">
        <v>2795</v>
      </c>
      <c r="D1851" s="2" t="s">
        <v>2926</v>
      </c>
      <c r="E1851" s="2" t="s">
        <v>2927</v>
      </c>
      <c r="F1851" s="2" t="s">
        <v>2932</v>
      </c>
      <c r="G1851" s="4">
        <v>2</v>
      </c>
      <c r="H1851" s="4">
        <v>4</v>
      </c>
      <c r="I1851" s="2">
        <v>6</v>
      </c>
      <c r="J1851" s="2">
        <v>1</v>
      </c>
      <c r="K1851" s="2" t="s">
        <v>53</v>
      </c>
      <c r="L1851" s="2" t="str">
        <f>IF(K1851=[36]Hoja3!$B$2,[36]Hoja3!$A$2,IF(K1851=[36]Hoja3!$B$3,[36]Hoja3!$A$3,IF(K1851=[36]Hoja3!$B$4,[36]Hoja3!$A$4,IF(K1851=[36]Hoja3!$B$5,[36]Hoja3!$A$5,IF(K1851=[36]Hoja3!$B$6,[36]Hoja3!$A$6,IF(K1851=[36]Hoja3!$B$7,[36]Hoja3!$A$7,IF(K1851=[36]Hoja3!$B$8,[36]Hoja3!$A$8,IF(K1851=[36]Hoja3!$B$9,[36]Hoja3!$A$9,IF(K1851=[36]Hoja3!$B$10,[36]Hoja3!$A$10,IF(K1851=[36]Hoja3!$B$11,[36]Hoja3!$A$11,IF(K1851=[36]Hoja3!$B$12,[36]Hoja3!$A$12,IF(K1851=[36]Hoja3!$B$13,[36]Hoja3!$A$13,IF(K1851=[36]Hoja3!$B$14,[36]Hoja3!$A$14,"")))))))))))))</f>
        <v>CCE-02</v>
      </c>
      <c r="M1851" s="2" t="s">
        <v>893</v>
      </c>
      <c r="N1851" s="2">
        <v>0</v>
      </c>
      <c r="O1851" s="5">
        <v>340000000</v>
      </c>
      <c r="P1851" s="5">
        <v>340000000</v>
      </c>
      <c r="Q1851" s="1">
        <v>0</v>
      </c>
      <c r="R1851" s="2">
        <v>0</v>
      </c>
      <c r="S1851" s="2" t="s">
        <v>2756</v>
      </c>
      <c r="T1851" s="2" t="s">
        <v>2757</v>
      </c>
      <c r="U1851" s="2" t="s">
        <v>2756</v>
      </c>
      <c r="V1851" s="2" t="s">
        <v>2757</v>
      </c>
      <c r="W1851" s="2" t="s">
        <v>2913</v>
      </c>
      <c r="X1851" s="2">
        <v>3241000</v>
      </c>
      <c r="Y1851" s="2" t="s">
        <v>2914</v>
      </c>
    </row>
    <row r="1852" spans="1:25" ht="135" x14ac:dyDescent="0.25">
      <c r="A1852" s="2" t="s">
        <v>2933</v>
      </c>
      <c r="B1852" s="2" t="str">
        <f>IFERROR(VLOOKUP(VALUE(MID(A1852,1,IF(VALUE(MID(A1852,1,3))=898,3,4))),[36]Hoja1!$A$3:$K$222,2,0),"")</f>
        <v xml:space="preserve">1058 Participación ciudadana para el reencuentro, la reconciliación y la paz </v>
      </c>
      <c r="C1852" s="2" t="s">
        <v>2819</v>
      </c>
      <c r="D1852" s="2" t="s">
        <v>2934</v>
      </c>
      <c r="E1852" s="2" t="s">
        <v>2935</v>
      </c>
      <c r="F1852" s="2" t="s">
        <v>2936</v>
      </c>
      <c r="G1852" s="4">
        <v>2</v>
      </c>
      <c r="H1852" s="4">
        <v>3</v>
      </c>
      <c r="I1852" s="2">
        <v>7</v>
      </c>
      <c r="J1852" s="2">
        <v>1</v>
      </c>
      <c r="K1852" s="2" t="s">
        <v>53</v>
      </c>
      <c r="L1852" s="2" t="str">
        <f>IF(K1852=[36]Hoja3!$B$2,[36]Hoja3!$A$2,IF(K1852=[36]Hoja3!$B$3,[36]Hoja3!$A$3,IF(K1852=[36]Hoja3!$B$4,[36]Hoja3!$A$4,IF(K1852=[36]Hoja3!$B$5,[36]Hoja3!$A$5,IF(K1852=[36]Hoja3!$B$6,[36]Hoja3!$A$6,IF(K1852=[36]Hoja3!$B$7,[36]Hoja3!$A$7,IF(K1852=[36]Hoja3!$B$8,[36]Hoja3!$A$8,IF(K1852=[36]Hoja3!$B$9,[36]Hoja3!$A$9,IF(K1852=[36]Hoja3!$B$10,[36]Hoja3!$A$10,IF(K1852=[36]Hoja3!$B$11,[36]Hoja3!$A$11,IF(K1852=[36]Hoja3!$B$12,[36]Hoja3!$A$12,IF(K1852=[36]Hoja3!$B$13,[36]Hoja3!$A$13,IF(K1852=[36]Hoja3!$B$14,[36]Hoja3!$A$14,"")))))))))))))</f>
        <v>CCE-02</v>
      </c>
      <c r="M1852" s="2" t="s">
        <v>893</v>
      </c>
      <c r="N1852" s="2">
        <v>0</v>
      </c>
      <c r="O1852" s="5">
        <v>756000000</v>
      </c>
      <c r="P1852" s="5">
        <v>756000000</v>
      </c>
      <c r="Q1852" s="1">
        <v>0</v>
      </c>
      <c r="R1852" s="2">
        <v>0</v>
      </c>
      <c r="S1852" s="2" t="s">
        <v>2756</v>
      </c>
      <c r="T1852" s="2" t="s">
        <v>2757</v>
      </c>
      <c r="U1852" s="2" t="s">
        <v>2756</v>
      </c>
      <c r="V1852" s="2" t="s">
        <v>2757</v>
      </c>
      <c r="W1852" s="2" t="s">
        <v>2758</v>
      </c>
      <c r="X1852" s="2">
        <v>3241000</v>
      </c>
      <c r="Y1852" s="3" t="s">
        <v>2759</v>
      </c>
    </row>
    <row r="1853" spans="1:25" ht="90" x14ac:dyDescent="0.25">
      <c r="A1853" s="2" t="s">
        <v>2937</v>
      </c>
      <c r="B1853" s="2" t="str">
        <f>IFERROR(VLOOKUP(VALUE(MID(A1853,1,IF(VALUE(MID(A1853,1,3))=898,3,4))),[36]Hoja1!$A$3:$K$222,2,0),"")</f>
        <v xml:space="preserve">1058 Participación ciudadana para el reencuentro, la reconciliación y la paz </v>
      </c>
      <c r="C1853" s="2" t="s">
        <v>2819</v>
      </c>
      <c r="D1853" s="2" t="s">
        <v>2934</v>
      </c>
      <c r="E1853" s="2" t="s">
        <v>2938</v>
      </c>
      <c r="F1853" s="31" t="s">
        <v>2939</v>
      </c>
      <c r="G1853" s="4">
        <v>2</v>
      </c>
      <c r="H1853" s="4">
        <v>3</v>
      </c>
      <c r="I1853" s="2">
        <v>7</v>
      </c>
      <c r="J1853" s="2">
        <v>1</v>
      </c>
      <c r="K1853" s="2" t="s">
        <v>47</v>
      </c>
      <c r="L1853" s="2" t="str">
        <f>IF(K1853=[36]Hoja3!$B$2,[36]Hoja3!$A$2,IF(K1853=[36]Hoja3!$B$3,[36]Hoja3!$A$3,IF(K1853=[36]Hoja3!$B$4,[36]Hoja3!$A$4,IF(K1853=[36]Hoja3!$B$5,[36]Hoja3!$A$5,IF(K1853=[36]Hoja3!$B$6,[36]Hoja3!$A$6,IF(K1853=[36]Hoja3!$B$7,[36]Hoja3!$A$7,IF(K1853=[36]Hoja3!$B$8,[36]Hoja3!$A$8,IF(K1853=[36]Hoja3!$B$9,[36]Hoja3!$A$9,IF(K1853=[36]Hoja3!$B$10,[36]Hoja3!$A$10,IF(K1853=[36]Hoja3!$B$11,[36]Hoja3!$A$11,IF(K1853=[36]Hoja3!$B$12,[36]Hoja3!$A$12,IF(K1853=[36]Hoja3!$B$13,[36]Hoja3!$A$13,IF(K1853=[36]Hoja3!$B$14,[36]Hoja3!$A$14,"")))))))))))))</f>
        <v>CCE-06</v>
      </c>
      <c r="M1853" s="2" t="s">
        <v>893</v>
      </c>
      <c r="N1853" s="2">
        <v>0</v>
      </c>
      <c r="O1853" s="5">
        <v>340000000</v>
      </c>
      <c r="P1853" s="5">
        <v>340000000</v>
      </c>
      <c r="Q1853" s="1">
        <v>0</v>
      </c>
      <c r="R1853" s="2">
        <v>0</v>
      </c>
      <c r="S1853" s="2" t="s">
        <v>2756</v>
      </c>
      <c r="T1853" s="2" t="s">
        <v>2757</v>
      </c>
      <c r="U1853" s="2" t="s">
        <v>2756</v>
      </c>
      <c r="V1853" s="2" t="s">
        <v>2757</v>
      </c>
      <c r="W1853" s="2" t="s">
        <v>2758</v>
      </c>
      <c r="X1853" s="2">
        <v>3241000</v>
      </c>
      <c r="Y1853" s="3" t="s">
        <v>2759</v>
      </c>
    </row>
    <row r="1854" spans="1:25" ht="120" x14ac:dyDescent="0.25">
      <c r="A1854" s="2" t="s">
        <v>2940</v>
      </c>
      <c r="B1854" s="2" t="str">
        <f>IFERROR(VLOOKUP(VALUE(MID(A1854,1,IF(VALUE(MID(A1854,1,3))=898,3,4))),[36]Hoja1!$A$3:$K$222,2,0),"")</f>
        <v xml:space="preserve">1058 Participación ciudadana para el reencuentro, la reconciliación y la paz </v>
      </c>
      <c r="C1854" s="2" t="s">
        <v>2819</v>
      </c>
      <c r="D1854" s="2" t="s">
        <v>2934</v>
      </c>
      <c r="E1854" s="2" t="s">
        <v>2941</v>
      </c>
      <c r="F1854" s="31" t="s">
        <v>2942</v>
      </c>
      <c r="G1854" s="4">
        <v>2</v>
      </c>
      <c r="H1854" s="4">
        <v>3</v>
      </c>
      <c r="I1854" s="2">
        <v>7</v>
      </c>
      <c r="J1854" s="2">
        <v>1</v>
      </c>
      <c r="K1854" s="2" t="s">
        <v>47</v>
      </c>
      <c r="L1854" s="2" t="str">
        <f>IF(K1854=[36]Hoja3!$B$2,[36]Hoja3!$A$2,IF(K1854=[36]Hoja3!$B$3,[36]Hoja3!$A$3,IF(K1854=[36]Hoja3!$B$4,[36]Hoja3!$A$4,IF(K1854=[36]Hoja3!$B$5,[36]Hoja3!$A$5,IF(K1854=[36]Hoja3!$B$6,[36]Hoja3!$A$6,IF(K1854=[36]Hoja3!$B$7,[36]Hoja3!$A$7,IF(K1854=[36]Hoja3!$B$8,[36]Hoja3!$A$8,IF(K1854=[36]Hoja3!$B$9,[36]Hoja3!$A$9,IF(K1854=[36]Hoja3!$B$10,[36]Hoja3!$A$10,IF(K1854=[36]Hoja3!$B$11,[36]Hoja3!$A$11,IF(K1854=[36]Hoja3!$B$12,[36]Hoja3!$A$12,IF(K1854=[36]Hoja3!$B$13,[36]Hoja3!$A$13,IF(K1854=[36]Hoja3!$B$14,[36]Hoja3!$A$14,"")))))))))))))</f>
        <v>CCE-06</v>
      </c>
      <c r="M1854" s="2" t="s">
        <v>893</v>
      </c>
      <c r="N1854" s="2">
        <v>0</v>
      </c>
      <c r="O1854" s="5">
        <v>399000000</v>
      </c>
      <c r="P1854" s="5">
        <v>399000000</v>
      </c>
      <c r="Q1854" s="1">
        <v>0</v>
      </c>
      <c r="R1854" s="2">
        <v>0</v>
      </c>
      <c r="S1854" s="2" t="s">
        <v>2756</v>
      </c>
      <c r="T1854" s="2" t="s">
        <v>2757</v>
      </c>
      <c r="U1854" s="2" t="s">
        <v>2756</v>
      </c>
      <c r="V1854" s="2" t="s">
        <v>2757</v>
      </c>
      <c r="W1854" s="2" t="s">
        <v>2758</v>
      </c>
      <c r="X1854" s="2">
        <v>3241000</v>
      </c>
      <c r="Y1854" s="3" t="s">
        <v>2759</v>
      </c>
    </row>
    <row r="1855" spans="1:25" ht="150" x14ac:dyDescent="0.25">
      <c r="A1855" s="2" t="s">
        <v>2943</v>
      </c>
      <c r="B1855" s="2" t="str">
        <f>IFERROR(VLOOKUP(VALUE(MID(A1855,1,IF(VALUE(MID(A1855,1,3))=898,3,4))),[36]Hoja1!$A$3:$K$222,2,0),"")</f>
        <v xml:space="preserve">1058 Participación ciudadana para el reencuentro, la reconciliación y la paz </v>
      </c>
      <c r="C1855" s="2" t="s">
        <v>2804</v>
      </c>
      <c r="D1855" s="2" t="s">
        <v>2944</v>
      </c>
      <c r="E1855" s="2" t="s">
        <v>2945</v>
      </c>
      <c r="F1855" s="31" t="s">
        <v>2946</v>
      </c>
      <c r="G1855" s="4">
        <v>6</v>
      </c>
      <c r="H1855" s="4">
        <v>6</v>
      </c>
      <c r="I1855" s="2">
        <v>5</v>
      </c>
      <c r="J1855" s="2">
        <v>1</v>
      </c>
      <c r="K1855" s="2" t="s">
        <v>29</v>
      </c>
      <c r="L1855" s="2" t="str">
        <f>IF(K1855=[36]Hoja3!$B$2,[36]Hoja3!$A$2,IF(K1855=[36]Hoja3!$B$3,[36]Hoja3!$A$3,IF(K1855=[36]Hoja3!$B$4,[36]Hoja3!$A$4,IF(K1855=[36]Hoja3!$B$5,[36]Hoja3!$A$5,IF(K1855=[36]Hoja3!$B$6,[36]Hoja3!$A$6,IF(K1855=[36]Hoja3!$B$7,[36]Hoja3!$A$7,IF(K1855=[36]Hoja3!$B$8,[36]Hoja3!$A$8,IF(K1855=[36]Hoja3!$B$9,[36]Hoja3!$A$9,IF(K1855=[36]Hoja3!$B$10,[36]Hoja3!$A$10,IF(K1855=[36]Hoja3!$B$11,[36]Hoja3!$A$11,IF(K1855=[36]Hoja3!$B$12,[36]Hoja3!$A$12,IF(K1855=[36]Hoja3!$B$13,[36]Hoja3!$A$13,IF(K1855=[36]Hoja3!$B$14,[36]Hoja3!$A$14,"")))))))))))))</f>
        <v>CCE-05</v>
      </c>
      <c r="M1855" s="2" t="s">
        <v>1979</v>
      </c>
      <c r="N1855" s="2">
        <v>0</v>
      </c>
      <c r="O1855" s="5">
        <v>200000000</v>
      </c>
      <c r="P1855" s="5">
        <v>200000000</v>
      </c>
      <c r="Q1855" s="1">
        <v>0</v>
      </c>
      <c r="R1855" s="2">
        <v>0</v>
      </c>
      <c r="S1855" s="2" t="s">
        <v>2756</v>
      </c>
      <c r="T1855" s="2" t="s">
        <v>2757</v>
      </c>
      <c r="U1855" s="2" t="s">
        <v>2756</v>
      </c>
      <c r="V1855" s="2" t="s">
        <v>2757</v>
      </c>
      <c r="W1855" s="2" t="s">
        <v>2758</v>
      </c>
      <c r="X1855" s="2">
        <v>3241000</v>
      </c>
      <c r="Y1855" s="3" t="s">
        <v>2759</v>
      </c>
    </row>
    <row r="1856" spans="1:25" ht="150" x14ac:dyDescent="0.25">
      <c r="A1856" s="2" t="s">
        <v>2947</v>
      </c>
      <c r="B1856" s="2" t="str">
        <f>IFERROR(VLOOKUP(VALUE(MID(A1856,1,IF(VALUE(MID(A1856,1,3))=898,3,4))),[36]Hoja1!$A$3:$K$222,2,0),"")</f>
        <v xml:space="preserve">1058 Participación ciudadana para el reencuentro, la reconciliación y la paz </v>
      </c>
      <c r="C1856" s="2" t="s">
        <v>2804</v>
      </c>
      <c r="D1856" s="2" t="s">
        <v>2944</v>
      </c>
      <c r="E1856" s="2" t="s">
        <v>2927</v>
      </c>
      <c r="F1856" s="31" t="s">
        <v>2948</v>
      </c>
      <c r="G1856" s="4">
        <v>6</v>
      </c>
      <c r="H1856" s="4">
        <v>6</v>
      </c>
      <c r="I1856" s="2">
        <v>5</v>
      </c>
      <c r="J1856" s="2">
        <v>1</v>
      </c>
      <c r="K1856" s="2" t="s">
        <v>29</v>
      </c>
      <c r="L1856" s="2" t="str">
        <f>IF(K1856=[36]Hoja3!$B$2,[36]Hoja3!$A$2,IF(K1856=[36]Hoja3!$B$3,[36]Hoja3!$A$3,IF(K1856=[36]Hoja3!$B$4,[36]Hoja3!$A$4,IF(K1856=[36]Hoja3!$B$5,[36]Hoja3!$A$5,IF(K1856=[36]Hoja3!$B$6,[36]Hoja3!$A$6,IF(K1856=[36]Hoja3!$B$7,[36]Hoja3!$A$7,IF(K1856=[36]Hoja3!$B$8,[36]Hoja3!$A$8,IF(K1856=[36]Hoja3!$B$9,[36]Hoja3!$A$9,IF(K1856=[36]Hoja3!$B$10,[36]Hoja3!$A$10,IF(K1856=[36]Hoja3!$B$11,[36]Hoja3!$A$11,IF(K1856=[36]Hoja3!$B$12,[36]Hoja3!$A$12,IF(K1856=[36]Hoja3!$B$13,[36]Hoja3!$A$13,IF(K1856=[36]Hoja3!$B$14,[36]Hoja3!$A$14,"")))))))))))))</f>
        <v>CCE-05</v>
      </c>
      <c r="M1856" s="2" t="s">
        <v>1568</v>
      </c>
      <c r="N1856" s="2">
        <v>0</v>
      </c>
      <c r="O1856" s="5">
        <v>200000000</v>
      </c>
      <c r="P1856" s="5">
        <v>200000000</v>
      </c>
      <c r="Q1856" s="1">
        <v>0</v>
      </c>
      <c r="R1856" s="2">
        <v>0</v>
      </c>
      <c r="S1856" s="2" t="s">
        <v>2756</v>
      </c>
      <c r="T1856" s="2" t="s">
        <v>2757</v>
      </c>
      <c r="U1856" s="2" t="s">
        <v>2756</v>
      </c>
      <c r="V1856" s="2" t="s">
        <v>2757</v>
      </c>
      <c r="W1856" s="2" t="s">
        <v>2758</v>
      </c>
      <c r="X1856" s="2">
        <v>3241000</v>
      </c>
      <c r="Y1856" s="3" t="s">
        <v>2759</v>
      </c>
    </row>
    <row r="1857" spans="1:25" ht="195" x14ac:dyDescent="0.25">
      <c r="A1857" s="53" t="s">
        <v>2949</v>
      </c>
      <c r="B1857" s="53" t="str">
        <f>IFERROR(VLOOKUP(VALUE(MID(A1857,1,IF(VALUE(MID(A1857,1,3))=898,3,4))),[36]Hoja1!$A$3:$K$222,2,0),"")</f>
        <v xml:space="preserve">1058 Participación ciudadana para el reencuentro, la reconciliación y la paz </v>
      </c>
      <c r="C1857" s="53" t="s">
        <v>2753</v>
      </c>
      <c r="D1857" s="53" t="s">
        <v>2754</v>
      </c>
      <c r="E1857" s="53">
        <v>93151507</v>
      </c>
      <c r="F1857" s="53" t="s">
        <v>2775</v>
      </c>
      <c r="G1857" s="71">
        <v>1</v>
      </c>
      <c r="H1857" s="71">
        <v>1</v>
      </c>
      <c r="I1857" s="53">
        <v>6</v>
      </c>
      <c r="J1857" s="53">
        <v>1</v>
      </c>
      <c r="K1857" s="53" t="s">
        <v>29</v>
      </c>
      <c r="L1857" s="53" t="str">
        <f>IF(K1857=[36]Hoja3!$B$2,[36]Hoja3!$A$2,IF(K1857=[36]Hoja3!$B$3,[36]Hoja3!$A$3,IF(K1857=[36]Hoja3!$B$4,[36]Hoja3!$A$4,IF(K1857=[36]Hoja3!$B$5,[36]Hoja3!$A$5,IF(K1857=[36]Hoja3!$B$6,[36]Hoja3!$A$6,IF(K1857=[36]Hoja3!$B$7,[36]Hoja3!$A$7,IF(K1857=[36]Hoja3!$B$8,[36]Hoja3!$A$8,IF(K1857=[36]Hoja3!$B$9,[36]Hoja3!$A$9,IF(K1857=[36]Hoja3!$B$10,[36]Hoja3!$A$10,IF(K1857=[36]Hoja3!$B$11,[36]Hoja3!$A$11,IF(K1857=[36]Hoja3!$B$12,[36]Hoja3!$A$12,IF(K1857=[36]Hoja3!$B$13,[36]Hoja3!$A$13,IF(K1857=[36]Hoja3!$B$14,[36]Hoja3!$A$14,"")))))))))))))</f>
        <v>CCE-05</v>
      </c>
      <c r="M1857" s="53" t="s">
        <v>58</v>
      </c>
      <c r="N1857" s="53">
        <v>0</v>
      </c>
      <c r="O1857" s="70">
        <v>34320000</v>
      </c>
      <c r="P1857" s="70">
        <v>34320000</v>
      </c>
      <c r="Q1857" s="72">
        <v>0</v>
      </c>
      <c r="R1857" s="53">
        <v>0</v>
      </c>
      <c r="S1857" s="53" t="s">
        <v>2756</v>
      </c>
      <c r="T1857" s="53" t="s">
        <v>2757</v>
      </c>
      <c r="U1857" s="53" t="s">
        <v>2756</v>
      </c>
      <c r="V1857" s="53" t="s">
        <v>2757</v>
      </c>
      <c r="W1857" s="53" t="s">
        <v>2758</v>
      </c>
      <c r="X1857" s="53">
        <v>3241000</v>
      </c>
      <c r="Y1857" s="73" t="s">
        <v>2759</v>
      </c>
    </row>
    <row r="1858" spans="1:25" ht="195" x14ac:dyDescent="0.25">
      <c r="A1858" s="2" t="s">
        <v>2950</v>
      </c>
      <c r="B1858" s="2" t="str">
        <f>IFERROR(VLOOKUP(VALUE(MID(A1858,1,IF(VALUE(MID(A1858,1,3))=898,3,4))),[39]Hoja1!$A$3:$K$222,2,0),"")</f>
        <v xml:space="preserve">1058 Participación ciudadana para el reencuentro, la reconciliación y la paz </v>
      </c>
      <c r="C1858" s="2" t="s">
        <v>2753</v>
      </c>
      <c r="D1858" s="2" t="s">
        <v>2754</v>
      </c>
      <c r="E1858" s="2">
        <v>86132001</v>
      </c>
      <c r="F1858" s="2" t="s">
        <v>2951</v>
      </c>
      <c r="G1858" s="4">
        <v>1</v>
      </c>
      <c r="H1858" s="4">
        <v>1</v>
      </c>
      <c r="I1858" s="2">
        <v>6</v>
      </c>
      <c r="J1858" s="2">
        <v>1</v>
      </c>
      <c r="K1858" s="2" t="s">
        <v>29</v>
      </c>
      <c r="L1858" s="2" t="str">
        <f>IF(K1858=[39]Hoja3!$B$2,[39]Hoja3!$A$2,IF(K1858=[39]Hoja3!$B$3,[39]Hoja3!$A$3,IF(K1858=[39]Hoja3!$B$4,[39]Hoja3!$A$4,IF(K1858=[39]Hoja3!$B$5,[39]Hoja3!$A$5,IF(K1858=[39]Hoja3!$B$6,[39]Hoja3!$A$6,IF(K1858=[39]Hoja3!$B$7,[39]Hoja3!$A$7,IF(K1858=[39]Hoja3!$B$8,[39]Hoja3!$A$8,IF(K1858=[39]Hoja3!$B$9,[39]Hoja3!$A$9,IF(K1858=[39]Hoja3!$B$10,[39]Hoja3!$A$10,IF(K1858=[39]Hoja3!$B$11,[39]Hoja3!$A$11,IF(K1858=[39]Hoja3!$B$12,[39]Hoja3!$A$12,IF(K1858=[39]Hoja3!$B$13,[39]Hoja3!$A$13,IF(K1858=[39]Hoja3!$B$14,[39]Hoja3!$A$14,"")))))))))))))</f>
        <v>CCE-05</v>
      </c>
      <c r="M1858" s="2" t="s">
        <v>58</v>
      </c>
      <c r="N1858" s="2">
        <v>0</v>
      </c>
      <c r="O1858" s="5">
        <v>37440000</v>
      </c>
      <c r="P1858" s="5">
        <v>37440000</v>
      </c>
      <c r="Q1858" s="72">
        <v>0</v>
      </c>
      <c r="R1858" s="53">
        <v>0</v>
      </c>
      <c r="S1858" s="53" t="s">
        <v>2756</v>
      </c>
      <c r="T1858" s="53" t="s">
        <v>2757</v>
      </c>
      <c r="U1858" s="53" t="s">
        <v>2756</v>
      </c>
      <c r="V1858" s="53" t="s">
        <v>2757</v>
      </c>
      <c r="W1858" s="53" t="s">
        <v>2758</v>
      </c>
      <c r="X1858" s="53">
        <v>3241000</v>
      </c>
      <c r="Y1858" s="73" t="s">
        <v>2759</v>
      </c>
    </row>
    <row r="1859" spans="1:25" ht="210" x14ac:dyDescent="0.25">
      <c r="A1859" s="2" t="s">
        <v>2952</v>
      </c>
      <c r="B1859" s="2" t="str">
        <f>IFERROR(VLOOKUP(VALUE(MID(A1859,1,IF(VALUE(MID(A1859,1,3))=898,3,4))),[40]Hoja1!$A$3:$K$222,2,0),"")</f>
        <v>1071 Gestión educativa institucional</v>
      </c>
      <c r="C1859" s="2" t="s">
        <v>2953</v>
      </c>
      <c r="D1859" s="34" t="s">
        <v>2954</v>
      </c>
      <c r="E1859" s="2">
        <v>92101501</v>
      </c>
      <c r="F1859" s="2" t="s">
        <v>2955</v>
      </c>
      <c r="G1859" s="4">
        <v>1</v>
      </c>
      <c r="H1859" s="4">
        <v>2</v>
      </c>
      <c r="I1859" s="2">
        <v>8</v>
      </c>
      <c r="J1859" s="2">
        <v>1</v>
      </c>
      <c r="K1859" s="2" t="s">
        <v>53</v>
      </c>
      <c r="L1859" s="2" t="str">
        <f>IF(K1859=[40]Hoja3!$B$2,[40]Hoja3!$A$2,IF(K1859=[40]Hoja3!$B$3,[40]Hoja3!$A$3,IF(K1859=[40]Hoja3!$B$4,[40]Hoja3!$A$4,IF(K1859=[40]Hoja3!$B$5,[40]Hoja3!$A$5,IF(K1859=[40]Hoja3!$B$6,[40]Hoja3!$A$6,IF(K1859=[40]Hoja3!$B$7,[40]Hoja3!$A$7,IF(K1859=[40]Hoja3!$B$8,[40]Hoja3!$A$8,IF(K1859=[40]Hoja3!$B$9,[40]Hoja3!$A$9,IF(K1859=[40]Hoja3!$B$10,[40]Hoja3!$A$10,IF(K1859=[40]Hoja3!$B$11,[40]Hoja3!$A$11,IF(K1859=[40]Hoja3!$B$12,[40]Hoja3!$A$12,IF(K1859=[40]Hoja3!$B$13,[40]Hoja3!$A$13,IF(K1859=[40]Hoja3!$B$14,[40]Hoja3!$A$14,"")))))))))))))</f>
        <v>CCE-02</v>
      </c>
      <c r="M1859" s="2" t="s">
        <v>893</v>
      </c>
      <c r="N1859" s="2">
        <v>0</v>
      </c>
      <c r="O1859" s="7">
        <v>82243793823</v>
      </c>
      <c r="P1859" s="7">
        <v>82243793823</v>
      </c>
      <c r="Q1859" s="1">
        <v>0</v>
      </c>
      <c r="R1859" s="2">
        <v>0</v>
      </c>
      <c r="S1859" s="74" t="s">
        <v>31</v>
      </c>
      <c r="T1859" s="75" t="s">
        <v>2956</v>
      </c>
      <c r="U1859" s="74" t="s">
        <v>2957</v>
      </c>
      <c r="V1859" s="2" t="s">
        <v>2958</v>
      </c>
      <c r="W1859" s="2" t="s">
        <v>2959</v>
      </c>
      <c r="X1859" s="2">
        <v>3241000</v>
      </c>
      <c r="Y1859" s="3" t="s">
        <v>2960</v>
      </c>
    </row>
    <row r="1860" spans="1:25" ht="210" x14ac:dyDescent="0.25">
      <c r="A1860" s="2" t="s">
        <v>2961</v>
      </c>
      <c r="B1860" s="2" t="str">
        <f>IFERROR(VLOOKUP(VALUE(MID(A1860,1,IF(VALUE(MID(A1860,1,3))=898,3,4))),[40]Hoja1!$A$3:$K$222,2,0),"")</f>
        <v>1071 Gestión educativa institucional</v>
      </c>
      <c r="C1860" s="2" t="s">
        <v>2953</v>
      </c>
      <c r="D1860" s="34" t="s">
        <v>2954</v>
      </c>
      <c r="E1860" s="2">
        <v>80101600</v>
      </c>
      <c r="F1860" s="2" t="s">
        <v>2962</v>
      </c>
      <c r="G1860" s="4">
        <v>4</v>
      </c>
      <c r="H1860" s="4">
        <v>4</v>
      </c>
      <c r="I1860" s="2">
        <v>8</v>
      </c>
      <c r="J1860" s="2">
        <v>1</v>
      </c>
      <c r="K1860" s="2" t="s">
        <v>889</v>
      </c>
      <c r="L1860" s="2" t="str">
        <f>IF(K1860=[40]Hoja3!$B$2,[40]Hoja3!$A$2,IF(K1860=[40]Hoja3!$B$3,[40]Hoja3!$A$3,IF(K1860=[40]Hoja3!$B$4,[40]Hoja3!$A$4,IF(K1860=[40]Hoja3!$B$5,[40]Hoja3!$A$5,IF(K1860=[40]Hoja3!$B$6,[40]Hoja3!$A$6,IF(K1860=[40]Hoja3!$B$7,[40]Hoja3!$A$7,IF(K1860=[40]Hoja3!$B$8,[40]Hoja3!$A$8,IF(K1860=[40]Hoja3!$B$9,[40]Hoja3!$A$9,IF(K1860=[40]Hoja3!$B$10,[40]Hoja3!$A$10,IF(K1860=[40]Hoja3!$B$11,[40]Hoja3!$A$11,IF(K1860=[40]Hoja3!$B$12,[40]Hoja3!$A$12,IF(K1860=[40]Hoja3!$B$13,[40]Hoja3!$A$13,IF(K1860=[40]Hoja3!$B$14,[40]Hoja3!$A$14,"")))))))))))))</f>
        <v>CCE-04</v>
      </c>
      <c r="M1860" s="2" t="s">
        <v>1135</v>
      </c>
      <c r="N1860" s="2">
        <v>0</v>
      </c>
      <c r="O1860" s="7">
        <v>1545326847</v>
      </c>
      <c r="P1860" s="7">
        <v>1545326847</v>
      </c>
      <c r="Q1860" s="1">
        <v>0</v>
      </c>
      <c r="R1860" s="2">
        <v>0</v>
      </c>
      <c r="S1860" s="74" t="s">
        <v>31</v>
      </c>
      <c r="T1860" s="75" t="s">
        <v>2956</v>
      </c>
      <c r="U1860" s="74" t="s">
        <v>2957</v>
      </c>
      <c r="V1860" s="2" t="s">
        <v>2958</v>
      </c>
      <c r="W1860" s="2" t="s">
        <v>2959</v>
      </c>
      <c r="X1860" s="2">
        <v>3241000</v>
      </c>
      <c r="Y1860" s="76" t="s">
        <v>2960</v>
      </c>
    </row>
    <row r="1861" spans="1:25" ht="165" x14ac:dyDescent="0.25">
      <c r="A1861" s="2" t="s">
        <v>2963</v>
      </c>
      <c r="B1861" s="2" t="str">
        <f>IFERROR(VLOOKUP(VALUE(MID(A1861,1,IF(VALUE(MID(A1861,1,3))=898,3,4))),[40]Hoja1!$A$3:$K$222,2,0),"")</f>
        <v>1071 Gestión educativa institucional</v>
      </c>
      <c r="C1861" s="2" t="s">
        <v>2953</v>
      </c>
      <c r="D1861" s="34" t="s">
        <v>2964</v>
      </c>
      <c r="E1861" s="2">
        <v>76111501</v>
      </c>
      <c r="F1861" s="2" t="s">
        <v>2965</v>
      </c>
      <c r="G1861" s="4">
        <v>1</v>
      </c>
      <c r="H1861" s="4">
        <v>2</v>
      </c>
      <c r="I1861" s="2">
        <v>10</v>
      </c>
      <c r="J1861" s="2">
        <v>1</v>
      </c>
      <c r="K1861" s="2" t="s">
        <v>43</v>
      </c>
      <c r="L1861" s="2" t="str">
        <f>IF(K1861=[40]Hoja3!$B$2,[40]Hoja3!$A$2,IF(K1861=[40]Hoja3!$B$3,[40]Hoja3!$A$3,IF(K1861=[40]Hoja3!$B$4,[40]Hoja3!$A$4,IF(K1861=[40]Hoja3!$B$5,[40]Hoja3!$A$5,IF(K1861=[40]Hoja3!$B$6,[40]Hoja3!$A$6,IF(K1861=[40]Hoja3!$B$7,[40]Hoja3!$A$7,IF(K1861=[40]Hoja3!$B$8,[40]Hoja3!$A$8,IF(K1861=[40]Hoja3!$B$9,[40]Hoja3!$A$9,IF(K1861=[40]Hoja3!$B$10,[40]Hoja3!$A$10,IF(K1861=[40]Hoja3!$B$11,[40]Hoja3!$A$11,IF(K1861=[40]Hoja3!$B$12,[40]Hoja3!$A$12,IF(K1861=[40]Hoja3!$B$13,[40]Hoja3!$A$13,IF(K1861=[40]Hoja3!$B$14,[40]Hoja3!$A$14,"")))))))))))))</f>
        <v>CCE-99</v>
      </c>
      <c r="M1861" s="2" t="s">
        <v>893</v>
      </c>
      <c r="N1861" s="2">
        <v>0</v>
      </c>
      <c r="O1861" s="7">
        <v>79578926608</v>
      </c>
      <c r="P1861" s="7">
        <v>79578926608</v>
      </c>
      <c r="Q1861" s="1">
        <v>0</v>
      </c>
      <c r="R1861" s="2">
        <v>0</v>
      </c>
      <c r="S1861" s="74" t="s">
        <v>31</v>
      </c>
      <c r="T1861" s="75" t="s">
        <v>2956</v>
      </c>
      <c r="U1861" s="74" t="s">
        <v>2957</v>
      </c>
      <c r="V1861" s="2" t="s">
        <v>2958</v>
      </c>
      <c r="W1861" s="2" t="s">
        <v>2959</v>
      </c>
      <c r="X1861" s="2">
        <v>3241000</v>
      </c>
      <c r="Y1861" s="76" t="s">
        <v>2960</v>
      </c>
    </row>
    <row r="1862" spans="1:25" ht="165" x14ac:dyDescent="0.25">
      <c r="A1862" s="2" t="s">
        <v>2966</v>
      </c>
      <c r="B1862" s="2" t="str">
        <f>IFERROR(VLOOKUP(VALUE(MID(A1862,1,IF(VALUE(MID(A1862,1,3))=898,3,4))),[40]Hoja1!$A$3:$K$222,2,0),"")</f>
        <v>1071 Gestión educativa institucional</v>
      </c>
      <c r="C1862" s="2" t="s">
        <v>2953</v>
      </c>
      <c r="D1862" s="34" t="s">
        <v>2964</v>
      </c>
      <c r="E1862" s="2">
        <v>80101600</v>
      </c>
      <c r="F1862" s="2" t="s">
        <v>2967</v>
      </c>
      <c r="G1862" s="4">
        <v>1</v>
      </c>
      <c r="H1862" s="4">
        <v>2</v>
      </c>
      <c r="I1862" s="2">
        <v>10</v>
      </c>
      <c r="J1862" s="2">
        <v>1</v>
      </c>
      <c r="K1862" s="2" t="s">
        <v>889</v>
      </c>
      <c r="L1862" s="2" t="str">
        <f>IF(K1862=[40]Hoja3!$B$2,[40]Hoja3!$A$2,IF(K1862=[40]Hoja3!$B$3,[40]Hoja3!$A$3,IF(K1862=[40]Hoja3!$B$4,[40]Hoja3!$A$4,IF(K1862=[40]Hoja3!$B$5,[40]Hoja3!$A$5,IF(K1862=[40]Hoja3!$B$6,[40]Hoja3!$A$6,IF(K1862=[40]Hoja3!$B$7,[40]Hoja3!$A$7,IF(K1862=[40]Hoja3!$B$8,[40]Hoja3!$A$8,IF(K1862=[40]Hoja3!$B$9,[40]Hoja3!$A$9,IF(K1862=[40]Hoja3!$B$10,[40]Hoja3!$A$10,IF(K1862=[40]Hoja3!$B$11,[40]Hoja3!$A$11,IF(K1862=[40]Hoja3!$B$12,[40]Hoja3!$A$12,IF(K1862=[40]Hoja3!$B$13,[40]Hoja3!$A$13,IF(K1862=[40]Hoja3!$B$14,[40]Hoja3!$A$14,"")))))))))))))</f>
        <v>CCE-04</v>
      </c>
      <c r="M1862" s="2" t="s">
        <v>1135</v>
      </c>
      <c r="N1862" s="2">
        <v>0</v>
      </c>
      <c r="O1862" s="7">
        <v>1557129382</v>
      </c>
      <c r="P1862" s="7">
        <v>1557129382</v>
      </c>
      <c r="Q1862" s="1">
        <v>0</v>
      </c>
      <c r="R1862" s="2">
        <v>0</v>
      </c>
      <c r="S1862" s="74" t="s">
        <v>31</v>
      </c>
      <c r="T1862" s="75" t="s">
        <v>2956</v>
      </c>
      <c r="U1862" s="74" t="s">
        <v>2957</v>
      </c>
      <c r="V1862" s="2" t="s">
        <v>2958</v>
      </c>
      <c r="W1862" s="2" t="s">
        <v>2959</v>
      </c>
      <c r="X1862" s="2">
        <v>3241000</v>
      </c>
      <c r="Y1862" s="76" t="s">
        <v>2960</v>
      </c>
    </row>
    <row r="1863" spans="1:25" ht="105" x14ac:dyDescent="0.25">
      <c r="A1863" s="2" t="s">
        <v>2968</v>
      </c>
      <c r="B1863" s="2" t="str">
        <f>IFERROR(VLOOKUP(VALUE(MID(A1863,1,IF(VALUE(MID(A1863,1,3))=898,3,4))),[40]Hoja1!$A$3:$K$222,2,0),"")</f>
        <v>1071 Gestión educativa institucional</v>
      </c>
      <c r="C1863" s="2" t="s">
        <v>2953</v>
      </c>
      <c r="D1863" s="34" t="s">
        <v>2969</v>
      </c>
      <c r="E1863" s="2">
        <v>50202301</v>
      </c>
      <c r="F1863" s="107" t="s">
        <v>2970</v>
      </c>
      <c r="G1863" s="4">
        <v>5</v>
      </c>
      <c r="H1863" s="4">
        <v>6</v>
      </c>
      <c r="I1863" s="2">
        <v>6</v>
      </c>
      <c r="J1863" s="2">
        <v>1</v>
      </c>
      <c r="K1863" s="2" t="s">
        <v>1289</v>
      </c>
      <c r="L1863" s="2" t="str">
        <f>IF(K1863=[40]Hoja3!$B$2,[40]Hoja3!$A$2,IF(K1863=[40]Hoja3!$B$3,[40]Hoja3!$A$3,IF(K1863=[40]Hoja3!$B$4,[40]Hoja3!$A$4,IF(K1863=[40]Hoja3!$B$5,[40]Hoja3!$A$5,IF(K1863=[40]Hoja3!$B$6,[40]Hoja3!$A$6,IF(K1863=[40]Hoja3!$B$7,[40]Hoja3!$A$7,IF(K1863=[40]Hoja3!$B$8,[40]Hoja3!$A$8,IF(K1863=[40]Hoja3!$B$9,[40]Hoja3!$A$9,IF(K1863=[40]Hoja3!$B$10,[40]Hoja3!$A$10,IF(K1863=[40]Hoja3!$B$11,[40]Hoja3!$A$11,IF(K1863=[40]Hoja3!$B$12,[40]Hoja3!$A$12,IF(K1863=[40]Hoja3!$B$13,[40]Hoja3!$A$13,IF(K1863=[40]Hoja3!$B$14,[40]Hoja3!$A$14,"")))))))))))))</f>
        <v>CCE-10</v>
      </c>
      <c r="M1863" s="2" t="s">
        <v>44</v>
      </c>
      <c r="N1863" s="2">
        <v>0</v>
      </c>
      <c r="O1863" s="7">
        <v>70000000</v>
      </c>
      <c r="P1863" s="7">
        <v>70000000</v>
      </c>
      <c r="Q1863" s="1">
        <v>0</v>
      </c>
      <c r="R1863" s="2">
        <v>0</v>
      </c>
      <c r="S1863" s="74" t="s">
        <v>31</v>
      </c>
      <c r="T1863" s="75" t="s">
        <v>2956</v>
      </c>
      <c r="U1863" s="74" t="s">
        <v>2957</v>
      </c>
      <c r="V1863" s="2" t="s">
        <v>2958</v>
      </c>
      <c r="W1863" s="2" t="s">
        <v>2959</v>
      </c>
      <c r="X1863" s="2">
        <v>3241000</v>
      </c>
      <c r="Y1863" s="76" t="s">
        <v>2960</v>
      </c>
    </row>
    <row r="1864" spans="1:25" ht="150" x14ac:dyDescent="0.25">
      <c r="A1864" s="2" t="s">
        <v>2971</v>
      </c>
      <c r="B1864" s="2" t="str">
        <f>IFERROR(VLOOKUP(VALUE(MID(A1864,1,IF(VALUE(MID(A1864,1,3))=898,3,4))),[41]Hoja1!$A$3:$K$222,2,0),"")</f>
        <v>1071 Gestión educativa institucional</v>
      </c>
      <c r="C1864" s="2" t="s">
        <v>2972</v>
      </c>
      <c r="D1864" s="2" t="s">
        <v>2973</v>
      </c>
      <c r="E1864" s="77">
        <v>80131501</v>
      </c>
      <c r="F1864" s="2" t="s">
        <v>2974</v>
      </c>
      <c r="G1864" s="78">
        <v>1</v>
      </c>
      <c r="H1864" s="4">
        <v>1</v>
      </c>
      <c r="I1864" s="2">
        <v>12</v>
      </c>
      <c r="J1864" s="2">
        <v>1</v>
      </c>
      <c r="K1864" s="2" t="s">
        <v>29</v>
      </c>
      <c r="L1864" s="2" t="str">
        <f>IF(K1864=[41]Hoja3!$B$2,[41]Hoja3!$A$2,IF(K1864=[41]Hoja3!$B$3,[41]Hoja3!$A$3,IF(K1864=[41]Hoja3!$B$4,[41]Hoja3!$A$4,IF(K1864=[41]Hoja3!$B$5,[41]Hoja3!$A$5,IF(K1864=[41]Hoja3!$B$6,[41]Hoja3!$A$6,IF(K1864=[41]Hoja3!$B$7,[41]Hoja3!$A$7,IF(K1864=[41]Hoja3!$B$8,[41]Hoja3!$A$8,IF(K1864=[41]Hoja3!$B$9,[41]Hoja3!$A$9,IF(K1864=[41]Hoja3!$B$10,[41]Hoja3!$A$10,IF(K1864=[41]Hoja3!$B$11,[41]Hoja3!$A$11,IF(K1864=[41]Hoja3!$B$12,[41]Hoja3!$A$12,IF(K1864=[41]Hoja3!$B$13,[41]Hoja3!$A$13,IF(K1864=[41]Hoja3!$B$14,[41]Hoja3!$A$14,"")))))))))))))</f>
        <v>CCE-05</v>
      </c>
      <c r="M1864" s="2" t="s">
        <v>2975</v>
      </c>
      <c r="N1864" s="2">
        <v>0</v>
      </c>
      <c r="O1864" s="7">
        <v>38841270</v>
      </c>
      <c r="P1864" s="7">
        <v>38841270</v>
      </c>
      <c r="Q1864" s="1">
        <v>0</v>
      </c>
      <c r="R1864" s="2">
        <v>0</v>
      </c>
      <c r="S1864" s="2" t="s">
        <v>31</v>
      </c>
      <c r="T1864" s="75" t="s">
        <v>2956</v>
      </c>
      <c r="U1864" s="74" t="s">
        <v>2957</v>
      </c>
      <c r="V1864" s="2" t="s">
        <v>2958</v>
      </c>
      <c r="W1864" s="2" t="s">
        <v>2959</v>
      </c>
      <c r="X1864" s="2">
        <v>3241000</v>
      </c>
      <c r="Y1864" s="76" t="s">
        <v>2960</v>
      </c>
    </row>
    <row r="1865" spans="1:25" ht="150" x14ac:dyDescent="0.25">
      <c r="A1865" s="2" t="s">
        <v>2976</v>
      </c>
      <c r="B1865" s="2" t="str">
        <f>IFERROR(VLOOKUP(VALUE(MID(A1865,1,IF(VALUE(MID(A1865,1,3))=898,3,4))),[41]Hoja1!$A$3:$K$222,2,0),"")</f>
        <v>1071 Gestión educativa institucional</v>
      </c>
      <c r="C1865" s="2" t="s">
        <v>2972</v>
      </c>
      <c r="D1865" s="2" t="s">
        <v>2973</v>
      </c>
      <c r="E1865" s="77">
        <v>80131501</v>
      </c>
      <c r="F1865" s="2" t="s">
        <v>2977</v>
      </c>
      <c r="G1865" s="78">
        <v>1</v>
      </c>
      <c r="H1865" s="4">
        <v>1</v>
      </c>
      <c r="I1865" s="2">
        <v>12</v>
      </c>
      <c r="J1865" s="2">
        <v>1</v>
      </c>
      <c r="K1865" s="2" t="s">
        <v>29</v>
      </c>
      <c r="L1865" s="2" t="str">
        <f>IF(K1865=[41]Hoja3!$B$2,[41]Hoja3!$A$2,IF(K1865=[41]Hoja3!$B$3,[41]Hoja3!$A$3,IF(K1865=[41]Hoja3!$B$4,[41]Hoja3!$A$4,IF(K1865=[41]Hoja3!$B$5,[41]Hoja3!$A$5,IF(K1865=[41]Hoja3!$B$6,[41]Hoja3!$A$6,IF(K1865=[41]Hoja3!$B$7,[41]Hoja3!$A$7,IF(K1865=[41]Hoja3!$B$8,[41]Hoja3!$A$8,IF(K1865=[41]Hoja3!$B$9,[41]Hoja3!$A$9,IF(K1865=[41]Hoja3!$B$10,[41]Hoja3!$A$10,IF(K1865=[41]Hoja3!$B$11,[41]Hoja3!$A$11,IF(K1865=[41]Hoja3!$B$12,[41]Hoja3!$A$12,IF(K1865=[41]Hoja3!$B$13,[41]Hoja3!$A$13,IF(K1865=[41]Hoja3!$B$14,[41]Hoja3!$A$14,"")))))))))))))</f>
        <v>CCE-05</v>
      </c>
      <c r="M1865" s="2" t="s">
        <v>2975</v>
      </c>
      <c r="N1865" s="2">
        <v>0</v>
      </c>
      <c r="O1865" s="7">
        <v>76320000</v>
      </c>
      <c r="P1865" s="7">
        <v>76320000</v>
      </c>
      <c r="Q1865" s="1">
        <v>0</v>
      </c>
      <c r="R1865" s="2">
        <v>0</v>
      </c>
      <c r="S1865" s="2" t="s">
        <v>31</v>
      </c>
      <c r="T1865" s="75" t="s">
        <v>2956</v>
      </c>
      <c r="U1865" s="74" t="s">
        <v>2957</v>
      </c>
      <c r="V1865" s="2" t="s">
        <v>2958</v>
      </c>
      <c r="W1865" s="2" t="s">
        <v>2959</v>
      </c>
      <c r="X1865" s="2">
        <v>3241000</v>
      </c>
      <c r="Y1865" s="76" t="s">
        <v>2960</v>
      </c>
    </row>
    <row r="1866" spans="1:25" ht="150" x14ac:dyDescent="0.25">
      <c r="A1866" s="2" t="s">
        <v>2978</v>
      </c>
      <c r="B1866" s="2" t="str">
        <f>IFERROR(VLOOKUP(VALUE(MID(A1866,1,IF(VALUE(MID(A1866,1,3))=898,3,4))),[41]Hoja1!$A$3:$K$222,2,0),"")</f>
        <v>1071 Gestión educativa institucional</v>
      </c>
      <c r="C1866" s="2" t="s">
        <v>2972</v>
      </c>
      <c r="D1866" s="2" t="s">
        <v>2973</v>
      </c>
      <c r="E1866" s="77">
        <v>80131501</v>
      </c>
      <c r="F1866" s="2" t="s">
        <v>2979</v>
      </c>
      <c r="G1866" s="78">
        <v>1</v>
      </c>
      <c r="H1866" s="4">
        <v>1</v>
      </c>
      <c r="I1866" s="2">
        <v>12</v>
      </c>
      <c r="J1866" s="2">
        <v>1</v>
      </c>
      <c r="K1866" s="2" t="s">
        <v>29</v>
      </c>
      <c r="L1866" s="2" t="str">
        <f>IF(K1866=[41]Hoja3!$B$2,[41]Hoja3!$A$2,IF(K1866=[41]Hoja3!$B$3,[41]Hoja3!$A$3,IF(K1866=[41]Hoja3!$B$4,[41]Hoja3!$A$4,IF(K1866=[41]Hoja3!$B$5,[41]Hoja3!$A$5,IF(K1866=[41]Hoja3!$B$6,[41]Hoja3!$A$6,IF(K1866=[41]Hoja3!$B$7,[41]Hoja3!$A$7,IF(K1866=[41]Hoja3!$B$8,[41]Hoja3!$A$8,IF(K1866=[41]Hoja3!$B$9,[41]Hoja3!$A$9,IF(K1866=[41]Hoja3!$B$10,[41]Hoja3!$A$10,IF(K1866=[41]Hoja3!$B$11,[41]Hoja3!$A$11,IF(K1866=[41]Hoja3!$B$12,[41]Hoja3!$A$12,IF(K1866=[41]Hoja3!$B$13,[41]Hoja3!$A$13,IF(K1866=[41]Hoja3!$B$14,[41]Hoja3!$A$14,"")))))))))))))</f>
        <v>CCE-05</v>
      </c>
      <c r="M1866" s="2" t="s">
        <v>2975</v>
      </c>
      <c r="N1866" s="2">
        <v>0</v>
      </c>
      <c r="O1866" s="7">
        <v>35616000</v>
      </c>
      <c r="P1866" s="7">
        <v>35616000</v>
      </c>
      <c r="Q1866" s="1">
        <v>0</v>
      </c>
      <c r="R1866" s="2">
        <v>0</v>
      </c>
      <c r="S1866" s="2" t="s">
        <v>31</v>
      </c>
      <c r="T1866" s="75" t="s">
        <v>2956</v>
      </c>
      <c r="U1866" s="74" t="s">
        <v>2957</v>
      </c>
      <c r="V1866" s="2" t="s">
        <v>2958</v>
      </c>
      <c r="W1866" s="2" t="s">
        <v>2959</v>
      </c>
      <c r="X1866" s="2">
        <v>3241000</v>
      </c>
      <c r="Y1866" s="76" t="s">
        <v>2960</v>
      </c>
    </row>
    <row r="1867" spans="1:25" ht="150" x14ac:dyDescent="0.25">
      <c r="A1867" s="2" t="s">
        <v>2980</v>
      </c>
      <c r="B1867" s="2" t="str">
        <f>IFERROR(VLOOKUP(VALUE(MID(A1867,1,IF(VALUE(MID(A1867,1,3))=898,3,4))),[41]Hoja1!$A$3:$K$222,2,0),"")</f>
        <v>1071 Gestión educativa institucional</v>
      </c>
      <c r="C1867" s="2" t="s">
        <v>2972</v>
      </c>
      <c r="D1867" s="2" t="s">
        <v>2973</v>
      </c>
      <c r="E1867" s="77">
        <v>80131501</v>
      </c>
      <c r="F1867" s="2" t="s">
        <v>2981</v>
      </c>
      <c r="G1867" s="78">
        <v>1</v>
      </c>
      <c r="H1867" s="4">
        <v>1</v>
      </c>
      <c r="I1867" s="2">
        <v>12</v>
      </c>
      <c r="J1867" s="2">
        <v>1</v>
      </c>
      <c r="K1867" s="2" t="s">
        <v>29</v>
      </c>
      <c r="L1867" s="2" t="str">
        <f>IF(K1867=[41]Hoja3!$B$2,[41]Hoja3!$A$2,IF(K1867=[41]Hoja3!$B$3,[41]Hoja3!$A$3,IF(K1867=[41]Hoja3!$B$4,[41]Hoja3!$A$4,IF(K1867=[41]Hoja3!$B$5,[41]Hoja3!$A$5,IF(K1867=[41]Hoja3!$B$6,[41]Hoja3!$A$6,IF(K1867=[41]Hoja3!$B$7,[41]Hoja3!$A$7,IF(K1867=[41]Hoja3!$B$8,[41]Hoja3!$A$8,IF(K1867=[41]Hoja3!$B$9,[41]Hoja3!$A$9,IF(K1867=[41]Hoja3!$B$10,[41]Hoja3!$A$10,IF(K1867=[41]Hoja3!$B$11,[41]Hoja3!$A$11,IF(K1867=[41]Hoja3!$B$12,[41]Hoja3!$A$12,IF(K1867=[41]Hoja3!$B$13,[41]Hoja3!$A$13,IF(K1867=[41]Hoja3!$B$14,[41]Hoja3!$A$14,"")))))))))))))</f>
        <v>CCE-05</v>
      </c>
      <c r="M1867" s="2" t="s">
        <v>2975</v>
      </c>
      <c r="N1867" s="2">
        <v>0</v>
      </c>
      <c r="O1867" s="7">
        <v>119132968</v>
      </c>
      <c r="P1867" s="7">
        <v>119132968</v>
      </c>
      <c r="Q1867" s="1">
        <v>0</v>
      </c>
      <c r="R1867" s="2">
        <v>0</v>
      </c>
      <c r="S1867" s="2" t="s">
        <v>31</v>
      </c>
      <c r="T1867" s="75" t="s">
        <v>2956</v>
      </c>
      <c r="U1867" s="74" t="s">
        <v>2957</v>
      </c>
      <c r="V1867" s="2" t="s">
        <v>2958</v>
      </c>
      <c r="W1867" s="2" t="s">
        <v>2959</v>
      </c>
      <c r="X1867" s="2">
        <v>3241000</v>
      </c>
      <c r="Y1867" s="76" t="s">
        <v>2960</v>
      </c>
    </row>
    <row r="1868" spans="1:25" ht="150" x14ac:dyDescent="0.25">
      <c r="A1868" s="2" t="s">
        <v>2982</v>
      </c>
      <c r="B1868" s="2" t="str">
        <f>IFERROR(VLOOKUP(VALUE(MID(A1868,1,IF(VALUE(MID(A1868,1,3))=898,3,4))),[41]Hoja1!$A$3:$K$222,2,0),"")</f>
        <v>1071 Gestión educativa institucional</v>
      </c>
      <c r="C1868" s="2" t="s">
        <v>2972</v>
      </c>
      <c r="D1868" s="2" t="s">
        <v>2973</v>
      </c>
      <c r="E1868" s="77">
        <v>80131501</v>
      </c>
      <c r="F1868" s="2" t="s">
        <v>2983</v>
      </c>
      <c r="G1868" s="35">
        <v>6</v>
      </c>
      <c r="H1868" s="36">
        <v>6</v>
      </c>
      <c r="I1868" s="31">
        <v>7</v>
      </c>
      <c r="J1868" s="2">
        <v>1</v>
      </c>
      <c r="K1868" s="2" t="s">
        <v>29</v>
      </c>
      <c r="L1868" s="2" t="str">
        <f>IF(K1868=[41]Hoja3!$B$2,[41]Hoja3!$A$2,IF(K1868=[41]Hoja3!$B$3,[41]Hoja3!$A$3,IF(K1868=[41]Hoja3!$B$4,[41]Hoja3!$A$4,IF(K1868=[41]Hoja3!$B$5,[41]Hoja3!$A$5,IF(K1868=[41]Hoja3!$B$6,[41]Hoja3!$A$6,IF(K1868=[41]Hoja3!$B$7,[41]Hoja3!$A$7,IF(K1868=[41]Hoja3!$B$8,[41]Hoja3!$A$8,IF(K1868=[41]Hoja3!$B$9,[41]Hoja3!$A$9,IF(K1868=[41]Hoja3!$B$10,[41]Hoja3!$A$10,IF(K1868=[41]Hoja3!$B$11,[41]Hoja3!$A$11,IF(K1868=[41]Hoja3!$B$12,[41]Hoja3!$A$12,IF(K1868=[41]Hoja3!$B$13,[41]Hoja3!$A$13,IF(K1868=[41]Hoja3!$B$14,[41]Hoja3!$A$14,"")))))))))))))</f>
        <v>CCE-05</v>
      </c>
      <c r="M1868" s="2" t="s">
        <v>2975</v>
      </c>
      <c r="N1868" s="2">
        <v>0</v>
      </c>
      <c r="O1868" s="7">
        <v>18547195</v>
      </c>
      <c r="P1868" s="7">
        <v>18547195</v>
      </c>
      <c r="Q1868" s="1">
        <v>0</v>
      </c>
      <c r="R1868" s="2">
        <v>0</v>
      </c>
      <c r="S1868" s="2" t="s">
        <v>31</v>
      </c>
      <c r="T1868" s="75" t="s">
        <v>2956</v>
      </c>
      <c r="U1868" s="74" t="s">
        <v>2957</v>
      </c>
      <c r="V1868" s="2" t="s">
        <v>2958</v>
      </c>
      <c r="W1868" s="2" t="s">
        <v>2959</v>
      </c>
      <c r="X1868" s="2">
        <v>3241000</v>
      </c>
      <c r="Y1868" s="76" t="s">
        <v>2960</v>
      </c>
    </row>
    <row r="1869" spans="1:25" ht="150" x14ac:dyDescent="0.25">
      <c r="A1869" s="2" t="s">
        <v>2984</v>
      </c>
      <c r="B1869" s="2" t="str">
        <f>IFERROR(VLOOKUP(VALUE(MID(A1869,1,IF(VALUE(MID(A1869,1,3))=898,3,4))),[41]Hoja1!$A$3:$K$222,2,0),"")</f>
        <v>1071 Gestión educativa institucional</v>
      </c>
      <c r="C1869" s="2" t="s">
        <v>2972</v>
      </c>
      <c r="D1869" s="2" t="s">
        <v>2973</v>
      </c>
      <c r="E1869" s="77">
        <v>80131501</v>
      </c>
      <c r="F1869" s="2" t="s">
        <v>2985</v>
      </c>
      <c r="G1869" s="35">
        <v>6</v>
      </c>
      <c r="H1869" s="36">
        <v>6</v>
      </c>
      <c r="I1869" s="31">
        <v>7</v>
      </c>
      <c r="J1869" s="2">
        <v>1</v>
      </c>
      <c r="K1869" s="2" t="s">
        <v>29</v>
      </c>
      <c r="L1869" s="2" t="str">
        <f>IF(K1869=[41]Hoja3!$B$2,[41]Hoja3!$A$2,IF(K1869=[41]Hoja3!$B$3,[41]Hoja3!$A$3,IF(K1869=[41]Hoja3!$B$4,[41]Hoja3!$A$4,IF(K1869=[41]Hoja3!$B$5,[41]Hoja3!$A$5,IF(K1869=[41]Hoja3!$B$6,[41]Hoja3!$A$6,IF(K1869=[41]Hoja3!$B$7,[41]Hoja3!$A$7,IF(K1869=[41]Hoja3!$B$8,[41]Hoja3!$A$8,IF(K1869=[41]Hoja3!$B$9,[41]Hoja3!$A$9,IF(K1869=[41]Hoja3!$B$10,[41]Hoja3!$A$10,IF(K1869=[41]Hoja3!$B$11,[41]Hoja3!$A$11,IF(K1869=[41]Hoja3!$B$12,[41]Hoja3!$A$12,IF(K1869=[41]Hoja3!$B$13,[41]Hoja3!$A$13,IF(K1869=[41]Hoja3!$B$14,[41]Hoja3!$A$14,"")))))))))))))</f>
        <v>CCE-05</v>
      </c>
      <c r="M1869" s="2" t="s">
        <v>2975</v>
      </c>
      <c r="N1869" s="2">
        <v>0</v>
      </c>
      <c r="O1869" s="7">
        <v>15199529</v>
      </c>
      <c r="P1869" s="7">
        <v>15199529</v>
      </c>
      <c r="Q1869" s="1">
        <v>0</v>
      </c>
      <c r="R1869" s="2">
        <v>0</v>
      </c>
      <c r="S1869" s="2" t="s">
        <v>31</v>
      </c>
      <c r="T1869" s="75" t="s">
        <v>2956</v>
      </c>
      <c r="U1869" s="74" t="s">
        <v>2957</v>
      </c>
      <c r="V1869" s="2" t="s">
        <v>2958</v>
      </c>
      <c r="W1869" s="2" t="s">
        <v>2959</v>
      </c>
      <c r="X1869" s="2">
        <v>3241000</v>
      </c>
      <c r="Y1869" s="76" t="s">
        <v>2960</v>
      </c>
    </row>
    <row r="1870" spans="1:25" ht="150" x14ac:dyDescent="0.25">
      <c r="A1870" s="2" t="s">
        <v>2986</v>
      </c>
      <c r="B1870" s="2" t="str">
        <f>IFERROR(VLOOKUP(VALUE(MID(A1870,1,IF(VALUE(MID(A1870,1,3))=898,3,4))),[41]Hoja1!$A$3:$K$222,2,0),"")</f>
        <v>1071 Gestión educativa institucional</v>
      </c>
      <c r="C1870" s="2" t="s">
        <v>2972</v>
      </c>
      <c r="D1870" s="2" t="s">
        <v>2973</v>
      </c>
      <c r="E1870" s="77">
        <v>80131501</v>
      </c>
      <c r="F1870" s="2" t="s">
        <v>2987</v>
      </c>
      <c r="G1870" s="35">
        <v>6</v>
      </c>
      <c r="H1870" s="36">
        <v>6</v>
      </c>
      <c r="I1870" s="31">
        <v>7</v>
      </c>
      <c r="J1870" s="2">
        <v>1</v>
      </c>
      <c r="K1870" s="2" t="s">
        <v>29</v>
      </c>
      <c r="L1870" s="2" t="str">
        <f>IF(K1870=[41]Hoja3!$B$2,[41]Hoja3!$A$2,IF(K1870=[41]Hoja3!$B$3,[41]Hoja3!$A$3,IF(K1870=[41]Hoja3!$B$4,[41]Hoja3!$A$4,IF(K1870=[41]Hoja3!$B$5,[41]Hoja3!$A$5,IF(K1870=[41]Hoja3!$B$6,[41]Hoja3!$A$6,IF(K1870=[41]Hoja3!$B$7,[41]Hoja3!$A$7,IF(K1870=[41]Hoja3!$B$8,[41]Hoja3!$A$8,IF(K1870=[41]Hoja3!$B$9,[41]Hoja3!$A$9,IF(K1870=[41]Hoja3!$B$10,[41]Hoja3!$A$10,IF(K1870=[41]Hoja3!$B$11,[41]Hoja3!$A$11,IF(K1870=[41]Hoja3!$B$12,[41]Hoja3!$A$12,IF(K1870=[41]Hoja3!$B$13,[41]Hoja3!$A$13,IF(K1870=[41]Hoja3!$B$14,[41]Hoja3!$A$14,"")))))))))))))</f>
        <v>CCE-05</v>
      </c>
      <c r="M1870" s="2" t="s">
        <v>2975</v>
      </c>
      <c r="N1870" s="2">
        <v>0</v>
      </c>
      <c r="O1870" s="7">
        <v>57443842</v>
      </c>
      <c r="P1870" s="7">
        <v>57443842</v>
      </c>
      <c r="Q1870" s="1">
        <v>0</v>
      </c>
      <c r="R1870" s="2">
        <v>0</v>
      </c>
      <c r="S1870" s="2" t="s">
        <v>31</v>
      </c>
      <c r="T1870" s="75" t="s">
        <v>2956</v>
      </c>
      <c r="U1870" s="74" t="s">
        <v>2957</v>
      </c>
      <c r="V1870" s="2" t="s">
        <v>2958</v>
      </c>
      <c r="W1870" s="2" t="s">
        <v>2959</v>
      </c>
      <c r="X1870" s="2">
        <v>3241000</v>
      </c>
      <c r="Y1870" s="76" t="s">
        <v>2960</v>
      </c>
    </row>
    <row r="1871" spans="1:25" ht="150" x14ac:dyDescent="0.25">
      <c r="A1871" s="2" t="s">
        <v>2988</v>
      </c>
      <c r="B1871" s="2" t="str">
        <f>IFERROR(VLOOKUP(VALUE(MID(A1871,1,IF(VALUE(MID(A1871,1,3))=898,3,4))),[41]Hoja1!$A$3:$K$222,2,0),"")</f>
        <v>1071 Gestión educativa institucional</v>
      </c>
      <c r="C1871" s="2" t="s">
        <v>2972</v>
      </c>
      <c r="D1871" s="2" t="s">
        <v>2973</v>
      </c>
      <c r="E1871" s="77">
        <v>80131501</v>
      </c>
      <c r="F1871" s="2" t="s">
        <v>2989</v>
      </c>
      <c r="G1871" s="35">
        <v>6</v>
      </c>
      <c r="H1871" s="36">
        <v>6</v>
      </c>
      <c r="I1871" s="31">
        <v>7</v>
      </c>
      <c r="J1871" s="2">
        <v>1</v>
      </c>
      <c r="K1871" s="2" t="s">
        <v>29</v>
      </c>
      <c r="L1871" s="2" t="str">
        <f>IF(K1871=[41]Hoja3!$B$2,[41]Hoja3!$A$2,IF(K1871=[41]Hoja3!$B$3,[41]Hoja3!$A$3,IF(K1871=[41]Hoja3!$B$4,[41]Hoja3!$A$4,IF(K1871=[41]Hoja3!$B$5,[41]Hoja3!$A$5,IF(K1871=[41]Hoja3!$B$6,[41]Hoja3!$A$6,IF(K1871=[41]Hoja3!$B$7,[41]Hoja3!$A$7,IF(K1871=[41]Hoja3!$B$8,[41]Hoja3!$A$8,IF(K1871=[41]Hoja3!$B$9,[41]Hoja3!$A$9,IF(K1871=[41]Hoja3!$B$10,[41]Hoja3!$A$10,IF(K1871=[41]Hoja3!$B$11,[41]Hoja3!$A$11,IF(K1871=[41]Hoja3!$B$12,[41]Hoja3!$A$12,IF(K1871=[41]Hoja3!$B$13,[41]Hoja3!$A$13,IF(K1871=[41]Hoja3!$B$14,[41]Hoja3!$A$14,"")))))))))))))</f>
        <v>CCE-05</v>
      </c>
      <c r="M1871" s="2" t="s">
        <v>2975</v>
      </c>
      <c r="N1871" s="2">
        <v>0</v>
      </c>
      <c r="O1871" s="7">
        <v>35390120</v>
      </c>
      <c r="P1871" s="7">
        <v>35390120</v>
      </c>
      <c r="Q1871" s="1">
        <v>0</v>
      </c>
      <c r="R1871" s="2">
        <v>0</v>
      </c>
      <c r="S1871" s="2" t="s">
        <v>31</v>
      </c>
      <c r="T1871" s="75" t="s">
        <v>2956</v>
      </c>
      <c r="U1871" s="74" t="s">
        <v>2957</v>
      </c>
      <c r="V1871" s="2" t="s">
        <v>2958</v>
      </c>
      <c r="W1871" s="2" t="s">
        <v>2959</v>
      </c>
      <c r="X1871" s="2">
        <v>3241000</v>
      </c>
      <c r="Y1871" s="76" t="s">
        <v>2960</v>
      </c>
    </row>
    <row r="1872" spans="1:25" ht="150" x14ac:dyDescent="0.25">
      <c r="A1872" s="2" t="s">
        <v>2990</v>
      </c>
      <c r="B1872" s="2" t="str">
        <f>IFERROR(VLOOKUP(VALUE(MID(A1872,1,IF(VALUE(MID(A1872,1,3))=898,3,4))),[41]Hoja1!$A$3:$K$222,2,0),"")</f>
        <v>1071 Gestión educativa institucional</v>
      </c>
      <c r="C1872" s="2" t="s">
        <v>2972</v>
      </c>
      <c r="D1872" s="2" t="s">
        <v>2973</v>
      </c>
      <c r="E1872" s="77">
        <v>80131501</v>
      </c>
      <c r="F1872" s="2" t="s">
        <v>2991</v>
      </c>
      <c r="G1872" s="35">
        <v>6</v>
      </c>
      <c r="H1872" s="36">
        <v>6</v>
      </c>
      <c r="I1872" s="31">
        <v>7</v>
      </c>
      <c r="J1872" s="2">
        <v>1</v>
      </c>
      <c r="K1872" s="2" t="s">
        <v>29</v>
      </c>
      <c r="L1872" s="2" t="str">
        <f>IF(K1872=[41]Hoja3!$B$2,[41]Hoja3!$A$2,IF(K1872=[41]Hoja3!$B$3,[41]Hoja3!$A$3,IF(K1872=[41]Hoja3!$B$4,[41]Hoja3!$A$4,IF(K1872=[41]Hoja3!$B$5,[41]Hoja3!$A$5,IF(K1872=[41]Hoja3!$B$6,[41]Hoja3!$A$6,IF(K1872=[41]Hoja3!$B$7,[41]Hoja3!$A$7,IF(K1872=[41]Hoja3!$B$8,[41]Hoja3!$A$8,IF(K1872=[41]Hoja3!$B$9,[41]Hoja3!$A$9,IF(K1872=[41]Hoja3!$B$10,[41]Hoja3!$A$10,IF(K1872=[41]Hoja3!$B$11,[41]Hoja3!$A$11,IF(K1872=[41]Hoja3!$B$12,[41]Hoja3!$A$12,IF(K1872=[41]Hoja3!$B$13,[41]Hoja3!$A$13,IF(K1872=[41]Hoja3!$B$14,[41]Hoja3!$A$14,"")))))))))))))</f>
        <v>CCE-05</v>
      </c>
      <c r="M1872" s="2" t="s">
        <v>2975</v>
      </c>
      <c r="N1872" s="2">
        <v>0</v>
      </c>
      <c r="O1872" s="7">
        <v>56591323</v>
      </c>
      <c r="P1872" s="7">
        <v>56591323</v>
      </c>
      <c r="Q1872" s="1">
        <v>0</v>
      </c>
      <c r="R1872" s="2">
        <v>0</v>
      </c>
      <c r="S1872" s="2" t="s">
        <v>31</v>
      </c>
      <c r="T1872" s="75" t="s">
        <v>2956</v>
      </c>
      <c r="U1872" s="74" t="s">
        <v>2957</v>
      </c>
      <c r="V1872" s="2" t="s">
        <v>2958</v>
      </c>
      <c r="W1872" s="2" t="s">
        <v>2959</v>
      </c>
      <c r="X1872" s="2">
        <v>3241000</v>
      </c>
      <c r="Y1872" s="76" t="s">
        <v>2960</v>
      </c>
    </row>
    <row r="1873" spans="1:25" ht="150" x14ac:dyDescent="0.25">
      <c r="A1873" s="2" t="s">
        <v>2992</v>
      </c>
      <c r="B1873" s="2" t="str">
        <f>IFERROR(VLOOKUP(VALUE(MID(A1873,1,IF(VALUE(MID(A1873,1,3))=898,3,4))),[41]Hoja1!$A$3:$K$222,2,0),"")</f>
        <v>1071 Gestión educativa institucional</v>
      </c>
      <c r="C1873" s="2" t="s">
        <v>2972</v>
      </c>
      <c r="D1873" s="2" t="s">
        <v>2973</v>
      </c>
      <c r="E1873" s="77">
        <v>80131501</v>
      </c>
      <c r="F1873" s="2" t="s">
        <v>2993</v>
      </c>
      <c r="G1873" s="35">
        <v>6</v>
      </c>
      <c r="H1873" s="36">
        <v>6</v>
      </c>
      <c r="I1873" s="31">
        <v>7</v>
      </c>
      <c r="J1873" s="2">
        <v>1</v>
      </c>
      <c r="K1873" s="2" t="s">
        <v>29</v>
      </c>
      <c r="L1873" s="2" t="str">
        <f>IF(K1873=[41]Hoja3!$B$2,[41]Hoja3!$A$2,IF(K1873=[41]Hoja3!$B$3,[41]Hoja3!$A$3,IF(K1873=[41]Hoja3!$B$4,[41]Hoja3!$A$4,IF(K1873=[41]Hoja3!$B$5,[41]Hoja3!$A$5,IF(K1873=[41]Hoja3!$B$6,[41]Hoja3!$A$6,IF(K1873=[41]Hoja3!$B$7,[41]Hoja3!$A$7,IF(K1873=[41]Hoja3!$B$8,[41]Hoja3!$A$8,IF(K1873=[41]Hoja3!$B$9,[41]Hoja3!$A$9,IF(K1873=[41]Hoja3!$B$10,[41]Hoja3!$A$10,IF(K1873=[41]Hoja3!$B$11,[41]Hoja3!$A$11,IF(K1873=[41]Hoja3!$B$12,[41]Hoja3!$A$12,IF(K1873=[41]Hoja3!$B$13,[41]Hoja3!$A$13,IF(K1873=[41]Hoja3!$B$14,[41]Hoja3!$A$14,"")))))))))))))</f>
        <v>CCE-05</v>
      </c>
      <c r="M1873" s="2" t="s">
        <v>2975</v>
      </c>
      <c r="N1873" s="2">
        <v>0</v>
      </c>
      <c r="O1873" s="7">
        <v>27378479</v>
      </c>
      <c r="P1873" s="7">
        <v>27378479</v>
      </c>
      <c r="Q1873" s="1">
        <v>0</v>
      </c>
      <c r="R1873" s="2">
        <v>0</v>
      </c>
      <c r="S1873" s="2" t="s">
        <v>31</v>
      </c>
      <c r="T1873" s="75" t="s">
        <v>2956</v>
      </c>
      <c r="U1873" s="74" t="s">
        <v>2957</v>
      </c>
      <c r="V1873" s="2" t="s">
        <v>2958</v>
      </c>
      <c r="W1873" s="2" t="s">
        <v>2959</v>
      </c>
      <c r="X1873" s="2">
        <v>3241000</v>
      </c>
      <c r="Y1873" s="76" t="s">
        <v>2960</v>
      </c>
    </row>
    <row r="1874" spans="1:25" ht="150" x14ac:dyDescent="0.25">
      <c r="A1874" s="2" t="s">
        <v>2994</v>
      </c>
      <c r="B1874" s="2" t="str">
        <f>IFERROR(VLOOKUP(VALUE(MID(A1874,1,IF(VALUE(MID(A1874,1,3))=898,3,4))),[41]Hoja1!$A$3:$K$222,2,0),"")</f>
        <v>1071 Gestión educativa institucional</v>
      </c>
      <c r="C1874" s="2" t="s">
        <v>2972</v>
      </c>
      <c r="D1874" s="2" t="s">
        <v>2973</v>
      </c>
      <c r="E1874" s="77">
        <v>80131501</v>
      </c>
      <c r="F1874" s="2" t="s">
        <v>2995</v>
      </c>
      <c r="G1874" s="35">
        <v>6</v>
      </c>
      <c r="H1874" s="36">
        <v>6</v>
      </c>
      <c r="I1874" s="31">
        <v>7</v>
      </c>
      <c r="J1874" s="2">
        <v>1</v>
      </c>
      <c r="K1874" s="2" t="s">
        <v>29</v>
      </c>
      <c r="L1874" s="2" t="str">
        <f>IF(K1874=[41]Hoja3!$B$2,[41]Hoja3!$A$2,IF(K1874=[41]Hoja3!$B$3,[41]Hoja3!$A$3,IF(K1874=[41]Hoja3!$B$4,[41]Hoja3!$A$4,IF(K1874=[41]Hoja3!$B$5,[41]Hoja3!$A$5,IF(K1874=[41]Hoja3!$B$6,[41]Hoja3!$A$6,IF(K1874=[41]Hoja3!$B$7,[41]Hoja3!$A$7,IF(K1874=[41]Hoja3!$B$8,[41]Hoja3!$A$8,IF(K1874=[41]Hoja3!$B$9,[41]Hoja3!$A$9,IF(K1874=[41]Hoja3!$B$10,[41]Hoja3!$A$10,IF(K1874=[41]Hoja3!$B$11,[41]Hoja3!$A$11,IF(K1874=[41]Hoja3!$B$12,[41]Hoja3!$A$12,IF(K1874=[41]Hoja3!$B$13,[41]Hoja3!$A$13,IF(K1874=[41]Hoja3!$B$14,[41]Hoja3!$A$14,"")))))))))))))</f>
        <v>CCE-05</v>
      </c>
      <c r="M1874" s="2" t="s">
        <v>2975</v>
      </c>
      <c r="N1874" s="2">
        <v>0</v>
      </c>
      <c r="O1874" s="7">
        <v>224611770</v>
      </c>
      <c r="P1874" s="7">
        <v>224611770</v>
      </c>
      <c r="Q1874" s="1">
        <v>0</v>
      </c>
      <c r="R1874" s="2">
        <v>0</v>
      </c>
      <c r="S1874" s="2" t="s">
        <v>31</v>
      </c>
      <c r="T1874" s="75" t="s">
        <v>2956</v>
      </c>
      <c r="U1874" s="74" t="s">
        <v>2957</v>
      </c>
      <c r="V1874" s="2" t="s">
        <v>2958</v>
      </c>
      <c r="W1874" s="2" t="s">
        <v>2959</v>
      </c>
      <c r="X1874" s="2">
        <v>3241000</v>
      </c>
      <c r="Y1874" s="76" t="s">
        <v>2960</v>
      </c>
    </row>
    <row r="1875" spans="1:25" ht="150" x14ac:dyDescent="0.25">
      <c r="A1875" s="2" t="s">
        <v>2996</v>
      </c>
      <c r="B1875" s="2" t="str">
        <f>IFERROR(VLOOKUP(VALUE(MID(A1875,1,IF(VALUE(MID(A1875,1,3))=898,3,4))),[41]Hoja1!$A$3:$K$222,2,0),"")</f>
        <v>1071 Gestión educativa institucional</v>
      </c>
      <c r="C1875" s="2" t="s">
        <v>2972</v>
      </c>
      <c r="D1875" s="2" t="s">
        <v>2973</v>
      </c>
      <c r="E1875" s="77">
        <v>80131501</v>
      </c>
      <c r="F1875" s="2" t="s">
        <v>2997</v>
      </c>
      <c r="G1875" s="35">
        <v>6</v>
      </c>
      <c r="H1875" s="36">
        <v>6</v>
      </c>
      <c r="I1875" s="31">
        <v>7</v>
      </c>
      <c r="J1875" s="2">
        <v>1</v>
      </c>
      <c r="K1875" s="2" t="s">
        <v>29</v>
      </c>
      <c r="L1875" s="2" t="str">
        <f>IF(K1875=[41]Hoja3!$B$2,[41]Hoja3!$A$2,IF(K1875=[41]Hoja3!$B$3,[41]Hoja3!$A$3,IF(K1875=[41]Hoja3!$B$4,[41]Hoja3!$A$4,IF(K1875=[41]Hoja3!$B$5,[41]Hoja3!$A$5,IF(K1875=[41]Hoja3!$B$6,[41]Hoja3!$A$6,IF(K1875=[41]Hoja3!$B$7,[41]Hoja3!$A$7,IF(K1875=[41]Hoja3!$B$8,[41]Hoja3!$A$8,IF(K1875=[41]Hoja3!$B$9,[41]Hoja3!$A$9,IF(K1875=[41]Hoja3!$B$10,[41]Hoja3!$A$10,IF(K1875=[41]Hoja3!$B$11,[41]Hoja3!$A$11,IF(K1875=[41]Hoja3!$B$12,[41]Hoja3!$A$12,IF(K1875=[41]Hoja3!$B$13,[41]Hoja3!$A$13,IF(K1875=[41]Hoja3!$B$14,[41]Hoja3!$A$14,"")))))))))))))</f>
        <v>CCE-05</v>
      </c>
      <c r="M1875" s="2" t="s">
        <v>2975</v>
      </c>
      <c r="N1875" s="2">
        <v>0</v>
      </c>
      <c r="O1875" s="7">
        <v>407437542</v>
      </c>
      <c r="P1875" s="7">
        <v>407437542</v>
      </c>
      <c r="Q1875" s="1">
        <v>0</v>
      </c>
      <c r="R1875" s="2">
        <v>0</v>
      </c>
      <c r="S1875" s="2" t="s">
        <v>31</v>
      </c>
      <c r="T1875" s="75" t="s">
        <v>2956</v>
      </c>
      <c r="U1875" s="74" t="s">
        <v>2957</v>
      </c>
      <c r="V1875" s="2" t="s">
        <v>2958</v>
      </c>
      <c r="W1875" s="2" t="s">
        <v>2959</v>
      </c>
      <c r="X1875" s="2">
        <v>3241000</v>
      </c>
      <c r="Y1875" s="76" t="s">
        <v>2960</v>
      </c>
    </row>
    <row r="1876" spans="1:25" ht="150" x14ac:dyDescent="0.25">
      <c r="A1876" s="2" t="s">
        <v>2998</v>
      </c>
      <c r="B1876" s="2" t="str">
        <f>IFERROR(VLOOKUP(VALUE(MID(A1876,1,IF(VALUE(MID(A1876,1,3))=898,3,4))),[41]Hoja1!$A$3:$K$222,2,0),"")</f>
        <v>1071 Gestión educativa institucional</v>
      </c>
      <c r="C1876" s="2" t="s">
        <v>2972</v>
      </c>
      <c r="D1876" s="2" t="s">
        <v>2973</v>
      </c>
      <c r="E1876" s="77">
        <v>80131501</v>
      </c>
      <c r="F1876" s="2" t="s">
        <v>2999</v>
      </c>
      <c r="G1876" s="35">
        <v>6</v>
      </c>
      <c r="H1876" s="36">
        <v>6</v>
      </c>
      <c r="I1876" s="31">
        <v>7</v>
      </c>
      <c r="J1876" s="2">
        <v>1</v>
      </c>
      <c r="K1876" s="2" t="s">
        <v>29</v>
      </c>
      <c r="L1876" s="2" t="str">
        <f>IF(K1876=[41]Hoja3!$B$2,[41]Hoja3!$A$2,IF(K1876=[41]Hoja3!$B$3,[41]Hoja3!$A$3,IF(K1876=[41]Hoja3!$B$4,[41]Hoja3!$A$4,IF(K1876=[41]Hoja3!$B$5,[41]Hoja3!$A$5,IF(K1876=[41]Hoja3!$B$6,[41]Hoja3!$A$6,IF(K1876=[41]Hoja3!$B$7,[41]Hoja3!$A$7,IF(K1876=[41]Hoja3!$B$8,[41]Hoja3!$A$8,IF(K1876=[41]Hoja3!$B$9,[41]Hoja3!$A$9,IF(K1876=[41]Hoja3!$B$10,[41]Hoja3!$A$10,IF(K1876=[41]Hoja3!$B$11,[41]Hoja3!$A$11,IF(K1876=[41]Hoja3!$B$12,[41]Hoja3!$A$12,IF(K1876=[41]Hoja3!$B$13,[41]Hoja3!$A$13,IF(K1876=[41]Hoja3!$B$14,[41]Hoja3!$A$14,"")))))))))))))</f>
        <v>CCE-05</v>
      </c>
      <c r="M1876" s="2" t="s">
        <v>2975</v>
      </c>
      <c r="N1876" s="2">
        <v>0</v>
      </c>
      <c r="O1876" s="7">
        <v>43910054</v>
      </c>
      <c r="P1876" s="7">
        <v>43910054</v>
      </c>
      <c r="Q1876" s="1">
        <v>0</v>
      </c>
      <c r="R1876" s="2">
        <v>0</v>
      </c>
      <c r="S1876" s="2" t="s">
        <v>31</v>
      </c>
      <c r="T1876" s="75" t="s">
        <v>2956</v>
      </c>
      <c r="U1876" s="74" t="s">
        <v>2957</v>
      </c>
      <c r="V1876" s="2" t="s">
        <v>2958</v>
      </c>
      <c r="W1876" s="2" t="s">
        <v>2959</v>
      </c>
      <c r="X1876" s="2">
        <v>3241000</v>
      </c>
      <c r="Y1876" s="76" t="s">
        <v>2960</v>
      </c>
    </row>
    <row r="1877" spans="1:25" ht="150" x14ac:dyDescent="0.25">
      <c r="A1877" s="2" t="s">
        <v>3000</v>
      </c>
      <c r="B1877" s="2" t="str">
        <f>IFERROR(VLOOKUP(VALUE(MID(A1877,1,IF(VALUE(MID(A1877,1,3))=898,3,4))),[41]Hoja1!$A$3:$K$222,2,0),"")</f>
        <v>1071 Gestión educativa institucional</v>
      </c>
      <c r="C1877" s="2" t="s">
        <v>2972</v>
      </c>
      <c r="D1877" s="2" t="s">
        <v>2973</v>
      </c>
      <c r="E1877" s="77">
        <v>80131501</v>
      </c>
      <c r="F1877" s="2" t="s">
        <v>3001</v>
      </c>
      <c r="G1877" s="35">
        <v>6</v>
      </c>
      <c r="H1877" s="36">
        <v>6</v>
      </c>
      <c r="I1877" s="31">
        <v>7</v>
      </c>
      <c r="J1877" s="2">
        <v>1</v>
      </c>
      <c r="K1877" s="2" t="s">
        <v>29</v>
      </c>
      <c r="L1877" s="2" t="str">
        <f>IF(K1877=[41]Hoja3!$B$2,[41]Hoja3!$A$2,IF(K1877=[41]Hoja3!$B$3,[41]Hoja3!$A$3,IF(K1877=[41]Hoja3!$B$4,[41]Hoja3!$A$4,IF(K1877=[41]Hoja3!$B$5,[41]Hoja3!$A$5,IF(K1877=[41]Hoja3!$B$6,[41]Hoja3!$A$6,IF(K1877=[41]Hoja3!$B$7,[41]Hoja3!$A$7,IF(K1877=[41]Hoja3!$B$8,[41]Hoja3!$A$8,IF(K1877=[41]Hoja3!$B$9,[41]Hoja3!$A$9,IF(K1877=[41]Hoja3!$B$10,[41]Hoja3!$A$10,IF(K1877=[41]Hoja3!$B$11,[41]Hoja3!$A$11,IF(K1877=[41]Hoja3!$B$12,[41]Hoja3!$A$12,IF(K1877=[41]Hoja3!$B$13,[41]Hoja3!$A$13,IF(K1877=[41]Hoja3!$B$14,[41]Hoja3!$A$14,"")))))))))))))</f>
        <v>CCE-05</v>
      </c>
      <c r="M1877" s="2" t="s">
        <v>2975</v>
      </c>
      <c r="N1877" s="2">
        <v>0</v>
      </c>
      <c r="O1877" s="7">
        <v>96366248</v>
      </c>
      <c r="P1877" s="7">
        <v>96366248</v>
      </c>
      <c r="Q1877" s="1">
        <v>0</v>
      </c>
      <c r="R1877" s="2">
        <v>0</v>
      </c>
      <c r="S1877" s="2" t="s">
        <v>31</v>
      </c>
      <c r="T1877" s="75" t="s">
        <v>2956</v>
      </c>
      <c r="U1877" s="74" t="s">
        <v>2957</v>
      </c>
      <c r="V1877" s="2" t="s">
        <v>2958</v>
      </c>
      <c r="W1877" s="2" t="s">
        <v>2959</v>
      </c>
      <c r="X1877" s="2">
        <v>3241000</v>
      </c>
      <c r="Y1877" s="76" t="s">
        <v>2960</v>
      </c>
    </row>
    <row r="1878" spans="1:25" ht="150" x14ac:dyDescent="0.25">
      <c r="A1878" s="2" t="s">
        <v>3002</v>
      </c>
      <c r="B1878" s="2" t="str">
        <f>IFERROR(VLOOKUP(VALUE(MID(A1878,1,IF(VALUE(MID(A1878,1,3))=898,3,4))),[41]Hoja1!$A$3:$K$222,2,0),"")</f>
        <v>1071 Gestión educativa institucional</v>
      </c>
      <c r="C1878" s="2" t="s">
        <v>2972</v>
      </c>
      <c r="D1878" s="2" t="s">
        <v>2973</v>
      </c>
      <c r="E1878" s="77">
        <v>80131501</v>
      </c>
      <c r="F1878" s="2" t="s">
        <v>3003</v>
      </c>
      <c r="G1878" s="35">
        <v>6</v>
      </c>
      <c r="H1878" s="36">
        <v>6</v>
      </c>
      <c r="I1878" s="31">
        <v>7</v>
      </c>
      <c r="J1878" s="2">
        <v>1</v>
      </c>
      <c r="K1878" s="2" t="s">
        <v>29</v>
      </c>
      <c r="L1878" s="2" t="str">
        <f>IF(K1878=[41]Hoja3!$B$2,[41]Hoja3!$A$2,IF(K1878=[41]Hoja3!$B$3,[41]Hoja3!$A$3,IF(K1878=[41]Hoja3!$B$4,[41]Hoja3!$A$4,IF(K1878=[41]Hoja3!$B$5,[41]Hoja3!$A$5,IF(K1878=[41]Hoja3!$B$6,[41]Hoja3!$A$6,IF(K1878=[41]Hoja3!$B$7,[41]Hoja3!$A$7,IF(K1878=[41]Hoja3!$B$8,[41]Hoja3!$A$8,IF(K1878=[41]Hoja3!$B$9,[41]Hoja3!$A$9,IF(K1878=[41]Hoja3!$B$10,[41]Hoja3!$A$10,IF(K1878=[41]Hoja3!$B$11,[41]Hoja3!$A$11,IF(K1878=[41]Hoja3!$B$12,[41]Hoja3!$A$12,IF(K1878=[41]Hoja3!$B$13,[41]Hoja3!$A$13,IF(K1878=[41]Hoja3!$B$14,[41]Hoja3!$A$14,"")))))))))))))</f>
        <v>CCE-05</v>
      </c>
      <c r="M1878" s="2" t="s">
        <v>2975</v>
      </c>
      <c r="N1878" s="2">
        <v>0</v>
      </c>
      <c r="O1878" s="7">
        <v>101047363</v>
      </c>
      <c r="P1878" s="7">
        <v>101047363</v>
      </c>
      <c r="Q1878" s="1">
        <v>0</v>
      </c>
      <c r="R1878" s="2">
        <v>0</v>
      </c>
      <c r="S1878" s="2" t="s">
        <v>31</v>
      </c>
      <c r="T1878" s="75" t="s">
        <v>2956</v>
      </c>
      <c r="U1878" s="74" t="s">
        <v>2957</v>
      </c>
      <c r="V1878" s="2" t="s">
        <v>2958</v>
      </c>
      <c r="W1878" s="2" t="s">
        <v>2959</v>
      </c>
      <c r="X1878" s="2">
        <v>3241000</v>
      </c>
      <c r="Y1878" s="76" t="s">
        <v>2960</v>
      </c>
    </row>
    <row r="1879" spans="1:25" ht="150" x14ac:dyDescent="0.25">
      <c r="A1879" s="2" t="s">
        <v>3004</v>
      </c>
      <c r="B1879" s="2" t="str">
        <f>IFERROR(VLOOKUP(VALUE(MID(A1879,1,IF(VALUE(MID(A1879,1,3))=898,3,4))),[41]Hoja1!$A$3:$K$222,2,0),"")</f>
        <v>1071 Gestión educativa institucional</v>
      </c>
      <c r="C1879" s="2" t="s">
        <v>2972</v>
      </c>
      <c r="D1879" s="2" t="s">
        <v>2973</v>
      </c>
      <c r="E1879" s="77">
        <v>80131501</v>
      </c>
      <c r="F1879" s="2" t="s">
        <v>3005</v>
      </c>
      <c r="G1879" s="35">
        <v>6</v>
      </c>
      <c r="H1879" s="36">
        <v>6</v>
      </c>
      <c r="I1879" s="31">
        <v>7</v>
      </c>
      <c r="J1879" s="2">
        <v>1</v>
      </c>
      <c r="K1879" s="2" t="s">
        <v>29</v>
      </c>
      <c r="L1879" s="2" t="str">
        <f>IF(K1879=[41]Hoja3!$B$2,[41]Hoja3!$A$2,IF(K1879=[41]Hoja3!$B$3,[41]Hoja3!$A$3,IF(K1879=[41]Hoja3!$B$4,[41]Hoja3!$A$4,IF(K1879=[41]Hoja3!$B$5,[41]Hoja3!$A$5,IF(K1879=[41]Hoja3!$B$6,[41]Hoja3!$A$6,IF(K1879=[41]Hoja3!$B$7,[41]Hoja3!$A$7,IF(K1879=[41]Hoja3!$B$8,[41]Hoja3!$A$8,IF(K1879=[41]Hoja3!$B$9,[41]Hoja3!$A$9,IF(K1879=[41]Hoja3!$B$10,[41]Hoja3!$A$10,IF(K1879=[41]Hoja3!$B$11,[41]Hoja3!$A$11,IF(K1879=[41]Hoja3!$B$12,[41]Hoja3!$A$12,IF(K1879=[41]Hoja3!$B$13,[41]Hoja3!$A$13,IF(K1879=[41]Hoja3!$B$14,[41]Hoja3!$A$14,"")))))))))))))</f>
        <v>CCE-05</v>
      </c>
      <c r="M1879" s="2" t="s">
        <v>2975</v>
      </c>
      <c r="N1879" s="2">
        <v>0</v>
      </c>
      <c r="O1879" s="7">
        <v>87091416</v>
      </c>
      <c r="P1879" s="7">
        <v>87091416</v>
      </c>
      <c r="Q1879" s="1">
        <v>0</v>
      </c>
      <c r="R1879" s="2">
        <v>0</v>
      </c>
      <c r="S1879" s="2" t="s">
        <v>31</v>
      </c>
      <c r="T1879" s="75" t="s">
        <v>2956</v>
      </c>
      <c r="U1879" s="74" t="s">
        <v>2957</v>
      </c>
      <c r="V1879" s="2" t="s">
        <v>2958</v>
      </c>
      <c r="W1879" s="2" t="s">
        <v>2959</v>
      </c>
      <c r="X1879" s="2">
        <v>3241000</v>
      </c>
      <c r="Y1879" s="76" t="s">
        <v>2960</v>
      </c>
    </row>
    <row r="1880" spans="1:25" ht="150" x14ac:dyDescent="0.25">
      <c r="A1880" s="2" t="s">
        <v>3006</v>
      </c>
      <c r="B1880" s="2" t="str">
        <f>IFERROR(VLOOKUP(VALUE(MID(A1880,1,IF(VALUE(MID(A1880,1,3))=898,3,4))),[41]Hoja1!$A$3:$K$222,2,0),"")</f>
        <v>1071 Gestión educativa institucional</v>
      </c>
      <c r="C1880" s="2" t="s">
        <v>2972</v>
      </c>
      <c r="D1880" s="2" t="s">
        <v>2973</v>
      </c>
      <c r="E1880" s="77">
        <v>80131501</v>
      </c>
      <c r="F1880" s="2" t="s">
        <v>3007</v>
      </c>
      <c r="G1880" s="35">
        <v>6</v>
      </c>
      <c r="H1880" s="36">
        <v>6</v>
      </c>
      <c r="I1880" s="31">
        <v>7</v>
      </c>
      <c r="J1880" s="2">
        <v>1</v>
      </c>
      <c r="K1880" s="2" t="s">
        <v>29</v>
      </c>
      <c r="L1880" s="2" t="str">
        <f>IF(K1880=[41]Hoja3!$B$2,[41]Hoja3!$A$2,IF(K1880=[41]Hoja3!$B$3,[41]Hoja3!$A$3,IF(K1880=[41]Hoja3!$B$4,[41]Hoja3!$A$4,IF(K1880=[41]Hoja3!$B$5,[41]Hoja3!$A$5,IF(K1880=[41]Hoja3!$B$6,[41]Hoja3!$A$6,IF(K1880=[41]Hoja3!$B$7,[41]Hoja3!$A$7,IF(K1880=[41]Hoja3!$B$8,[41]Hoja3!$A$8,IF(K1880=[41]Hoja3!$B$9,[41]Hoja3!$A$9,IF(K1880=[41]Hoja3!$B$10,[41]Hoja3!$A$10,IF(K1880=[41]Hoja3!$B$11,[41]Hoja3!$A$11,IF(K1880=[41]Hoja3!$B$12,[41]Hoja3!$A$12,IF(K1880=[41]Hoja3!$B$13,[41]Hoja3!$A$13,IF(K1880=[41]Hoja3!$B$14,[41]Hoja3!$A$14,"")))))))))))))</f>
        <v>CCE-05</v>
      </c>
      <c r="M1880" s="2" t="s">
        <v>2975</v>
      </c>
      <c r="N1880" s="2">
        <v>0</v>
      </c>
      <c r="O1880" s="7">
        <v>24079814</v>
      </c>
      <c r="P1880" s="7">
        <v>24079814</v>
      </c>
      <c r="Q1880" s="1">
        <v>0</v>
      </c>
      <c r="R1880" s="2">
        <v>0</v>
      </c>
      <c r="S1880" s="2" t="s">
        <v>31</v>
      </c>
      <c r="T1880" s="75" t="s">
        <v>2956</v>
      </c>
      <c r="U1880" s="74" t="s">
        <v>2957</v>
      </c>
      <c r="V1880" s="2" t="s">
        <v>2958</v>
      </c>
      <c r="W1880" s="2" t="s">
        <v>2959</v>
      </c>
      <c r="X1880" s="2">
        <v>3241000</v>
      </c>
      <c r="Y1880" s="76" t="s">
        <v>2960</v>
      </c>
    </row>
    <row r="1881" spans="1:25" ht="150" x14ac:dyDescent="0.25">
      <c r="A1881" s="2" t="s">
        <v>3008</v>
      </c>
      <c r="B1881" s="2" t="str">
        <f>IFERROR(VLOOKUP(VALUE(MID(A1881,1,IF(VALUE(MID(A1881,1,3))=898,3,4))),[41]Hoja1!$A$3:$K$222,2,0),"")</f>
        <v>1071 Gestión educativa institucional</v>
      </c>
      <c r="C1881" s="2" t="s">
        <v>2972</v>
      </c>
      <c r="D1881" s="2" t="s">
        <v>2973</v>
      </c>
      <c r="E1881" s="77">
        <v>80131501</v>
      </c>
      <c r="F1881" s="2" t="s">
        <v>3009</v>
      </c>
      <c r="G1881" s="35">
        <v>7</v>
      </c>
      <c r="H1881" s="36">
        <v>7</v>
      </c>
      <c r="I1881" s="31">
        <v>7</v>
      </c>
      <c r="J1881" s="2">
        <v>1</v>
      </c>
      <c r="K1881" s="2" t="s">
        <v>29</v>
      </c>
      <c r="L1881" s="2" t="str">
        <f>IF(K1881=[41]Hoja3!$B$2,[41]Hoja3!$A$2,IF(K1881=[41]Hoja3!$B$3,[41]Hoja3!$A$3,IF(K1881=[41]Hoja3!$B$4,[41]Hoja3!$A$4,IF(K1881=[41]Hoja3!$B$5,[41]Hoja3!$A$5,IF(K1881=[41]Hoja3!$B$6,[41]Hoja3!$A$6,IF(K1881=[41]Hoja3!$B$7,[41]Hoja3!$A$7,IF(K1881=[41]Hoja3!$B$8,[41]Hoja3!$A$8,IF(K1881=[41]Hoja3!$B$9,[41]Hoja3!$A$9,IF(K1881=[41]Hoja3!$B$10,[41]Hoja3!$A$10,IF(K1881=[41]Hoja3!$B$11,[41]Hoja3!$A$11,IF(K1881=[41]Hoja3!$B$12,[41]Hoja3!$A$12,IF(K1881=[41]Hoja3!$B$13,[41]Hoja3!$A$13,IF(K1881=[41]Hoja3!$B$14,[41]Hoja3!$A$14,"")))))))))))))</f>
        <v>CCE-05</v>
      </c>
      <c r="M1881" s="2" t="s">
        <v>2975</v>
      </c>
      <c r="N1881" s="2">
        <v>0</v>
      </c>
      <c r="O1881" s="7">
        <v>21377903</v>
      </c>
      <c r="P1881" s="7">
        <v>21377903</v>
      </c>
      <c r="Q1881" s="1">
        <v>0</v>
      </c>
      <c r="R1881" s="2">
        <v>0</v>
      </c>
      <c r="S1881" s="2" t="s">
        <v>31</v>
      </c>
      <c r="T1881" s="75" t="s">
        <v>2956</v>
      </c>
      <c r="U1881" s="74" t="s">
        <v>2957</v>
      </c>
      <c r="V1881" s="2" t="s">
        <v>2958</v>
      </c>
      <c r="W1881" s="2" t="s">
        <v>2959</v>
      </c>
      <c r="X1881" s="2">
        <v>3241000</v>
      </c>
      <c r="Y1881" s="76" t="s">
        <v>2960</v>
      </c>
    </row>
    <row r="1882" spans="1:25" ht="150" x14ac:dyDescent="0.25">
      <c r="A1882" s="2" t="s">
        <v>3010</v>
      </c>
      <c r="B1882" s="2" t="str">
        <f>IFERROR(VLOOKUP(VALUE(MID(A1882,1,IF(VALUE(MID(A1882,1,3))=898,3,4))),[41]Hoja1!$A$3:$K$222,2,0),"")</f>
        <v>1071 Gestión educativa institucional</v>
      </c>
      <c r="C1882" s="2" t="s">
        <v>2972</v>
      </c>
      <c r="D1882" s="2" t="s">
        <v>2973</v>
      </c>
      <c r="E1882" s="77">
        <v>80131501</v>
      </c>
      <c r="F1882" s="2" t="s">
        <v>3011</v>
      </c>
      <c r="G1882" s="35">
        <v>7</v>
      </c>
      <c r="H1882" s="36">
        <v>7</v>
      </c>
      <c r="I1882" s="31">
        <v>7</v>
      </c>
      <c r="J1882" s="2">
        <v>1</v>
      </c>
      <c r="K1882" s="2" t="s">
        <v>29</v>
      </c>
      <c r="L1882" s="2" t="str">
        <f>IF(K1882=[41]Hoja3!$B$2,[41]Hoja3!$A$2,IF(K1882=[41]Hoja3!$B$3,[41]Hoja3!$A$3,IF(K1882=[41]Hoja3!$B$4,[41]Hoja3!$A$4,IF(K1882=[41]Hoja3!$B$5,[41]Hoja3!$A$5,IF(K1882=[41]Hoja3!$B$6,[41]Hoja3!$A$6,IF(K1882=[41]Hoja3!$B$7,[41]Hoja3!$A$7,IF(K1882=[41]Hoja3!$B$8,[41]Hoja3!$A$8,IF(K1882=[41]Hoja3!$B$9,[41]Hoja3!$A$9,IF(K1882=[41]Hoja3!$B$10,[41]Hoja3!$A$10,IF(K1882=[41]Hoja3!$B$11,[41]Hoja3!$A$11,IF(K1882=[41]Hoja3!$B$12,[41]Hoja3!$A$12,IF(K1882=[41]Hoja3!$B$13,[41]Hoja3!$A$13,IF(K1882=[41]Hoja3!$B$14,[41]Hoja3!$A$14,"")))))))))))))</f>
        <v>CCE-05</v>
      </c>
      <c r="M1882" s="2" t="s">
        <v>2975</v>
      </c>
      <c r="N1882" s="2">
        <v>0</v>
      </c>
      <c r="O1882" s="7">
        <v>22241673</v>
      </c>
      <c r="P1882" s="7">
        <v>22241673</v>
      </c>
      <c r="Q1882" s="1">
        <v>0</v>
      </c>
      <c r="R1882" s="2">
        <v>0</v>
      </c>
      <c r="S1882" s="2" t="s">
        <v>31</v>
      </c>
      <c r="T1882" s="75" t="s">
        <v>2956</v>
      </c>
      <c r="U1882" s="74" t="s">
        <v>2957</v>
      </c>
      <c r="V1882" s="2" t="s">
        <v>2958</v>
      </c>
      <c r="W1882" s="2" t="s">
        <v>2959</v>
      </c>
      <c r="X1882" s="2">
        <v>3241000</v>
      </c>
      <c r="Y1882" s="76" t="s">
        <v>2960</v>
      </c>
    </row>
    <row r="1883" spans="1:25" ht="150" x14ac:dyDescent="0.25">
      <c r="A1883" s="2" t="s">
        <v>3012</v>
      </c>
      <c r="B1883" s="2" t="str">
        <f>IFERROR(VLOOKUP(VALUE(MID(A1883,1,IF(VALUE(MID(A1883,1,3))=898,3,4))),[41]Hoja1!$A$3:$K$222,2,0),"")</f>
        <v>1071 Gestión educativa institucional</v>
      </c>
      <c r="C1883" s="2" t="s">
        <v>2972</v>
      </c>
      <c r="D1883" s="2" t="s">
        <v>2973</v>
      </c>
      <c r="E1883" s="77">
        <v>80131501</v>
      </c>
      <c r="F1883" s="2" t="s">
        <v>3013</v>
      </c>
      <c r="G1883" s="35">
        <v>7</v>
      </c>
      <c r="H1883" s="36">
        <v>7</v>
      </c>
      <c r="I1883" s="31">
        <v>7</v>
      </c>
      <c r="J1883" s="2">
        <v>1</v>
      </c>
      <c r="K1883" s="2" t="s">
        <v>29</v>
      </c>
      <c r="L1883" s="2" t="str">
        <f>IF(K1883=[41]Hoja3!$B$2,[41]Hoja3!$A$2,IF(K1883=[41]Hoja3!$B$3,[41]Hoja3!$A$3,IF(K1883=[41]Hoja3!$B$4,[41]Hoja3!$A$4,IF(K1883=[41]Hoja3!$B$5,[41]Hoja3!$A$5,IF(K1883=[41]Hoja3!$B$6,[41]Hoja3!$A$6,IF(K1883=[41]Hoja3!$B$7,[41]Hoja3!$A$7,IF(K1883=[41]Hoja3!$B$8,[41]Hoja3!$A$8,IF(K1883=[41]Hoja3!$B$9,[41]Hoja3!$A$9,IF(K1883=[41]Hoja3!$B$10,[41]Hoja3!$A$10,IF(K1883=[41]Hoja3!$B$11,[41]Hoja3!$A$11,IF(K1883=[41]Hoja3!$B$12,[41]Hoja3!$A$12,IF(K1883=[41]Hoja3!$B$13,[41]Hoja3!$A$13,IF(K1883=[41]Hoja3!$B$14,[41]Hoja3!$A$14,"")))))))))))))</f>
        <v>CCE-05</v>
      </c>
      <c r="M1883" s="2" t="s">
        <v>2975</v>
      </c>
      <c r="N1883" s="2">
        <v>0</v>
      </c>
      <c r="O1883" s="7">
        <v>460040000</v>
      </c>
      <c r="P1883" s="7">
        <v>460040000</v>
      </c>
      <c r="Q1883" s="1">
        <v>0</v>
      </c>
      <c r="R1883" s="2">
        <v>0</v>
      </c>
      <c r="S1883" s="2" t="s">
        <v>31</v>
      </c>
      <c r="T1883" s="75" t="s">
        <v>2956</v>
      </c>
      <c r="U1883" s="74" t="s">
        <v>2957</v>
      </c>
      <c r="V1883" s="2" t="s">
        <v>2958</v>
      </c>
      <c r="W1883" s="2" t="s">
        <v>2959</v>
      </c>
      <c r="X1883" s="2">
        <v>3241000</v>
      </c>
      <c r="Y1883" s="76" t="s">
        <v>2960</v>
      </c>
    </row>
    <row r="1884" spans="1:25" ht="150" x14ac:dyDescent="0.25">
      <c r="A1884" s="2" t="s">
        <v>3014</v>
      </c>
      <c r="B1884" s="2" t="str">
        <f>IFERROR(VLOOKUP(VALUE(MID(A1884,1,IF(VALUE(MID(A1884,1,3))=898,3,4))),[41]Hoja1!$A$3:$K$222,2,0),"")</f>
        <v>1071 Gestión educativa institucional</v>
      </c>
      <c r="C1884" s="2" t="s">
        <v>2972</v>
      </c>
      <c r="D1884" s="2" t="s">
        <v>2973</v>
      </c>
      <c r="E1884" s="77">
        <v>80131501</v>
      </c>
      <c r="F1884" s="2" t="s">
        <v>3015</v>
      </c>
      <c r="G1884" s="35">
        <v>7</v>
      </c>
      <c r="H1884" s="36">
        <v>7</v>
      </c>
      <c r="I1884" s="31">
        <v>7</v>
      </c>
      <c r="J1884" s="2">
        <v>1</v>
      </c>
      <c r="K1884" s="2" t="s">
        <v>29</v>
      </c>
      <c r="L1884" s="2" t="str">
        <f>IF(K1884=[41]Hoja3!$B$2,[41]Hoja3!$A$2,IF(K1884=[41]Hoja3!$B$3,[41]Hoja3!$A$3,IF(K1884=[41]Hoja3!$B$4,[41]Hoja3!$A$4,IF(K1884=[41]Hoja3!$B$5,[41]Hoja3!$A$5,IF(K1884=[41]Hoja3!$B$6,[41]Hoja3!$A$6,IF(K1884=[41]Hoja3!$B$7,[41]Hoja3!$A$7,IF(K1884=[41]Hoja3!$B$8,[41]Hoja3!$A$8,IF(K1884=[41]Hoja3!$B$9,[41]Hoja3!$A$9,IF(K1884=[41]Hoja3!$B$10,[41]Hoja3!$A$10,IF(K1884=[41]Hoja3!$B$11,[41]Hoja3!$A$11,IF(K1884=[41]Hoja3!$B$12,[41]Hoja3!$A$12,IF(K1884=[41]Hoja3!$B$13,[41]Hoja3!$A$13,IF(K1884=[41]Hoja3!$B$14,[41]Hoja3!$A$14,"")))))))))))))</f>
        <v>CCE-05</v>
      </c>
      <c r="M1884" s="2" t="s">
        <v>2975</v>
      </c>
      <c r="N1884" s="2">
        <v>0</v>
      </c>
      <c r="O1884" s="7">
        <v>147133361</v>
      </c>
      <c r="P1884" s="7">
        <v>147133361</v>
      </c>
      <c r="Q1884" s="1">
        <v>0</v>
      </c>
      <c r="R1884" s="2">
        <v>0</v>
      </c>
      <c r="S1884" s="2" t="s">
        <v>31</v>
      </c>
      <c r="T1884" s="75" t="s">
        <v>2956</v>
      </c>
      <c r="U1884" s="74" t="s">
        <v>2957</v>
      </c>
      <c r="V1884" s="2" t="s">
        <v>2958</v>
      </c>
      <c r="W1884" s="2" t="s">
        <v>2959</v>
      </c>
      <c r="X1884" s="2">
        <v>3241000</v>
      </c>
      <c r="Y1884" s="76" t="s">
        <v>2960</v>
      </c>
    </row>
    <row r="1885" spans="1:25" ht="150" x14ac:dyDescent="0.25">
      <c r="A1885" s="2" t="s">
        <v>3016</v>
      </c>
      <c r="B1885" s="2" t="str">
        <f>IFERROR(VLOOKUP(VALUE(MID(A1885,1,IF(VALUE(MID(A1885,1,3))=898,3,4))),[41]Hoja1!$A$3:$K$222,2,0),"")</f>
        <v>1071 Gestión educativa institucional</v>
      </c>
      <c r="C1885" s="2" t="s">
        <v>2972</v>
      </c>
      <c r="D1885" s="2" t="s">
        <v>2973</v>
      </c>
      <c r="E1885" s="77">
        <v>80131501</v>
      </c>
      <c r="F1885" s="2" t="s">
        <v>3017</v>
      </c>
      <c r="G1885" s="78">
        <v>1</v>
      </c>
      <c r="H1885" s="4">
        <v>1</v>
      </c>
      <c r="I1885" s="2">
        <v>12</v>
      </c>
      <c r="J1885" s="2">
        <v>1</v>
      </c>
      <c r="K1885" s="2" t="s">
        <v>29</v>
      </c>
      <c r="L1885" s="2" t="str">
        <f>IF(K1885=[41]Hoja3!$B$2,[41]Hoja3!$A$2,IF(K1885=[41]Hoja3!$B$3,[41]Hoja3!$A$3,IF(K1885=[41]Hoja3!$B$4,[41]Hoja3!$A$4,IF(K1885=[41]Hoja3!$B$5,[41]Hoja3!$A$5,IF(K1885=[41]Hoja3!$B$6,[41]Hoja3!$A$6,IF(K1885=[41]Hoja3!$B$7,[41]Hoja3!$A$7,IF(K1885=[41]Hoja3!$B$8,[41]Hoja3!$A$8,IF(K1885=[41]Hoja3!$B$9,[41]Hoja3!$A$9,IF(K1885=[41]Hoja3!$B$10,[41]Hoja3!$A$10,IF(K1885=[41]Hoja3!$B$11,[41]Hoja3!$A$11,IF(K1885=[41]Hoja3!$B$12,[41]Hoja3!$A$12,IF(K1885=[41]Hoja3!$B$13,[41]Hoja3!$A$13,IF(K1885=[41]Hoja3!$B$14,[41]Hoja3!$A$14,"")))))))))))))</f>
        <v>CCE-05</v>
      </c>
      <c r="M1885" s="2" t="s">
        <v>2975</v>
      </c>
      <c r="N1885" s="2">
        <v>0</v>
      </c>
      <c r="O1885" s="7">
        <v>86072000</v>
      </c>
      <c r="P1885" s="7">
        <v>86072000</v>
      </c>
      <c r="Q1885" s="1">
        <v>0</v>
      </c>
      <c r="R1885" s="2">
        <v>0</v>
      </c>
      <c r="S1885" s="2" t="s">
        <v>31</v>
      </c>
      <c r="T1885" s="75" t="s">
        <v>2956</v>
      </c>
      <c r="U1885" s="74" t="s">
        <v>2957</v>
      </c>
      <c r="V1885" s="2" t="s">
        <v>2958</v>
      </c>
      <c r="W1885" s="2" t="s">
        <v>2959</v>
      </c>
      <c r="X1885" s="2">
        <v>3241000</v>
      </c>
      <c r="Y1885" s="76" t="s">
        <v>2960</v>
      </c>
    </row>
    <row r="1886" spans="1:25" ht="150" x14ac:dyDescent="0.25">
      <c r="A1886" s="2" t="s">
        <v>3018</v>
      </c>
      <c r="B1886" s="2" t="str">
        <f>IFERROR(VLOOKUP(VALUE(MID(A1886,1,IF(VALUE(MID(A1886,1,3))=898,3,4))),[41]Hoja1!$A$3:$K$222,2,0),"")</f>
        <v>1071 Gestión educativa institucional</v>
      </c>
      <c r="C1886" s="2" t="s">
        <v>2972</v>
      </c>
      <c r="D1886" s="2" t="s">
        <v>2973</v>
      </c>
      <c r="E1886" s="77">
        <v>80131501</v>
      </c>
      <c r="F1886" s="2" t="s">
        <v>3019</v>
      </c>
      <c r="G1886" s="35">
        <v>7</v>
      </c>
      <c r="H1886" s="36">
        <v>7</v>
      </c>
      <c r="I1886" s="31">
        <v>7</v>
      </c>
      <c r="J1886" s="2">
        <v>1</v>
      </c>
      <c r="K1886" s="2" t="s">
        <v>29</v>
      </c>
      <c r="L1886" s="2" t="str">
        <f>IF(K1886=[41]Hoja3!$B$2,[41]Hoja3!$A$2,IF(K1886=[41]Hoja3!$B$3,[41]Hoja3!$A$3,IF(K1886=[41]Hoja3!$B$4,[41]Hoja3!$A$4,IF(K1886=[41]Hoja3!$B$5,[41]Hoja3!$A$5,IF(K1886=[41]Hoja3!$B$6,[41]Hoja3!$A$6,IF(K1886=[41]Hoja3!$B$7,[41]Hoja3!$A$7,IF(K1886=[41]Hoja3!$B$8,[41]Hoja3!$A$8,IF(K1886=[41]Hoja3!$B$9,[41]Hoja3!$A$9,IF(K1886=[41]Hoja3!$B$10,[41]Hoja3!$A$10,IF(K1886=[41]Hoja3!$B$11,[41]Hoja3!$A$11,IF(K1886=[41]Hoja3!$B$12,[41]Hoja3!$A$12,IF(K1886=[41]Hoja3!$B$13,[41]Hoja3!$A$13,IF(K1886=[41]Hoja3!$B$14,[41]Hoja3!$A$14,"")))))))))))))</f>
        <v>CCE-05</v>
      </c>
      <c r="M1886" s="2" t="s">
        <v>2975</v>
      </c>
      <c r="N1886" s="2">
        <v>0</v>
      </c>
      <c r="O1886" s="7">
        <v>22639192</v>
      </c>
      <c r="P1886" s="7">
        <v>22639192</v>
      </c>
      <c r="Q1886" s="1">
        <v>0</v>
      </c>
      <c r="R1886" s="2">
        <v>0</v>
      </c>
      <c r="S1886" s="2" t="s">
        <v>31</v>
      </c>
      <c r="T1886" s="75" t="s">
        <v>2956</v>
      </c>
      <c r="U1886" s="74" t="s">
        <v>2957</v>
      </c>
      <c r="V1886" s="2" t="s">
        <v>2958</v>
      </c>
      <c r="W1886" s="2" t="s">
        <v>2959</v>
      </c>
      <c r="X1886" s="2">
        <v>3241000</v>
      </c>
      <c r="Y1886" s="76" t="s">
        <v>2960</v>
      </c>
    </row>
    <row r="1887" spans="1:25" ht="150" x14ac:dyDescent="0.25">
      <c r="A1887" s="2" t="s">
        <v>3020</v>
      </c>
      <c r="B1887" s="2" t="str">
        <f>IFERROR(VLOOKUP(VALUE(MID(A1887,1,IF(VALUE(MID(A1887,1,3))=898,3,4))),[41]Hoja1!$A$3:$K$222,2,0),"")</f>
        <v>1071 Gestión educativa institucional</v>
      </c>
      <c r="C1887" s="2" t="s">
        <v>2972</v>
      </c>
      <c r="D1887" s="2" t="s">
        <v>2973</v>
      </c>
      <c r="E1887" s="77">
        <v>80131501</v>
      </c>
      <c r="F1887" s="2" t="s">
        <v>3021</v>
      </c>
      <c r="G1887" s="35">
        <v>8</v>
      </c>
      <c r="H1887" s="36">
        <v>8</v>
      </c>
      <c r="I1887" s="31">
        <v>7</v>
      </c>
      <c r="J1887" s="2">
        <v>1</v>
      </c>
      <c r="K1887" s="2" t="s">
        <v>29</v>
      </c>
      <c r="L1887" s="2" t="str">
        <f>IF(K1887=[41]Hoja3!$B$2,[41]Hoja3!$A$2,IF(K1887=[41]Hoja3!$B$3,[41]Hoja3!$A$3,IF(K1887=[41]Hoja3!$B$4,[41]Hoja3!$A$4,IF(K1887=[41]Hoja3!$B$5,[41]Hoja3!$A$5,IF(K1887=[41]Hoja3!$B$6,[41]Hoja3!$A$6,IF(K1887=[41]Hoja3!$B$7,[41]Hoja3!$A$7,IF(K1887=[41]Hoja3!$B$8,[41]Hoja3!$A$8,IF(K1887=[41]Hoja3!$B$9,[41]Hoja3!$A$9,IF(K1887=[41]Hoja3!$B$10,[41]Hoja3!$A$10,IF(K1887=[41]Hoja3!$B$11,[41]Hoja3!$A$11,IF(K1887=[41]Hoja3!$B$12,[41]Hoja3!$A$12,IF(K1887=[41]Hoja3!$B$13,[41]Hoja3!$A$13,IF(K1887=[41]Hoja3!$B$14,[41]Hoja3!$A$14,"")))))))))))))</f>
        <v>CCE-05</v>
      </c>
      <c r="M1887" s="2" t="s">
        <v>2975</v>
      </c>
      <c r="N1887" s="2">
        <v>0</v>
      </c>
      <c r="O1887" s="7">
        <v>134535507</v>
      </c>
      <c r="P1887" s="7">
        <v>134535507</v>
      </c>
      <c r="Q1887" s="1">
        <v>0</v>
      </c>
      <c r="R1887" s="2">
        <v>0</v>
      </c>
      <c r="S1887" s="2" t="s">
        <v>31</v>
      </c>
      <c r="T1887" s="75" t="s">
        <v>2956</v>
      </c>
      <c r="U1887" s="74" t="s">
        <v>2957</v>
      </c>
      <c r="V1887" s="2" t="s">
        <v>2958</v>
      </c>
      <c r="W1887" s="2" t="s">
        <v>2959</v>
      </c>
      <c r="X1887" s="2">
        <v>3241000</v>
      </c>
      <c r="Y1887" s="76" t="s">
        <v>2960</v>
      </c>
    </row>
    <row r="1888" spans="1:25" ht="150" x14ac:dyDescent="0.25">
      <c r="A1888" s="2" t="s">
        <v>3022</v>
      </c>
      <c r="B1888" s="2" t="str">
        <f>IFERROR(VLOOKUP(VALUE(MID(A1888,1,IF(VALUE(MID(A1888,1,3))=898,3,4))),[41]Hoja1!$A$3:$K$222,2,0),"")</f>
        <v>1071 Gestión educativa institucional</v>
      </c>
      <c r="C1888" s="2" t="s">
        <v>2972</v>
      </c>
      <c r="D1888" s="2" t="s">
        <v>2973</v>
      </c>
      <c r="E1888" s="77">
        <v>80131501</v>
      </c>
      <c r="F1888" s="2" t="s">
        <v>3023</v>
      </c>
      <c r="G1888" s="35">
        <v>8</v>
      </c>
      <c r="H1888" s="36">
        <v>8</v>
      </c>
      <c r="I1888" s="31">
        <v>7</v>
      </c>
      <c r="J1888" s="2">
        <v>1</v>
      </c>
      <c r="K1888" s="2" t="s">
        <v>29</v>
      </c>
      <c r="L1888" s="2" t="str">
        <f>IF(K1888=[41]Hoja3!$B$2,[41]Hoja3!$A$2,IF(K1888=[41]Hoja3!$B$3,[41]Hoja3!$A$3,IF(K1888=[41]Hoja3!$B$4,[41]Hoja3!$A$4,IF(K1888=[41]Hoja3!$B$5,[41]Hoja3!$A$5,IF(K1888=[41]Hoja3!$B$6,[41]Hoja3!$A$6,IF(K1888=[41]Hoja3!$B$7,[41]Hoja3!$A$7,IF(K1888=[41]Hoja3!$B$8,[41]Hoja3!$A$8,IF(K1888=[41]Hoja3!$B$9,[41]Hoja3!$A$9,IF(K1888=[41]Hoja3!$B$10,[41]Hoja3!$A$10,IF(K1888=[41]Hoja3!$B$11,[41]Hoja3!$A$11,IF(K1888=[41]Hoja3!$B$12,[41]Hoja3!$A$12,IF(K1888=[41]Hoja3!$B$13,[41]Hoja3!$A$13,IF(K1888=[41]Hoja3!$B$14,[41]Hoja3!$A$14,"")))))))))))))</f>
        <v>CCE-05</v>
      </c>
      <c r="M1888" s="2" t="s">
        <v>2975</v>
      </c>
      <c r="N1888" s="2">
        <v>0</v>
      </c>
      <c r="O1888" s="7">
        <v>315377818</v>
      </c>
      <c r="P1888" s="7">
        <v>315377818</v>
      </c>
      <c r="Q1888" s="1">
        <v>0</v>
      </c>
      <c r="R1888" s="2">
        <v>0</v>
      </c>
      <c r="S1888" s="2" t="s">
        <v>31</v>
      </c>
      <c r="T1888" s="75" t="s">
        <v>2956</v>
      </c>
      <c r="U1888" s="74" t="s">
        <v>2957</v>
      </c>
      <c r="V1888" s="2" t="s">
        <v>2958</v>
      </c>
      <c r="W1888" s="2" t="s">
        <v>2959</v>
      </c>
      <c r="X1888" s="2">
        <v>3241000</v>
      </c>
      <c r="Y1888" s="76" t="s">
        <v>2960</v>
      </c>
    </row>
    <row r="1889" spans="1:25" ht="150" x14ac:dyDescent="0.25">
      <c r="A1889" s="2" t="s">
        <v>3024</v>
      </c>
      <c r="B1889" s="2" t="str">
        <f>IFERROR(VLOOKUP(VALUE(MID(A1889,1,IF(VALUE(MID(A1889,1,3))=898,3,4))),[41]Hoja1!$A$3:$K$222,2,0),"")</f>
        <v>1071 Gestión educativa institucional</v>
      </c>
      <c r="C1889" s="2" t="s">
        <v>2972</v>
      </c>
      <c r="D1889" s="2" t="s">
        <v>2973</v>
      </c>
      <c r="E1889" s="77">
        <v>80131501</v>
      </c>
      <c r="F1889" s="2" t="s">
        <v>3025</v>
      </c>
      <c r="G1889" s="35">
        <v>8</v>
      </c>
      <c r="H1889" s="36">
        <v>8</v>
      </c>
      <c r="I1889" s="31">
        <v>7</v>
      </c>
      <c r="J1889" s="2">
        <v>1</v>
      </c>
      <c r="K1889" s="2" t="s">
        <v>29</v>
      </c>
      <c r="L1889" s="2" t="str">
        <f>IF(K1889=[41]Hoja3!$B$2,[41]Hoja3!$A$2,IF(K1889=[41]Hoja3!$B$3,[41]Hoja3!$A$3,IF(K1889=[41]Hoja3!$B$4,[41]Hoja3!$A$4,IF(K1889=[41]Hoja3!$B$5,[41]Hoja3!$A$5,IF(K1889=[41]Hoja3!$B$6,[41]Hoja3!$A$6,IF(K1889=[41]Hoja3!$B$7,[41]Hoja3!$A$7,IF(K1889=[41]Hoja3!$B$8,[41]Hoja3!$A$8,IF(K1889=[41]Hoja3!$B$9,[41]Hoja3!$A$9,IF(K1889=[41]Hoja3!$B$10,[41]Hoja3!$A$10,IF(K1889=[41]Hoja3!$B$11,[41]Hoja3!$A$11,IF(K1889=[41]Hoja3!$B$12,[41]Hoja3!$A$12,IF(K1889=[41]Hoja3!$B$13,[41]Hoja3!$A$13,IF(K1889=[41]Hoja3!$B$14,[41]Hoja3!$A$14,"")))))))))))))</f>
        <v>CCE-05</v>
      </c>
      <c r="M1889" s="2" t="s">
        <v>2975</v>
      </c>
      <c r="N1889" s="2">
        <v>0</v>
      </c>
      <c r="O1889" s="7">
        <v>75053300</v>
      </c>
      <c r="P1889" s="7">
        <v>75053300</v>
      </c>
      <c r="Q1889" s="1">
        <v>0</v>
      </c>
      <c r="R1889" s="2">
        <v>0</v>
      </c>
      <c r="S1889" s="2" t="s">
        <v>31</v>
      </c>
      <c r="T1889" s="75" t="s">
        <v>2956</v>
      </c>
      <c r="U1889" s="74" t="s">
        <v>2957</v>
      </c>
      <c r="V1889" s="2" t="s">
        <v>2958</v>
      </c>
      <c r="W1889" s="2" t="s">
        <v>2959</v>
      </c>
      <c r="X1889" s="2">
        <v>3241000</v>
      </c>
      <c r="Y1889" s="76" t="s">
        <v>2960</v>
      </c>
    </row>
    <row r="1890" spans="1:25" ht="150" x14ac:dyDescent="0.25">
      <c r="A1890" s="2" t="s">
        <v>3026</v>
      </c>
      <c r="B1890" s="2" t="str">
        <f>IFERROR(VLOOKUP(VALUE(MID(A1890,1,IF(VALUE(MID(A1890,1,3))=898,3,4))),[41]Hoja1!$A$3:$K$222,2,0),"")</f>
        <v>1071 Gestión educativa institucional</v>
      </c>
      <c r="C1890" s="2" t="s">
        <v>2972</v>
      </c>
      <c r="D1890" s="2" t="s">
        <v>2973</v>
      </c>
      <c r="E1890" s="77">
        <v>80131501</v>
      </c>
      <c r="F1890" s="2" t="s">
        <v>3027</v>
      </c>
      <c r="G1890" s="35">
        <v>8</v>
      </c>
      <c r="H1890" s="36">
        <v>8</v>
      </c>
      <c r="I1890" s="31">
        <v>7</v>
      </c>
      <c r="J1890" s="2">
        <v>1</v>
      </c>
      <c r="K1890" s="2" t="s">
        <v>29</v>
      </c>
      <c r="L1890" s="2" t="str">
        <f>IF(K1890=[41]Hoja3!$B$2,[41]Hoja3!$A$2,IF(K1890=[41]Hoja3!$B$3,[41]Hoja3!$A$3,IF(K1890=[41]Hoja3!$B$4,[41]Hoja3!$A$4,IF(K1890=[41]Hoja3!$B$5,[41]Hoja3!$A$5,IF(K1890=[41]Hoja3!$B$6,[41]Hoja3!$A$6,IF(K1890=[41]Hoja3!$B$7,[41]Hoja3!$A$7,IF(K1890=[41]Hoja3!$B$8,[41]Hoja3!$A$8,IF(K1890=[41]Hoja3!$B$9,[41]Hoja3!$A$9,IF(K1890=[41]Hoja3!$B$10,[41]Hoja3!$A$10,IF(K1890=[41]Hoja3!$B$11,[41]Hoja3!$A$11,IF(K1890=[41]Hoja3!$B$12,[41]Hoja3!$A$12,IF(K1890=[41]Hoja3!$B$13,[41]Hoja3!$A$13,IF(K1890=[41]Hoja3!$B$14,[41]Hoja3!$A$14,"")))))))))))))</f>
        <v>CCE-05</v>
      </c>
      <c r="M1890" s="2" t="s">
        <v>2975</v>
      </c>
      <c r="N1890" s="2">
        <v>0</v>
      </c>
      <c r="O1890" s="7">
        <v>23744000</v>
      </c>
      <c r="P1890" s="7">
        <v>23744000</v>
      </c>
      <c r="Q1890" s="1">
        <v>0</v>
      </c>
      <c r="R1890" s="2">
        <v>0</v>
      </c>
      <c r="S1890" s="2" t="s">
        <v>31</v>
      </c>
      <c r="T1890" s="75" t="s">
        <v>2956</v>
      </c>
      <c r="U1890" s="74" t="s">
        <v>2957</v>
      </c>
      <c r="V1890" s="2" t="s">
        <v>2958</v>
      </c>
      <c r="W1890" s="2" t="s">
        <v>2959</v>
      </c>
      <c r="X1890" s="2">
        <v>3241000</v>
      </c>
      <c r="Y1890" s="76" t="s">
        <v>2960</v>
      </c>
    </row>
    <row r="1891" spans="1:25" ht="150" x14ac:dyDescent="0.25">
      <c r="A1891" s="2" t="s">
        <v>3028</v>
      </c>
      <c r="B1891" s="2" t="str">
        <f>IFERROR(VLOOKUP(VALUE(MID(A1891,1,IF(VALUE(MID(A1891,1,3))=898,3,4))),[41]Hoja1!$A$3:$K$222,2,0),"")</f>
        <v>1071 Gestión educativa institucional</v>
      </c>
      <c r="C1891" s="2" t="s">
        <v>2972</v>
      </c>
      <c r="D1891" s="2" t="s">
        <v>2973</v>
      </c>
      <c r="E1891" s="77">
        <v>80131501</v>
      </c>
      <c r="F1891" s="2" t="s">
        <v>3029</v>
      </c>
      <c r="G1891" s="35">
        <v>8</v>
      </c>
      <c r="H1891" s="36">
        <v>8</v>
      </c>
      <c r="I1891" s="31">
        <v>7</v>
      </c>
      <c r="J1891" s="2">
        <v>1</v>
      </c>
      <c r="K1891" s="2" t="s">
        <v>29</v>
      </c>
      <c r="L1891" s="2" t="str">
        <f>IF(K1891=[41]Hoja3!$B$2,[41]Hoja3!$A$2,IF(K1891=[41]Hoja3!$B$3,[41]Hoja3!$A$3,IF(K1891=[41]Hoja3!$B$4,[41]Hoja3!$A$4,IF(K1891=[41]Hoja3!$B$5,[41]Hoja3!$A$5,IF(K1891=[41]Hoja3!$B$6,[41]Hoja3!$A$6,IF(K1891=[41]Hoja3!$B$7,[41]Hoja3!$A$7,IF(K1891=[41]Hoja3!$B$8,[41]Hoja3!$A$8,IF(K1891=[41]Hoja3!$B$9,[41]Hoja3!$A$9,IF(K1891=[41]Hoja3!$B$10,[41]Hoja3!$A$10,IF(K1891=[41]Hoja3!$B$11,[41]Hoja3!$A$11,IF(K1891=[41]Hoja3!$B$12,[41]Hoja3!$A$12,IF(K1891=[41]Hoja3!$B$13,[41]Hoja3!$A$13,IF(K1891=[41]Hoja3!$B$14,[41]Hoja3!$A$14,"")))))))))))))</f>
        <v>CCE-05</v>
      </c>
      <c r="M1891" s="2" t="s">
        <v>2975</v>
      </c>
      <c r="N1891" s="2">
        <v>0</v>
      </c>
      <c r="O1891" s="7">
        <v>83773188</v>
      </c>
      <c r="P1891" s="7">
        <v>83773188</v>
      </c>
      <c r="Q1891" s="1">
        <v>0</v>
      </c>
      <c r="R1891" s="2">
        <v>0</v>
      </c>
      <c r="S1891" s="2" t="s">
        <v>31</v>
      </c>
      <c r="T1891" s="75" t="s">
        <v>2956</v>
      </c>
      <c r="U1891" s="74" t="s">
        <v>2957</v>
      </c>
      <c r="V1891" s="2" t="s">
        <v>2958</v>
      </c>
      <c r="W1891" s="2" t="s">
        <v>2959</v>
      </c>
      <c r="X1891" s="2">
        <v>3241000</v>
      </c>
      <c r="Y1891" s="76" t="s">
        <v>2960</v>
      </c>
    </row>
    <row r="1892" spans="1:25" ht="150" x14ac:dyDescent="0.25">
      <c r="A1892" s="2" t="s">
        <v>3030</v>
      </c>
      <c r="B1892" s="2" t="str">
        <f>IFERROR(VLOOKUP(VALUE(MID(A1892,1,IF(VALUE(MID(A1892,1,3))=898,3,4))),[41]Hoja1!$A$3:$K$222,2,0),"")</f>
        <v>1071 Gestión educativa institucional</v>
      </c>
      <c r="C1892" s="2" t="s">
        <v>2972</v>
      </c>
      <c r="D1892" s="2" t="s">
        <v>2973</v>
      </c>
      <c r="E1892" s="77">
        <v>80131501</v>
      </c>
      <c r="F1892" s="2" t="s">
        <v>3031</v>
      </c>
      <c r="G1892" s="35">
        <v>8</v>
      </c>
      <c r="H1892" s="36">
        <v>8</v>
      </c>
      <c r="I1892" s="31">
        <v>7</v>
      </c>
      <c r="J1892" s="2">
        <v>1</v>
      </c>
      <c r="K1892" s="2" t="s">
        <v>29</v>
      </c>
      <c r="L1892" s="2" t="str">
        <f>IF(K1892=[41]Hoja3!$B$2,[41]Hoja3!$A$2,IF(K1892=[41]Hoja3!$B$3,[41]Hoja3!$A$3,IF(K1892=[41]Hoja3!$B$4,[41]Hoja3!$A$4,IF(K1892=[41]Hoja3!$B$5,[41]Hoja3!$A$5,IF(K1892=[41]Hoja3!$B$6,[41]Hoja3!$A$6,IF(K1892=[41]Hoja3!$B$7,[41]Hoja3!$A$7,IF(K1892=[41]Hoja3!$B$8,[41]Hoja3!$A$8,IF(K1892=[41]Hoja3!$B$9,[41]Hoja3!$A$9,IF(K1892=[41]Hoja3!$B$10,[41]Hoja3!$A$10,IF(K1892=[41]Hoja3!$B$11,[41]Hoja3!$A$11,IF(K1892=[41]Hoja3!$B$12,[41]Hoja3!$A$12,IF(K1892=[41]Hoja3!$B$13,[41]Hoja3!$A$13,IF(K1892=[41]Hoja3!$B$14,[41]Hoja3!$A$14,"")))))))))))))</f>
        <v>CCE-05</v>
      </c>
      <c r="M1892" s="2" t="s">
        <v>2975</v>
      </c>
      <c r="N1892" s="2">
        <v>0</v>
      </c>
      <c r="O1892" s="7">
        <v>20034000</v>
      </c>
      <c r="P1892" s="7">
        <v>20034000</v>
      </c>
      <c r="Q1892" s="1">
        <v>0</v>
      </c>
      <c r="R1892" s="2">
        <v>0</v>
      </c>
      <c r="S1892" s="2" t="s">
        <v>31</v>
      </c>
      <c r="T1892" s="75" t="s">
        <v>2956</v>
      </c>
      <c r="U1892" s="74" t="s">
        <v>2957</v>
      </c>
      <c r="V1892" s="2" t="s">
        <v>2958</v>
      </c>
      <c r="W1892" s="2" t="s">
        <v>2959</v>
      </c>
      <c r="X1892" s="2">
        <v>3241000</v>
      </c>
      <c r="Y1892" s="76" t="s">
        <v>2960</v>
      </c>
    </row>
    <row r="1893" spans="1:25" ht="150" x14ac:dyDescent="0.25">
      <c r="A1893" s="2" t="s">
        <v>3032</v>
      </c>
      <c r="B1893" s="2" t="str">
        <f>IFERROR(VLOOKUP(VALUE(MID(A1893,1,IF(VALUE(MID(A1893,1,3))=898,3,4))),[41]Hoja1!$A$3:$K$222,2,0),"")</f>
        <v>1071 Gestión educativa institucional</v>
      </c>
      <c r="C1893" s="2" t="s">
        <v>2972</v>
      </c>
      <c r="D1893" s="2" t="s">
        <v>2973</v>
      </c>
      <c r="E1893" s="77">
        <v>80131501</v>
      </c>
      <c r="F1893" s="2" t="s">
        <v>3033</v>
      </c>
      <c r="G1893" s="35">
        <v>8</v>
      </c>
      <c r="H1893" s="36">
        <v>8</v>
      </c>
      <c r="I1893" s="31">
        <v>7</v>
      </c>
      <c r="J1893" s="2">
        <v>1</v>
      </c>
      <c r="K1893" s="2" t="s">
        <v>29</v>
      </c>
      <c r="L1893" s="2" t="str">
        <f>IF(K1893=[41]Hoja3!$B$2,[41]Hoja3!$A$2,IF(K1893=[41]Hoja3!$B$3,[41]Hoja3!$A$3,IF(K1893=[41]Hoja3!$B$4,[41]Hoja3!$A$4,IF(K1893=[41]Hoja3!$B$5,[41]Hoja3!$A$5,IF(K1893=[41]Hoja3!$B$6,[41]Hoja3!$A$6,IF(K1893=[41]Hoja3!$B$7,[41]Hoja3!$A$7,IF(K1893=[41]Hoja3!$B$8,[41]Hoja3!$A$8,IF(K1893=[41]Hoja3!$B$9,[41]Hoja3!$A$9,IF(K1893=[41]Hoja3!$B$10,[41]Hoja3!$A$10,IF(K1893=[41]Hoja3!$B$11,[41]Hoja3!$A$11,IF(K1893=[41]Hoja3!$B$12,[41]Hoja3!$A$12,IF(K1893=[41]Hoja3!$B$13,[41]Hoja3!$A$13,IF(K1893=[41]Hoja3!$B$14,[41]Hoja3!$A$14,"")))))))))))))</f>
        <v>CCE-05</v>
      </c>
      <c r="M1893" s="2" t="s">
        <v>2975</v>
      </c>
      <c r="N1893" s="2">
        <v>0</v>
      </c>
      <c r="O1893" s="7">
        <v>19292000</v>
      </c>
      <c r="P1893" s="7">
        <v>19292000</v>
      </c>
      <c r="Q1893" s="1">
        <v>0</v>
      </c>
      <c r="R1893" s="2">
        <v>0</v>
      </c>
      <c r="S1893" s="2" t="s">
        <v>31</v>
      </c>
      <c r="T1893" s="75" t="s">
        <v>2956</v>
      </c>
      <c r="U1893" s="74" t="s">
        <v>2957</v>
      </c>
      <c r="V1893" s="2" t="s">
        <v>2958</v>
      </c>
      <c r="W1893" s="2" t="s">
        <v>2959</v>
      </c>
      <c r="X1893" s="2">
        <v>3241000</v>
      </c>
      <c r="Y1893" s="76" t="s">
        <v>2960</v>
      </c>
    </row>
    <row r="1894" spans="1:25" ht="150" x14ac:dyDescent="0.25">
      <c r="A1894" s="2" t="s">
        <v>3034</v>
      </c>
      <c r="B1894" s="2" t="str">
        <f>IFERROR(VLOOKUP(VALUE(MID(A1894,1,IF(VALUE(MID(A1894,1,3))=898,3,4))),[41]Hoja1!$A$3:$K$222,2,0),"")</f>
        <v>1071 Gestión educativa institucional</v>
      </c>
      <c r="C1894" s="2" t="s">
        <v>2972</v>
      </c>
      <c r="D1894" s="2" t="s">
        <v>2973</v>
      </c>
      <c r="E1894" s="77">
        <v>80131501</v>
      </c>
      <c r="F1894" s="2" t="s">
        <v>3035</v>
      </c>
      <c r="G1894" s="35">
        <v>8</v>
      </c>
      <c r="H1894" s="36">
        <v>8</v>
      </c>
      <c r="I1894" s="31">
        <v>7</v>
      </c>
      <c r="J1894" s="2">
        <v>1</v>
      </c>
      <c r="K1894" s="2" t="s">
        <v>29</v>
      </c>
      <c r="L1894" s="2" t="str">
        <f>IF(K1894=[41]Hoja3!$B$2,[41]Hoja3!$A$2,IF(K1894=[41]Hoja3!$B$3,[41]Hoja3!$A$3,IF(K1894=[41]Hoja3!$B$4,[41]Hoja3!$A$4,IF(K1894=[41]Hoja3!$B$5,[41]Hoja3!$A$5,IF(K1894=[41]Hoja3!$B$6,[41]Hoja3!$A$6,IF(K1894=[41]Hoja3!$B$7,[41]Hoja3!$A$7,IF(K1894=[41]Hoja3!$B$8,[41]Hoja3!$A$8,IF(K1894=[41]Hoja3!$B$9,[41]Hoja3!$A$9,IF(K1894=[41]Hoja3!$B$10,[41]Hoja3!$A$10,IF(K1894=[41]Hoja3!$B$11,[41]Hoja3!$A$11,IF(K1894=[41]Hoja3!$B$12,[41]Hoja3!$A$12,IF(K1894=[41]Hoja3!$B$13,[41]Hoja3!$A$13,IF(K1894=[41]Hoja3!$B$14,[41]Hoja3!$A$14,"")))))))))))))</f>
        <v>CCE-05</v>
      </c>
      <c r="M1894" s="2" t="s">
        <v>2975</v>
      </c>
      <c r="N1894" s="2">
        <v>0</v>
      </c>
      <c r="O1894" s="7">
        <v>59842092</v>
      </c>
      <c r="P1894" s="7">
        <v>59842092</v>
      </c>
      <c r="Q1894" s="1">
        <v>0</v>
      </c>
      <c r="R1894" s="2">
        <v>0</v>
      </c>
      <c r="S1894" s="2" t="s">
        <v>31</v>
      </c>
      <c r="T1894" s="75" t="s">
        <v>2956</v>
      </c>
      <c r="U1894" s="74" t="s">
        <v>2957</v>
      </c>
      <c r="V1894" s="2" t="s">
        <v>2958</v>
      </c>
      <c r="W1894" s="2" t="s">
        <v>2959</v>
      </c>
      <c r="X1894" s="2">
        <v>3241000</v>
      </c>
      <c r="Y1894" s="76" t="s">
        <v>2960</v>
      </c>
    </row>
    <row r="1895" spans="1:25" ht="150" x14ac:dyDescent="0.25">
      <c r="A1895" s="2" t="s">
        <v>3036</v>
      </c>
      <c r="B1895" s="2" t="str">
        <f>IFERROR(VLOOKUP(VALUE(MID(A1895,1,IF(VALUE(MID(A1895,1,3))=898,3,4))),[41]Hoja1!$A$3:$K$222,2,0),"")</f>
        <v>1071 Gestión educativa institucional</v>
      </c>
      <c r="C1895" s="2" t="s">
        <v>2972</v>
      </c>
      <c r="D1895" s="2" t="s">
        <v>2973</v>
      </c>
      <c r="E1895" s="77">
        <v>80131501</v>
      </c>
      <c r="F1895" s="2" t="s">
        <v>3037</v>
      </c>
      <c r="G1895" s="35">
        <v>8</v>
      </c>
      <c r="H1895" s="36">
        <v>8</v>
      </c>
      <c r="I1895" s="31">
        <v>7</v>
      </c>
      <c r="J1895" s="2">
        <v>1</v>
      </c>
      <c r="K1895" s="2" t="s">
        <v>29</v>
      </c>
      <c r="L1895" s="2" t="str">
        <f>IF(K1895=[41]Hoja3!$B$2,[41]Hoja3!$A$2,IF(K1895=[41]Hoja3!$B$3,[41]Hoja3!$A$3,IF(K1895=[41]Hoja3!$B$4,[41]Hoja3!$A$4,IF(K1895=[41]Hoja3!$B$5,[41]Hoja3!$A$5,IF(K1895=[41]Hoja3!$B$6,[41]Hoja3!$A$6,IF(K1895=[41]Hoja3!$B$7,[41]Hoja3!$A$7,IF(K1895=[41]Hoja3!$B$8,[41]Hoja3!$A$8,IF(K1895=[41]Hoja3!$B$9,[41]Hoja3!$A$9,IF(K1895=[41]Hoja3!$B$10,[41]Hoja3!$A$10,IF(K1895=[41]Hoja3!$B$11,[41]Hoja3!$A$11,IF(K1895=[41]Hoja3!$B$12,[41]Hoja3!$A$12,IF(K1895=[41]Hoja3!$B$13,[41]Hoja3!$A$13,IF(K1895=[41]Hoja3!$B$14,[41]Hoja3!$A$14,"")))))))))))))</f>
        <v>CCE-05</v>
      </c>
      <c r="M1895" s="2" t="s">
        <v>2975</v>
      </c>
      <c r="N1895" s="2">
        <v>0</v>
      </c>
      <c r="O1895" s="7">
        <v>17946865</v>
      </c>
      <c r="P1895" s="7">
        <v>17946865</v>
      </c>
      <c r="Q1895" s="1">
        <v>0</v>
      </c>
      <c r="R1895" s="2">
        <v>0</v>
      </c>
      <c r="S1895" s="2" t="s">
        <v>31</v>
      </c>
      <c r="T1895" s="75" t="s">
        <v>2956</v>
      </c>
      <c r="U1895" s="74" t="s">
        <v>2957</v>
      </c>
      <c r="V1895" s="2" t="s">
        <v>2958</v>
      </c>
      <c r="W1895" s="2" t="s">
        <v>2959</v>
      </c>
      <c r="X1895" s="2">
        <v>3241000</v>
      </c>
      <c r="Y1895" s="76" t="s">
        <v>2960</v>
      </c>
    </row>
    <row r="1896" spans="1:25" ht="150" x14ac:dyDescent="0.25">
      <c r="A1896" s="2" t="s">
        <v>3038</v>
      </c>
      <c r="B1896" s="2" t="str">
        <f>IFERROR(VLOOKUP(VALUE(MID(A1896,1,IF(VALUE(MID(A1896,1,3))=898,3,4))),[41]Hoja1!$A$3:$K$222,2,0),"")</f>
        <v>1071 Gestión educativa institucional</v>
      </c>
      <c r="C1896" s="2" t="s">
        <v>2972</v>
      </c>
      <c r="D1896" s="2" t="s">
        <v>2973</v>
      </c>
      <c r="E1896" s="77">
        <v>80131501</v>
      </c>
      <c r="F1896" s="2" t="s">
        <v>3039</v>
      </c>
      <c r="G1896" s="35">
        <v>9</v>
      </c>
      <c r="H1896" s="36">
        <v>9</v>
      </c>
      <c r="I1896" s="31">
        <v>7</v>
      </c>
      <c r="J1896" s="2">
        <v>1</v>
      </c>
      <c r="K1896" s="2" t="s">
        <v>29</v>
      </c>
      <c r="L1896" s="2" t="str">
        <f>IF(K1896=[41]Hoja3!$B$2,[41]Hoja3!$A$2,IF(K1896=[41]Hoja3!$B$3,[41]Hoja3!$A$3,IF(K1896=[41]Hoja3!$B$4,[41]Hoja3!$A$4,IF(K1896=[41]Hoja3!$B$5,[41]Hoja3!$A$5,IF(K1896=[41]Hoja3!$B$6,[41]Hoja3!$A$6,IF(K1896=[41]Hoja3!$B$7,[41]Hoja3!$A$7,IF(K1896=[41]Hoja3!$B$8,[41]Hoja3!$A$8,IF(K1896=[41]Hoja3!$B$9,[41]Hoja3!$A$9,IF(K1896=[41]Hoja3!$B$10,[41]Hoja3!$A$10,IF(K1896=[41]Hoja3!$B$11,[41]Hoja3!$A$11,IF(K1896=[41]Hoja3!$B$12,[41]Hoja3!$A$12,IF(K1896=[41]Hoja3!$B$13,[41]Hoja3!$A$13,IF(K1896=[41]Hoja3!$B$14,[41]Hoja3!$A$14,"")))))))))))))</f>
        <v>CCE-05</v>
      </c>
      <c r="M1896" s="2" t="s">
        <v>2975</v>
      </c>
      <c r="N1896" s="2">
        <v>0</v>
      </c>
      <c r="O1896" s="7">
        <v>111300000</v>
      </c>
      <c r="P1896" s="7">
        <v>111300000</v>
      </c>
      <c r="Q1896" s="1">
        <v>0</v>
      </c>
      <c r="R1896" s="2">
        <v>0</v>
      </c>
      <c r="S1896" s="2" t="s">
        <v>31</v>
      </c>
      <c r="T1896" s="75" t="s">
        <v>2956</v>
      </c>
      <c r="U1896" s="74" t="s">
        <v>2957</v>
      </c>
      <c r="V1896" s="2" t="s">
        <v>2958</v>
      </c>
      <c r="W1896" s="2" t="s">
        <v>2959</v>
      </c>
      <c r="X1896" s="2">
        <v>3241000</v>
      </c>
      <c r="Y1896" s="76" t="s">
        <v>2960</v>
      </c>
    </row>
    <row r="1897" spans="1:25" ht="150" x14ac:dyDescent="0.25">
      <c r="A1897" s="2" t="s">
        <v>3040</v>
      </c>
      <c r="B1897" s="2" t="str">
        <f>IFERROR(VLOOKUP(VALUE(MID(A1897,1,IF(VALUE(MID(A1897,1,3))=898,3,4))),[41]Hoja1!$A$3:$K$222,2,0),"")</f>
        <v>1071 Gestión educativa institucional</v>
      </c>
      <c r="C1897" s="2" t="s">
        <v>2972</v>
      </c>
      <c r="D1897" s="2" t="s">
        <v>2973</v>
      </c>
      <c r="E1897" s="77">
        <v>80131501</v>
      </c>
      <c r="F1897" s="2" t="s">
        <v>3041</v>
      </c>
      <c r="G1897" s="35">
        <v>9</v>
      </c>
      <c r="H1897" s="36">
        <v>9</v>
      </c>
      <c r="I1897" s="31">
        <v>7</v>
      </c>
      <c r="J1897" s="2">
        <v>1</v>
      </c>
      <c r="K1897" s="2" t="s">
        <v>29</v>
      </c>
      <c r="L1897" s="2" t="str">
        <f>IF(K1897=[41]Hoja3!$B$2,[41]Hoja3!$A$2,IF(K1897=[41]Hoja3!$B$3,[41]Hoja3!$A$3,IF(K1897=[41]Hoja3!$B$4,[41]Hoja3!$A$4,IF(K1897=[41]Hoja3!$B$5,[41]Hoja3!$A$5,IF(K1897=[41]Hoja3!$B$6,[41]Hoja3!$A$6,IF(K1897=[41]Hoja3!$B$7,[41]Hoja3!$A$7,IF(K1897=[41]Hoja3!$B$8,[41]Hoja3!$A$8,IF(K1897=[41]Hoja3!$B$9,[41]Hoja3!$A$9,IF(K1897=[41]Hoja3!$B$10,[41]Hoja3!$A$10,IF(K1897=[41]Hoja3!$B$11,[41]Hoja3!$A$11,IF(K1897=[41]Hoja3!$B$12,[41]Hoja3!$A$12,IF(K1897=[41]Hoja3!$B$13,[41]Hoja3!$A$13,IF(K1897=[41]Hoja3!$B$14,[41]Hoja3!$A$14,"")))))))))))))</f>
        <v>CCE-05</v>
      </c>
      <c r="M1897" s="2" t="s">
        <v>2975</v>
      </c>
      <c r="N1897" s="2">
        <v>0</v>
      </c>
      <c r="O1897" s="7">
        <v>353192000</v>
      </c>
      <c r="P1897" s="7">
        <v>353192000</v>
      </c>
      <c r="Q1897" s="1">
        <v>0</v>
      </c>
      <c r="R1897" s="2">
        <v>0</v>
      </c>
      <c r="S1897" s="2" t="s">
        <v>31</v>
      </c>
      <c r="T1897" s="75" t="s">
        <v>2956</v>
      </c>
      <c r="U1897" s="74" t="s">
        <v>2957</v>
      </c>
      <c r="V1897" s="2" t="s">
        <v>2958</v>
      </c>
      <c r="W1897" s="2" t="s">
        <v>2959</v>
      </c>
      <c r="X1897" s="2">
        <v>3241000</v>
      </c>
      <c r="Y1897" s="76" t="s">
        <v>2960</v>
      </c>
    </row>
    <row r="1898" spans="1:25" ht="150" x14ac:dyDescent="0.25">
      <c r="A1898" s="2" t="s">
        <v>3042</v>
      </c>
      <c r="B1898" s="2" t="str">
        <f>IFERROR(VLOOKUP(VALUE(MID(A1898,1,IF(VALUE(MID(A1898,1,3))=898,3,4))),[41]Hoja1!$A$3:$K$222,2,0),"")</f>
        <v>1071 Gestión educativa institucional</v>
      </c>
      <c r="C1898" s="2" t="s">
        <v>2972</v>
      </c>
      <c r="D1898" s="2" t="s">
        <v>2973</v>
      </c>
      <c r="E1898" s="77">
        <v>80131501</v>
      </c>
      <c r="F1898" s="2" t="s">
        <v>3043</v>
      </c>
      <c r="G1898" s="35">
        <v>9</v>
      </c>
      <c r="H1898" s="36">
        <v>9</v>
      </c>
      <c r="I1898" s="31">
        <v>7</v>
      </c>
      <c r="J1898" s="2">
        <v>1</v>
      </c>
      <c r="K1898" s="2" t="s">
        <v>29</v>
      </c>
      <c r="L1898" s="2" t="str">
        <f>IF(K1898=[41]Hoja3!$B$2,[41]Hoja3!$A$2,IF(K1898=[41]Hoja3!$B$3,[41]Hoja3!$A$3,IF(K1898=[41]Hoja3!$B$4,[41]Hoja3!$A$4,IF(K1898=[41]Hoja3!$B$5,[41]Hoja3!$A$5,IF(K1898=[41]Hoja3!$B$6,[41]Hoja3!$A$6,IF(K1898=[41]Hoja3!$B$7,[41]Hoja3!$A$7,IF(K1898=[41]Hoja3!$B$8,[41]Hoja3!$A$8,IF(K1898=[41]Hoja3!$B$9,[41]Hoja3!$A$9,IF(K1898=[41]Hoja3!$B$10,[41]Hoja3!$A$10,IF(K1898=[41]Hoja3!$B$11,[41]Hoja3!$A$11,IF(K1898=[41]Hoja3!$B$12,[41]Hoja3!$A$12,IF(K1898=[41]Hoja3!$B$13,[41]Hoja3!$A$13,IF(K1898=[41]Hoja3!$B$14,[41]Hoja3!$A$14,"")))))))))))))</f>
        <v>CCE-05</v>
      </c>
      <c r="M1898" s="2" t="s">
        <v>2975</v>
      </c>
      <c r="N1898" s="2">
        <v>0</v>
      </c>
      <c r="O1898" s="7">
        <v>10198130</v>
      </c>
      <c r="P1898" s="7">
        <v>10198130</v>
      </c>
      <c r="Q1898" s="1">
        <v>0</v>
      </c>
      <c r="R1898" s="2">
        <v>0</v>
      </c>
      <c r="S1898" s="2" t="s">
        <v>31</v>
      </c>
      <c r="T1898" s="75" t="s">
        <v>2956</v>
      </c>
      <c r="U1898" s="74" t="s">
        <v>2957</v>
      </c>
      <c r="V1898" s="2" t="s">
        <v>2958</v>
      </c>
      <c r="W1898" s="2" t="s">
        <v>2959</v>
      </c>
      <c r="X1898" s="2">
        <v>3241000</v>
      </c>
      <c r="Y1898" s="76" t="s">
        <v>2960</v>
      </c>
    </row>
    <row r="1899" spans="1:25" ht="150" x14ac:dyDescent="0.25">
      <c r="A1899" s="2" t="s">
        <v>3044</v>
      </c>
      <c r="B1899" s="2" t="str">
        <f>IFERROR(VLOOKUP(VALUE(MID(A1899,1,IF(VALUE(MID(A1899,1,3))=898,3,4))),[41]Hoja1!$A$3:$K$222,2,0),"")</f>
        <v>1071 Gestión educativa institucional</v>
      </c>
      <c r="C1899" s="2" t="s">
        <v>2972</v>
      </c>
      <c r="D1899" s="2" t="s">
        <v>2973</v>
      </c>
      <c r="E1899" s="77">
        <v>80131501</v>
      </c>
      <c r="F1899" s="2" t="s">
        <v>3045</v>
      </c>
      <c r="G1899" s="35">
        <v>9</v>
      </c>
      <c r="H1899" s="36">
        <v>9</v>
      </c>
      <c r="I1899" s="31">
        <v>7</v>
      </c>
      <c r="J1899" s="2">
        <v>1</v>
      </c>
      <c r="K1899" s="2" t="s">
        <v>29</v>
      </c>
      <c r="L1899" s="2" t="str">
        <f>IF(K1899=[41]Hoja3!$B$2,[41]Hoja3!$A$2,IF(K1899=[41]Hoja3!$B$3,[41]Hoja3!$A$3,IF(K1899=[41]Hoja3!$B$4,[41]Hoja3!$A$4,IF(K1899=[41]Hoja3!$B$5,[41]Hoja3!$A$5,IF(K1899=[41]Hoja3!$B$6,[41]Hoja3!$A$6,IF(K1899=[41]Hoja3!$B$7,[41]Hoja3!$A$7,IF(K1899=[41]Hoja3!$B$8,[41]Hoja3!$A$8,IF(K1899=[41]Hoja3!$B$9,[41]Hoja3!$A$9,IF(K1899=[41]Hoja3!$B$10,[41]Hoja3!$A$10,IF(K1899=[41]Hoja3!$B$11,[41]Hoja3!$A$11,IF(K1899=[41]Hoja3!$B$12,[41]Hoja3!$A$12,IF(K1899=[41]Hoja3!$B$13,[41]Hoja3!$A$13,IF(K1899=[41]Hoja3!$B$14,[41]Hoja3!$A$14,"")))))))))))))</f>
        <v>CCE-05</v>
      </c>
      <c r="M1899" s="2" t="s">
        <v>2975</v>
      </c>
      <c r="N1899" s="2">
        <v>0</v>
      </c>
      <c r="O1899" s="7">
        <v>22609935</v>
      </c>
      <c r="P1899" s="7">
        <v>22609935</v>
      </c>
      <c r="Q1899" s="1">
        <v>0</v>
      </c>
      <c r="R1899" s="2">
        <v>0</v>
      </c>
      <c r="S1899" s="2" t="s">
        <v>31</v>
      </c>
      <c r="T1899" s="75" t="s">
        <v>2956</v>
      </c>
      <c r="U1899" s="74" t="s">
        <v>2957</v>
      </c>
      <c r="V1899" s="2" t="s">
        <v>2958</v>
      </c>
      <c r="W1899" s="2" t="s">
        <v>2959</v>
      </c>
      <c r="X1899" s="2">
        <v>3241000</v>
      </c>
      <c r="Y1899" s="76" t="s">
        <v>2960</v>
      </c>
    </row>
    <row r="1900" spans="1:25" ht="150" x14ac:dyDescent="0.25">
      <c r="A1900" s="2" t="s">
        <v>3046</v>
      </c>
      <c r="B1900" s="2" t="str">
        <f>IFERROR(VLOOKUP(VALUE(MID(A1900,1,IF(VALUE(MID(A1900,1,3))=898,3,4))),[41]Hoja1!$A$3:$K$222,2,0),"")</f>
        <v>1071 Gestión educativa institucional</v>
      </c>
      <c r="C1900" s="2" t="s">
        <v>2972</v>
      </c>
      <c r="D1900" s="2" t="s">
        <v>2973</v>
      </c>
      <c r="E1900" s="77">
        <v>80131501</v>
      </c>
      <c r="F1900" s="2" t="s">
        <v>3047</v>
      </c>
      <c r="G1900" s="35">
        <v>9</v>
      </c>
      <c r="H1900" s="36">
        <v>9</v>
      </c>
      <c r="I1900" s="31">
        <v>7</v>
      </c>
      <c r="J1900" s="2">
        <v>1</v>
      </c>
      <c r="K1900" s="2" t="s">
        <v>29</v>
      </c>
      <c r="L1900" s="2" t="str">
        <f>IF(K1900=[41]Hoja3!$B$2,[41]Hoja3!$A$2,IF(K1900=[41]Hoja3!$B$3,[41]Hoja3!$A$3,IF(K1900=[41]Hoja3!$B$4,[41]Hoja3!$A$4,IF(K1900=[41]Hoja3!$B$5,[41]Hoja3!$A$5,IF(K1900=[41]Hoja3!$B$6,[41]Hoja3!$A$6,IF(K1900=[41]Hoja3!$B$7,[41]Hoja3!$A$7,IF(K1900=[41]Hoja3!$B$8,[41]Hoja3!$A$8,IF(K1900=[41]Hoja3!$B$9,[41]Hoja3!$A$9,IF(K1900=[41]Hoja3!$B$10,[41]Hoja3!$A$10,IF(K1900=[41]Hoja3!$B$11,[41]Hoja3!$A$11,IF(K1900=[41]Hoja3!$B$12,[41]Hoja3!$A$12,IF(K1900=[41]Hoja3!$B$13,[41]Hoja3!$A$13,IF(K1900=[41]Hoja3!$B$14,[41]Hoja3!$A$14,"")))))))))))))</f>
        <v>CCE-05</v>
      </c>
      <c r="M1900" s="2" t="s">
        <v>2975</v>
      </c>
      <c r="N1900" s="2">
        <v>0</v>
      </c>
      <c r="O1900" s="7">
        <v>47871621</v>
      </c>
      <c r="P1900" s="7">
        <v>47871621</v>
      </c>
      <c r="Q1900" s="1">
        <v>0</v>
      </c>
      <c r="R1900" s="2">
        <v>0</v>
      </c>
      <c r="S1900" s="2" t="s">
        <v>31</v>
      </c>
      <c r="T1900" s="75" t="s">
        <v>2956</v>
      </c>
      <c r="U1900" s="74" t="s">
        <v>2957</v>
      </c>
      <c r="V1900" s="2" t="s">
        <v>2958</v>
      </c>
      <c r="W1900" s="2" t="s">
        <v>2959</v>
      </c>
      <c r="X1900" s="2">
        <v>3241000</v>
      </c>
      <c r="Y1900" s="76" t="s">
        <v>2960</v>
      </c>
    </row>
    <row r="1901" spans="1:25" ht="150" x14ac:dyDescent="0.25">
      <c r="A1901" s="2" t="s">
        <v>3048</v>
      </c>
      <c r="B1901" s="2" t="str">
        <f>IFERROR(VLOOKUP(VALUE(MID(A1901,1,IF(VALUE(MID(A1901,1,3))=898,3,4))),[41]Hoja1!$A$3:$K$222,2,0),"")</f>
        <v>1071 Gestión educativa institucional</v>
      </c>
      <c r="C1901" s="2" t="s">
        <v>2972</v>
      </c>
      <c r="D1901" s="2" t="s">
        <v>2973</v>
      </c>
      <c r="E1901" s="77">
        <v>80131501</v>
      </c>
      <c r="F1901" s="2" t="s">
        <v>3049</v>
      </c>
      <c r="G1901" s="35">
        <v>9</v>
      </c>
      <c r="H1901" s="36">
        <v>9</v>
      </c>
      <c r="I1901" s="31">
        <v>7</v>
      </c>
      <c r="J1901" s="2">
        <v>1</v>
      </c>
      <c r="K1901" s="2" t="s">
        <v>29</v>
      </c>
      <c r="L1901" s="2" t="str">
        <f>IF(K1901=[41]Hoja3!$B$2,[41]Hoja3!$A$2,IF(K1901=[41]Hoja3!$B$3,[41]Hoja3!$A$3,IF(K1901=[41]Hoja3!$B$4,[41]Hoja3!$A$4,IF(K1901=[41]Hoja3!$B$5,[41]Hoja3!$A$5,IF(K1901=[41]Hoja3!$B$6,[41]Hoja3!$A$6,IF(K1901=[41]Hoja3!$B$7,[41]Hoja3!$A$7,IF(K1901=[41]Hoja3!$B$8,[41]Hoja3!$A$8,IF(K1901=[41]Hoja3!$B$9,[41]Hoja3!$A$9,IF(K1901=[41]Hoja3!$B$10,[41]Hoja3!$A$10,IF(K1901=[41]Hoja3!$B$11,[41]Hoja3!$A$11,IF(K1901=[41]Hoja3!$B$12,[41]Hoja3!$A$12,IF(K1901=[41]Hoja3!$B$13,[41]Hoja3!$A$13,IF(K1901=[41]Hoja3!$B$14,[41]Hoja3!$A$14,"")))))))))))))</f>
        <v>CCE-05</v>
      </c>
      <c r="M1901" s="2" t="s">
        <v>2975</v>
      </c>
      <c r="N1901" s="2">
        <v>0</v>
      </c>
      <c r="O1901" s="7">
        <v>47290391</v>
      </c>
      <c r="P1901" s="7">
        <v>47290391</v>
      </c>
      <c r="Q1901" s="1">
        <v>0</v>
      </c>
      <c r="R1901" s="2">
        <v>0</v>
      </c>
      <c r="S1901" s="2" t="s">
        <v>31</v>
      </c>
      <c r="T1901" s="75" t="s">
        <v>2956</v>
      </c>
      <c r="U1901" s="74" t="s">
        <v>2957</v>
      </c>
      <c r="V1901" s="2" t="s">
        <v>2958</v>
      </c>
      <c r="W1901" s="2" t="s">
        <v>2959</v>
      </c>
      <c r="X1901" s="2">
        <v>3241000</v>
      </c>
      <c r="Y1901" s="76" t="s">
        <v>2960</v>
      </c>
    </row>
    <row r="1902" spans="1:25" ht="150" x14ac:dyDescent="0.25">
      <c r="A1902" s="2" t="s">
        <v>3050</v>
      </c>
      <c r="B1902" s="2" t="str">
        <f>IFERROR(VLOOKUP(VALUE(MID(A1902,1,IF(VALUE(MID(A1902,1,3))=898,3,4))),[41]Hoja1!$A$3:$K$222,2,0),"")</f>
        <v>1071 Gestión educativa institucional</v>
      </c>
      <c r="C1902" s="2" t="s">
        <v>2972</v>
      </c>
      <c r="D1902" s="2" t="s">
        <v>2973</v>
      </c>
      <c r="E1902" s="77">
        <v>80131501</v>
      </c>
      <c r="F1902" s="2" t="s">
        <v>3051</v>
      </c>
      <c r="G1902" s="35">
        <v>9</v>
      </c>
      <c r="H1902" s="36">
        <v>9</v>
      </c>
      <c r="I1902" s="31">
        <v>7</v>
      </c>
      <c r="J1902" s="2">
        <v>1</v>
      </c>
      <c r="K1902" s="2" t="s">
        <v>29</v>
      </c>
      <c r="L1902" s="2" t="str">
        <f>IF(K1902=[41]Hoja3!$B$2,[41]Hoja3!$A$2,IF(K1902=[41]Hoja3!$B$3,[41]Hoja3!$A$3,IF(K1902=[41]Hoja3!$B$4,[41]Hoja3!$A$4,IF(K1902=[41]Hoja3!$B$5,[41]Hoja3!$A$5,IF(K1902=[41]Hoja3!$B$6,[41]Hoja3!$A$6,IF(K1902=[41]Hoja3!$B$7,[41]Hoja3!$A$7,IF(K1902=[41]Hoja3!$B$8,[41]Hoja3!$A$8,IF(K1902=[41]Hoja3!$B$9,[41]Hoja3!$A$9,IF(K1902=[41]Hoja3!$B$10,[41]Hoja3!$A$10,IF(K1902=[41]Hoja3!$B$11,[41]Hoja3!$A$11,IF(K1902=[41]Hoja3!$B$12,[41]Hoja3!$A$12,IF(K1902=[41]Hoja3!$B$13,[41]Hoja3!$A$13,IF(K1902=[41]Hoja3!$B$14,[41]Hoja3!$A$14,"")))))))))))))</f>
        <v>CCE-05</v>
      </c>
      <c r="M1902" s="2" t="s">
        <v>2975</v>
      </c>
      <c r="N1902" s="2">
        <v>0</v>
      </c>
      <c r="O1902" s="7">
        <v>102528106</v>
      </c>
      <c r="P1902" s="7">
        <v>102528106</v>
      </c>
      <c r="Q1902" s="1">
        <v>0</v>
      </c>
      <c r="R1902" s="2">
        <v>0</v>
      </c>
      <c r="S1902" s="2" t="s">
        <v>31</v>
      </c>
      <c r="T1902" s="75" t="s">
        <v>2956</v>
      </c>
      <c r="U1902" s="74" t="s">
        <v>2957</v>
      </c>
      <c r="V1902" s="2" t="s">
        <v>2958</v>
      </c>
      <c r="W1902" s="2" t="s">
        <v>2959</v>
      </c>
      <c r="X1902" s="2">
        <v>3241000</v>
      </c>
      <c r="Y1902" s="76" t="s">
        <v>2960</v>
      </c>
    </row>
    <row r="1903" spans="1:25" ht="150" x14ac:dyDescent="0.25">
      <c r="A1903" s="2" t="s">
        <v>3052</v>
      </c>
      <c r="B1903" s="2" t="str">
        <f>IFERROR(VLOOKUP(VALUE(MID(A1903,1,IF(VALUE(MID(A1903,1,3))=898,3,4))),[41]Hoja1!$A$3:$K$222,2,0),"")</f>
        <v>1071 Gestión educativa institucional</v>
      </c>
      <c r="C1903" s="2" t="s">
        <v>2972</v>
      </c>
      <c r="D1903" s="2" t="s">
        <v>2973</v>
      </c>
      <c r="E1903" s="77">
        <v>80131501</v>
      </c>
      <c r="F1903" s="2" t="s">
        <v>3053</v>
      </c>
      <c r="G1903" s="35">
        <v>9</v>
      </c>
      <c r="H1903" s="36">
        <v>9</v>
      </c>
      <c r="I1903" s="31">
        <v>7</v>
      </c>
      <c r="J1903" s="2">
        <v>1</v>
      </c>
      <c r="K1903" s="2" t="s">
        <v>29</v>
      </c>
      <c r="L1903" s="2" t="str">
        <f>IF(K1903=[41]Hoja3!$B$2,[41]Hoja3!$A$2,IF(K1903=[41]Hoja3!$B$3,[41]Hoja3!$A$3,IF(K1903=[41]Hoja3!$B$4,[41]Hoja3!$A$4,IF(K1903=[41]Hoja3!$B$5,[41]Hoja3!$A$5,IF(K1903=[41]Hoja3!$B$6,[41]Hoja3!$A$6,IF(K1903=[41]Hoja3!$B$7,[41]Hoja3!$A$7,IF(K1903=[41]Hoja3!$B$8,[41]Hoja3!$A$8,IF(K1903=[41]Hoja3!$B$9,[41]Hoja3!$A$9,IF(K1903=[41]Hoja3!$B$10,[41]Hoja3!$A$10,IF(K1903=[41]Hoja3!$B$11,[41]Hoja3!$A$11,IF(K1903=[41]Hoja3!$B$12,[41]Hoja3!$A$12,IF(K1903=[41]Hoja3!$B$13,[41]Hoja3!$A$13,IF(K1903=[41]Hoja3!$B$14,[41]Hoja3!$A$14,"")))))))))))))</f>
        <v>CCE-05</v>
      </c>
      <c r="M1903" s="2" t="s">
        <v>2975</v>
      </c>
      <c r="N1903" s="2">
        <v>0</v>
      </c>
      <c r="O1903" s="7">
        <v>35654896</v>
      </c>
      <c r="P1903" s="7">
        <v>35654896</v>
      </c>
      <c r="Q1903" s="1">
        <v>0</v>
      </c>
      <c r="R1903" s="2">
        <v>0</v>
      </c>
      <c r="S1903" s="2" t="s">
        <v>31</v>
      </c>
      <c r="T1903" s="75" t="s">
        <v>2956</v>
      </c>
      <c r="U1903" s="74" t="s">
        <v>2957</v>
      </c>
      <c r="V1903" s="2" t="s">
        <v>2958</v>
      </c>
      <c r="W1903" s="2" t="s">
        <v>2959</v>
      </c>
      <c r="X1903" s="2">
        <v>3241000</v>
      </c>
      <c r="Y1903" s="76" t="s">
        <v>2960</v>
      </c>
    </row>
    <row r="1904" spans="1:25" ht="150" x14ac:dyDescent="0.25">
      <c r="A1904" s="2" t="s">
        <v>3054</v>
      </c>
      <c r="B1904" s="2" t="str">
        <f>IFERROR(VLOOKUP(VALUE(MID(A1904,1,IF(VALUE(MID(A1904,1,3))=898,3,4))),[41]Hoja1!$A$3:$K$222,2,0),"")</f>
        <v>1071 Gestión educativa institucional</v>
      </c>
      <c r="C1904" s="2" t="s">
        <v>2972</v>
      </c>
      <c r="D1904" s="2" t="s">
        <v>2973</v>
      </c>
      <c r="E1904" s="77">
        <v>80131501</v>
      </c>
      <c r="F1904" s="2" t="s">
        <v>3055</v>
      </c>
      <c r="G1904" s="35">
        <v>9</v>
      </c>
      <c r="H1904" s="36">
        <v>9</v>
      </c>
      <c r="I1904" s="31">
        <v>7</v>
      </c>
      <c r="J1904" s="2">
        <v>1</v>
      </c>
      <c r="K1904" s="2" t="s">
        <v>29</v>
      </c>
      <c r="L1904" s="2" t="str">
        <f>IF(K1904=[41]Hoja3!$B$2,[41]Hoja3!$A$2,IF(K1904=[41]Hoja3!$B$3,[41]Hoja3!$A$3,IF(K1904=[41]Hoja3!$B$4,[41]Hoja3!$A$4,IF(K1904=[41]Hoja3!$B$5,[41]Hoja3!$A$5,IF(K1904=[41]Hoja3!$B$6,[41]Hoja3!$A$6,IF(K1904=[41]Hoja3!$B$7,[41]Hoja3!$A$7,IF(K1904=[41]Hoja3!$B$8,[41]Hoja3!$A$8,IF(K1904=[41]Hoja3!$B$9,[41]Hoja3!$A$9,IF(K1904=[41]Hoja3!$B$10,[41]Hoja3!$A$10,IF(K1904=[41]Hoja3!$B$11,[41]Hoja3!$A$11,IF(K1904=[41]Hoja3!$B$12,[41]Hoja3!$A$12,IF(K1904=[41]Hoja3!$B$13,[41]Hoja3!$A$13,IF(K1904=[41]Hoja3!$B$14,[41]Hoja3!$A$14,"")))))))))))))</f>
        <v>CCE-05</v>
      </c>
      <c r="M1904" s="2" t="s">
        <v>2975</v>
      </c>
      <c r="N1904" s="2">
        <v>0</v>
      </c>
      <c r="O1904" s="7">
        <v>45262000</v>
      </c>
      <c r="P1904" s="7">
        <v>45262000</v>
      </c>
      <c r="Q1904" s="1">
        <v>0</v>
      </c>
      <c r="R1904" s="2">
        <v>0</v>
      </c>
      <c r="S1904" s="2" t="s">
        <v>31</v>
      </c>
      <c r="T1904" s="75" t="s">
        <v>2956</v>
      </c>
      <c r="U1904" s="74" t="s">
        <v>2957</v>
      </c>
      <c r="V1904" s="2" t="s">
        <v>2958</v>
      </c>
      <c r="W1904" s="2" t="s">
        <v>2959</v>
      </c>
      <c r="X1904" s="2">
        <v>3241000</v>
      </c>
      <c r="Y1904" s="76" t="s">
        <v>2960</v>
      </c>
    </row>
    <row r="1905" spans="1:25" ht="150" x14ac:dyDescent="0.25">
      <c r="A1905" s="2" t="s">
        <v>3056</v>
      </c>
      <c r="B1905" s="2" t="str">
        <f>IFERROR(VLOOKUP(VALUE(MID(A1905,1,IF(VALUE(MID(A1905,1,3))=898,3,4))),[41]Hoja1!$A$3:$K$222,2,0),"")</f>
        <v>1071 Gestión educativa institucional</v>
      </c>
      <c r="C1905" s="2" t="s">
        <v>2972</v>
      </c>
      <c r="D1905" s="2" t="s">
        <v>2973</v>
      </c>
      <c r="E1905" s="77">
        <v>80131501</v>
      </c>
      <c r="F1905" s="2" t="s">
        <v>3057</v>
      </c>
      <c r="G1905" s="35">
        <v>10</v>
      </c>
      <c r="H1905" s="36">
        <v>10</v>
      </c>
      <c r="I1905" s="31">
        <v>8</v>
      </c>
      <c r="J1905" s="2">
        <v>1</v>
      </c>
      <c r="K1905" s="2" t="s">
        <v>29</v>
      </c>
      <c r="L1905" s="2" t="str">
        <f>IF(K1905=[41]Hoja3!$B$2,[41]Hoja3!$A$2,IF(K1905=[41]Hoja3!$B$3,[41]Hoja3!$A$3,IF(K1905=[41]Hoja3!$B$4,[41]Hoja3!$A$4,IF(K1905=[41]Hoja3!$B$5,[41]Hoja3!$A$5,IF(K1905=[41]Hoja3!$B$6,[41]Hoja3!$A$6,IF(K1905=[41]Hoja3!$B$7,[41]Hoja3!$A$7,IF(K1905=[41]Hoja3!$B$8,[41]Hoja3!$A$8,IF(K1905=[41]Hoja3!$B$9,[41]Hoja3!$A$9,IF(K1905=[41]Hoja3!$B$10,[41]Hoja3!$A$10,IF(K1905=[41]Hoja3!$B$11,[41]Hoja3!$A$11,IF(K1905=[41]Hoja3!$B$12,[41]Hoja3!$A$12,IF(K1905=[41]Hoja3!$B$13,[41]Hoja3!$A$13,IF(K1905=[41]Hoja3!$B$14,[41]Hoja3!$A$14,"")))))))))))))</f>
        <v>CCE-05</v>
      </c>
      <c r="M1905" s="2" t="s">
        <v>2975</v>
      </c>
      <c r="N1905" s="2">
        <v>0</v>
      </c>
      <c r="O1905" s="7">
        <v>99262436</v>
      </c>
      <c r="P1905" s="7">
        <v>99262436</v>
      </c>
      <c r="Q1905" s="1">
        <v>0</v>
      </c>
      <c r="R1905" s="2">
        <v>0</v>
      </c>
      <c r="S1905" s="2" t="s">
        <v>31</v>
      </c>
      <c r="T1905" s="75" t="s">
        <v>2956</v>
      </c>
      <c r="U1905" s="74" t="s">
        <v>2957</v>
      </c>
      <c r="V1905" s="2" t="s">
        <v>2958</v>
      </c>
      <c r="W1905" s="2" t="s">
        <v>2959</v>
      </c>
      <c r="X1905" s="2">
        <v>3241000</v>
      </c>
      <c r="Y1905" s="76" t="s">
        <v>2960</v>
      </c>
    </row>
    <row r="1906" spans="1:25" ht="150" x14ac:dyDescent="0.25">
      <c r="A1906" s="2" t="s">
        <v>3058</v>
      </c>
      <c r="B1906" s="2" t="str">
        <f>IFERROR(VLOOKUP(VALUE(MID(A1906,1,IF(VALUE(MID(A1906,1,3))=898,3,4))),[41]Hoja1!$A$3:$K$222,2,0),"")</f>
        <v>1071 Gestión educativa institucional</v>
      </c>
      <c r="C1906" s="2" t="s">
        <v>2972</v>
      </c>
      <c r="D1906" s="2" t="s">
        <v>2973</v>
      </c>
      <c r="E1906" s="77">
        <v>80131501</v>
      </c>
      <c r="F1906" s="2" t="s">
        <v>3059</v>
      </c>
      <c r="G1906" s="35">
        <v>10</v>
      </c>
      <c r="H1906" s="36">
        <v>10</v>
      </c>
      <c r="I1906" s="31">
        <v>7</v>
      </c>
      <c r="J1906" s="2">
        <v>1</v>
      </c>
      <c r="K1906" s="2" t="s">
        <v>29</v>
      </c>
      <c r="L1906" s="2" t="str">
        <f>IF(K1906=[41]Hoja3!$B$2,[41]Hoja3!$A$2,IF(K1906=[41]Hoja3!$B$3,[41]Hoja3!$A$3,IF(K1906=[41]Hoja3!$B$4,[41]Hoja3!$A$4,IF(K1906=[41]Hoja3!$B$5,[41]Hoja3!$A$5,IF(K1906=[41]Hoja3!$B$6,[41]Hoja3!$A$6,IF(K1906=[41]Hoja3!$B$7,[41]Hoja3!$A$7,IF(K1906=[41]Hoja3!$B$8,[41]Hoja3!$A$8,IF(K1906=[41]Hoja3!$B$9,[41]Hoja3!$A$9,IF(K1906=[41]Hoja3!$B$10,[41]Hoja3!$A$10,IF(K1906=[41]Hoja3!$B$11,[41]Hoja3!$A$11,IF(K1906=[41]Hoja3!$B$12,[41]Hoja3!$A$12,IF(K1906=[41]Hoja3!$B$13,[41]Hoja3!$A$13,IF(K1906=[41]Hoja3!$B$14,[41]Hoja3!$A$14,"")))))))))))))</f>
        <v>CCE-05</v>
      </c>
      <c r="M1906" s="2" t="s">
        <v>2975</v>
      </c>
      <c r="N1906" s="2">
        <v>0</v>
      </c>
      <c r="O1906" s="7">
        <v>24534250</v>
      </c>
      <c r="P1906" s="7">
        <v>24534250</v>
      </c>
      <c r="Q1906" s="1">
        <v>0</v>
      </c>
      <c r="R1906" s="2">
        <v>0</v>
      </c>
      <c r="S1906" s="2" t="s">
        <v>31</v>
      </c>
      <c r="T1906" s="75" t="s">
        <v>2956</v>
      </c>
      <c r="U1906" s="74" t="s">
        <v>2957</v>
      </c>
      <c r="V1906" s="2" t="s">
        <v>2958</v>
      </c>
      <c r="W1906" s="2" t="s">
        <v>2959</v>
      </c>
      <c r="X1906" s="2">
        <v>3241000</v>
      </c>
      <c r="Y1906" s="76" t="s">
        <v>2960</v>
      </c>
    </row>
    <row r="1907" spans="1:25" ht="150" x14ac:dyDescent="0.25">
      <c r="A1907" s="2" t="s">
        <v>3060</v>
      </c>
      <c r="B1907" s="2" t="str">
        <f>IFERROR(VLOOKUP(VALUE(MID(A1907,1,IF(VALUE(MID(A1907,1,3))=898,3,4))),[41]Hoja1!$A$3:$K$222,2,0),"")</f>
        <v>1071 Gestión educativa institucional</v>
      </c>
      <c r="C1907" s="2" t="s">
        <v>2972</v>
      </c>
      <c r="D1907" s="2" t="s">
        <v>2973</v>
      </c>
      <c r="E1907" s="77">
        <v>80131501</v>
      </c>
      <c r="F1907" s="2" t="s">
        <v>3061</v>
      </c>
      <c r="G1907" s="35">
        <v>10</v>
      </c>
      <c r="H1907" s="36">
        <v>10</v>
      </c>
      <c r="I1907" s="31">
        <v>7</v>
      </c>
      <c r="J1907" s="2">
        <v>1</v>
      </c>
      <c r="K1907" s="2" t="s">
        <v>29</v>
      </c>
      <c r="L1907" s="2" t="str">
        <f>IF(K1907=[41]Hoja3!$B$2,[41]Hoja3!$A$2,IF(K1907=[41]Hoja3!$B$3,[41]Hoja3!$A$3,IF(K1907=[41]Hoja3!$B$4,[41]Hoja3!$A$4,IF(K1907=[41]Hoja3!$B$5,[41]Hoja3!$A$5,IF(K1907=[41]Hoja3!$B$6,[41]Hoja3!$A$6,IF(K1907=[41]Hoja3!$B$7,[41]Hoja3!$A$7,IF(K1907=[41]Hoja3!$B$8,[41]Hoja3!$A$8,IF(K1907=[41]Hoja3!$B$9,[41]Hoja3!$A$9,IF(K1907=[41]Hoja3!$B$10,[41]Hoja3!$A$10,IF(K1907=[41]Hoja3!$B$11,[41]Hoja3!$A$11,IF(K1907=[41]Hoja3!$B$12,[41]Hoja3!$A$12,IF(K1907=[41]Hoja3!$B$13,[41]Hoja3!$A$13,IF(K1907=[41]Hoja3!$B$14,[41]Hoja3!$A$14,"")))))))))))))</f>
        <v>CCE-05</v>
      </c>
      <c r="M1907" s="2" t="s">
        <v>2975</v>
      </c>
      <c r="N1907" s="2">
        <v>0</v>
      </c>
      <c r="O1907" s="7">
        <v>104243105</v>
      </c>
      <c r="P1907" s="7">
        <v>104243105</v>
      </c>
      <c r="Q1907" s="1">
        <v>0</v>
      </c>
      <c r="R1907" s="2">
        <v>0</v>
      </c>
      <c r="S1907" s="2" t="s">
        <v>31</v>
      </c>
      <c r="T1907" s="75" t="s">
        <v>2956</v>
      </c>
      <c r="U1907" s="74" t="s">
        <v>2957</v>
      </c>
      <c r="V1907" s="2" t="s">
        <v>2958</v>
      </c>
      <c r="W1907" s="2" t="s">
        <v>2959</v>
      </c>
      <c r="X1907" s="2">
        <v>3241000</v>
      </c>
      <c r="Y1907" s="76" t="s">
        <v>2960</v>
      </c>
    </row>
    <row r="1908" spans="1:25" ht="150" x14ac:dyDescent="0.25">
      <c r="A1908" s="2" t="s">
        <v>3062</v>
      </c>
      <c r="B1908" s="2" t="str">
        <f>IFERROR(VLOOKUP(VALUE(MID(A1908,1,IF(VALUE(MID(A1908,1,3))=898,3,4))),[41]Hoja1!$A$3:$K$222,2,0),"")</f>
        <v>1071 Gestión educativa institucional</v>
      </c>
      <c r="C1908" s="2" t="s">
        <v>2972</v>
      </c>
      <c r="D1908" s="2" t="s">
        <v>2973</v>
      </c>
      <c r="E1908" s="77">
        <v>80131501</v>
      </c>
      <c r="F1908" s="2" t="s">
        <v>3063</v>
      </c>
      <c r="G1908" s="35">
        <v>10</v>
      </c>
      <c r="H1908" s="36">
        <v>10</v>
      </c>
      <c r="I1908" s="31">
        <v>8</v>
      </c>
      <c r="J1908" s="2">
        <v>1</v>
      </c>
      <c r="K1908" s="2" t="s">
        <v>29</v>
      </c>
      <c r="L1908" s="2" t="str">
        <f>IF(K1908=[41]Hoja3!$B$2,[41]Hoja3!$A$2,IF(K1908=[41]Hoja3!$B$3,[41]Hoja3!$A$3,IF(K1908=[41]Hoja3!$B$4,[41]Hoja3!$A$4,IF(K1908=[41]Hoja3!$B$5,[41]Hoja3!$A$5,IF(K1908=[41]Hoja3!$B$6,[41]Hoja3!$A$6,IF(K1908=[41]Hoja3!$B$7,[41]Hoja3!$A$7,IF(K1908=[41]Hoja3!$B$8,[41]Hoja3!$A$8,IF(K1908=[41]Hoja3!$B$9,[41]Hoja3!$A$9,IF(K1908=[41]Hoja3!$B$10,[41]Hoja3!$A$10,IF(K1908=[41]Hoja3!$B$11,[41]Hoja3!$A$11,IF(K1908=[41]Hoja3!$B$12,[41]Hoja3!$A$12,IF(K1908=[41]Hoja3!$B$13,[41]Hoja3!$A$13,IF(K1908=[41]Hoja3!$B$14,[41]Hoja3!$A$14,"")))))))))))))</f>
        <v>CCE-05</v>
      </c>
      <c r="M1908" s="2" t="s">
        <v>2975</v>
      </c>
      <c r="N1908" s="2">
        <v>0</v>
      </c>
      <c r="O1908" s="7">
        <v>23531093</v>
      </c>
      <c r="P1908" s="7">
        <v>23531093</v>
      </c>
      <c r="Q1908" s="1">
        <v>0</v>
      </c>
      <c r="R1908" s="2">
        <v>0</v>
      </c>
      <c r="S1908" s="2" t="s">
        <v>31</v>
      </c>
      <c r="T1908" s="75" t="s">
        <v>2956</v>
      </c>
      <c r="U1908" s="74" t="s">
        <v>2957</v>
      </c>
      <c r="V1908" s="2" t="s">
        <v>2958</v>
      </c>
      <c r="W1908" s="2" t="s">
        <v>2959</v>
      </c>
      <c r="X1908" s="2">
        <v>3241000</v>
      </c>
      <c r="Y1908" s="76" t="s">
        <v>2960</v>
      </c>
    </row>
    <row r="1909" spans="1:25" ht="150" x14ac:dyDescent="0.25">
      <c r="A1909" s="2" t="s">
        <v>3064</v>
      </c>
      <c r="B1909" s="2" t="str">
        <f>IFERROR(VLOOKUP(VALUE(MID(A1909,1,IF(VALUE(MID(A1909,1,3))=898,3,4))),[41]Hoja1!$A$3:$K$222,2,0),"")</f>
        <v>1071 Gestión educativa institucional</v>
      </c>
      <c r="C1909" s="2" t="s">
        <v>2972</v>
      </c>
      <c r="D1909" s="2" t="s">
        <v>2973</v>
      </c>
      <c r="E1909" s="77">
        <v>80131501</v>
      </c>
      <c r="F1909" s="2" t="s">
        <v>3065</v>
      </c>
      <c r="G1909" s="35">
        <v>10</v>
      </c>
      <c r="H1909" s="36">
        <v>10</v>
      </c>
      <c r="I1909" s="31">
        <v>8</v>
      </c>
      <c r="J1909" s="2">
        <v>1</v>
      </c>
      <c r="K1909" s="2" t="s">
        <v>29</v>
      </c>
      <c r="L1909" s="2" t="str">
        <f>IF(K1909=[41]Hoja3!$B$2,[41]Hoja3!$A$2,IF(K1909=[41]Hoja3!$B$3,[41]Hoja3!$A$3,IF(K1909=[41]Hoja3!$B$4,[41]Hoja3!$A$4,IF(K1909=[41]Hoja3!$B$5,[41]Hoja3!$A$5,IF(K1909=[41]Hoja3!$B$6,[41]Hoja3!$A$6,IF(K1909=[41]Hoja3!$B$7,[41]Hoja3!$A$7,IF(K1909=[41]Hoja3!$B$8,[41]Hoja3!$A$8,IF(K1909=[41]Hoja3!$B$9,[41]Hoja3!$A$9,IF(K1909=[41]Hoja3!$B$10,[41]Hoja3!$A$10,IF(K1909=[41]Hoja3!$B$11,[41]Hoja3!$A$11,IF(K1909=[41]Hoja3!$B$12,[41]Hoja3!$A$12,IF(K1909=[41]Hoja3!$B$13,[41]Hoja3!$A$13,IF(K1909=[41]Hoja3!$B$14,[41]Hoja3!$A$14,"")))))))))))))</f>
        <v>CCE-05</v>
      </c>
      <c r="M1909" s="2" t="s">
        <v>2975</v>
      </c>
      <c r="N1909" s="2">
        <v>0</v>
      </c>
      <c r="O1909" s="7">
        <v>373500540</v>
      </c>
      <c r="P1909" s="7">
        <v>373500540</v>
      </c>
      <c r="Q1909" s="1">
        <v>0</v>
      </c>
      <c r="R1909" s="2">
        <v>0</v>
      </c>
      <c r="S1909" s="2" t="s">
        <v>31</v>
      </c>
      <c r="T1909" s="75" t="s">
        <v>2956</v>
      </c>
      <c r="U1909" s="74" t="s">
        <v>2957</v>
      </c>
      <c r="V1909" s="2" t="s">
        <v>2958</v>
      </c>
      <c r="W1909" s="2" t="s">
        <v>2959</v>
      </c>
      <c r="X1909" s="2">
        <v>3241000</v>
      </c>
      <c r="Y1909" s="76" t="s">
        <v>2960</v>
      </c>
    </row>
    <row r="1910" spans="1:25" ht="150" x14ac:dyDescent="0.25">
      <c r="A1910" s="2" t="s">
        <v>3066</v>
      </c>
      <c r="B1910" s="2" t="str">
        <f>IFERROR(VLOOKUP(VALUE(MID(A1910,1,IF(VALUE(MID(A1910,1,3))=898,3,4))),[41]Hoja1!$A$3:$K$222,2,0),"")</f>
        <v>1071 Gestión educativa institucional</v>
      </c>
      <c r="C1910" s="2" t="s">
        <v>2972</v>
      </c>
      <c r="D1910" s="2" t="s">
        <v>2973</v>
      </c>
      <c r="E1910" s="77">
        <v>80131501</v>
      </c>
      <c r="F1910" s="2" t="s">
        <v>3067</v>
      </c>
      <c r="G1910" s="35">
        <v>10</v>
      </c>
      <c r="H1910" s="36">
        <v>10</v>
      </c>
      <c r="I1910" s="31">
        <v>7</v>
      </c>
      <c r="J1910" s="2">
        <v>1</v>
      </c>
      <c r="K1910" s="2" t="s">
        <v>29</v>
      </c>
      <c r="L1910" s="2" t="str">
        <f>IF(K1910=[41]Hoja3!$B$2,[41]Hoja3!$A$2,IF(K1910=[41]Hoja3!$B$3,[41]Hoja3!$A$3,IF(K1910=[41]Hoja3!$B$4,[41]Hoja3!$A$4,IF(K1910=[41]Hoja3!$B$5,[41]Hoja3!$A$5,IF(K1910=[41]Hoja3!$B$6,[41]Hoja3!$A$6,IF(K1910=[41]Hoja3!$B$7,[41]Hoja3!$A$7,IF(K1910=[41]Hoja3!$B$8,[41]Hoja3!$A$8,IF(K1910=[41]Hoja3!$B$9,[41]Hoja3!$A$9,IF(K1910=[41]Hoja3!$B$10,[41]Hoja3!$A$10,IF(K1910=[41]Hoja3!$B$11,[41]Hoja3!$A$11,IF(K1910=[41]Hoja3!$B$12,[41]Hoja3!$A$12,IF(K1910=[41]Hoja3!$B$13,[41]Hoja3!$A$13,IF(K1910=[41]Hoja3!$B$14,[41]Hoja3!$A$14,"")))))))))))))</f>
        <v>CCE-05</v>
      </c>
      <c r="M1910" s="2" t="s">
        <v>2975</v>
      </c>
      <c r="N1910" s="2">
        <v>0</v>
      </c>
      <c r="O1910" s="7">
        <v>28278444</v>
      </c>
      <c r="P1910" s="7">
        <v>28278444</v>
      </c>
      <c r="Q1910" s="1">
        <v>0</v>
      </c>
      <c r="R1910" s="2">
        <v>0</v>
      </c>
      <c r="S1910" s="2" t="s">
        <v>31</v>
      </c>
      <c r="T1910" s="75" t="s">
        <v>2956</v>
      </c>
      <c r="U1910" s="74" t="s">
        <v>2957</v>
      </c>
      <c r="V1910" s="2" t="s">
        <v>2958</v>
      </c>
      <c r="W1910" s="2" t="s">
        <v>2959</v>
      </c>
      <c r="X1910" s="2">
        <v>3241000</v>
      </c>
      <c r="Y1910" s="76" t="s">
        <v>2960</v>
      </c>
    </row>
    <row r="1911" spans="1:25" ht="150" x14ac:dyDescent="0.25">
      <c r="A1911" s="2" t="s">
        <v>3068</v>
      </c>
      <c r="B1911" s="2" t="str">
        <f>IFERROR(VLOOKUP(VALUE(MID(A1911,1,IF(VALUE(MID(A1911,1,3))=898,3,4))),[41]Hoja1!$A$3:$K$222,2,0),"")</f>
        <v>1071 Gestión educativa institucional</v>
      </c>
      <c r="C1911" s="2" t="s">
        <v>2972</v>
      </c>
      <c r="D1911" s="2" t="s">
        <v>2973</v>
      </c>
      <c r="E1911" s="77">
        <v>80131501</v>
      </c>
      <c r="F1911" s="2" t="s">
        <v>3069</v>
      </c>
      <c r="G1911" s="35">
        <v>10</v>
      </c>
      <c r="H1911" s="36">
        <v>10</v>
      </c>
      <c r="I1911" s="31">
        <v>7</v>
      </c>
      <c r="J1911" s="2">
        <v>1</v>
      </c>
      <c r="K1911" s="2" t="s">
        <v>29</v>
      </c>
      <c r="L1911" s="2" t="str">
        <f>IF(K1911=[41]Hoja3!$B$2,[41]Hoja3!$A$2,IF(K1911=[41]Hoja3!$B$3,[41]Hoja3!$A$3,IF(K1911=[41]Hoja3!$B$4,[41]Hoja3!$A$4,IF(K1911=[41]Hoja3!$B$5,[41]Hoja3!$A$5,IF(K1911=[41]Hoja3!$B$6,[41]Hoja3!$A$6,IF(K1911=[41]Hoja3!$B$7,[41]Hoja3!$A$7,IF(K1911=[41]Hoja3!$B$8,[41]Hoja3!$A$8,IF(K1911=[41]Hoja3!$B$9,[41]Hoja3!$A$9,IF(K1911=[41]Hoja3!$B$10,[41]Hoja3!$A$10,IF(K1911=[41]Hoja3!$B$11,[41]Hoja3!$A$11,IF(K1911=[41]Hoja3!$B$12,[41]Hoja3!$A$12,IF(K1911=[41]Hoja3!$B$13,[41]Hoja3!$A$13,IF(K1911=[41]Hoja3!$B$14,[41]Hoja3!$A$14,"")))))))))))))</f>
        <v>CCE-05</v>
      </c>
      <c r="M1911" s="2" t="s">
        <v>2975</v>
      </c>
      <c r="N1911" s="2">
        <v>0</v>
      </c>
      <c r="O1911" s="7">
        <v>44566345</v>
      </c>
      <c r="P1911" s="7">
        <v>44566345</v>
      </c>
      <c r="Q1911" s="1">
        <v>0</v>
      </c>
      <c r="R1911" s="2">
        <v>0</v>
      </c>
      <c r="S1911" s="2" t="s">
        <v>31</v>
      </c>
      <c r="T1911" s="75" t="s">
        <v>2956</v>
      </c>
      <c r="U1911" s="74" t="s">
        <v>2957</v>
      </c>
      <c r="V1911" s="2" t="s">
        <v>2958</v>
      </c>
      <c r="W1911" s="2" t="s">
        <v>2959</v>
      </c>
      <c r="X1911" s="2">
        <v>3241000</v>
      </c>
      <c r="Y1911" s="76" t="s">
        <v>2960</v>
      </c>
    </row>
    <row r="1912" spans="1:25" ht="150" x14ac:dyDescent="0.25">
      <c r="A1912" s="2" t="s">
        <v>3070</v>
      </c>
      <c r="B1912" s="2" t="str">
        <f>IFERROR(VLOOKUP(VALUE(MID(A1912,1,IF(VALUE(MID(A1912,1,3))=898,3,4))),[41]Hoja1!$A$3:$K$222,2,0),"")</f>
        <v>1071 Gestión educativa institucional</v>
      </c>
      <c r="C1912" s="2" t="s">
        <v>2972</v>
      </c>
      <c r="D1912" s="2" t="s">
        <v>2973</v>
      </c>
      <c r="E1912" s="77">
        <v>80131501</v>
      </c>
      <c r="F1912" s="2" t="s">
        <v>3071</v>
      </c>
      <c r="G1912" s="35">
        <v>10</v>
      </c>
      <c r="H1912" s="36">
        <v>10</v>
      </c>
      <c r="I1912" s="31">
        <v>7</v>
      </c>
      <c r="J1912" s="2">
        <v>1</v>
      </c>
      <c r="K1912" s="2" t="s">
        <v>29</v>
      </c>
      <c r="L1912" s="2" t="str">
        <f>IF(K1912=[41]Hoja3!$B$2,[41]Hoja3!$A$2,IF(K1912=[41]Hoja3!$B$3,[41]Hoja3!$A$3,IF(K1912=[41]Hoja3!$B$4,[41]Hoja3!$A$4,IF(K1912=[41]Hoja3!$B$5,[41]Hoja3!$A$5,IF(K1912=[41]Hoja3!$B$6,[41]Hoja3!$A$6,IF(K1912=[41]Hoja3!$B$7,[41]Hoja3!$A$7,IF(K1912=[41]Hoja3!$B$8,[41]Hoja3!$A$8,IF(K1912=[41]Hoja3!$B$9,[41]Hoja3!$A$9,IF(K1912=[41]Hoja3!$B$10,[41]Hoja3!$A$10,IF(K1912=[41]Hoja3!$B$11,[41]Hoja3!$A$11,IF(K1912=[41]Hoja3!$B$12,[41]Hoja3!$A$12,IF(K1912=[41]Hoja3!$B$13,[41]Hoja3!$A$13,IF(K1912=[41]Hoja3!$B$14,[41]Hoja3!$A$14,"")))))))))))))</f>
        <v>CCE-05</v>
      </c>
      <c r="M1912" s="2" t="s">
        <v>2975</v>
      </c>
      <c r="N1912" s="2">
        <v>0</v>
      </c>
      <c r="O1912" s="7">
        <v>140722964</v>
      </c>
      <c r="P1912" s="7">
        <v>140722964</v>
      </c>
      <c r="Q1912" s="1">
        <v>0</v>
      </c>
      <c r="R1912" s="2">
        <v>0</v>
      </c>
      <c r="S1912" s="2" t="s">
        <v>31</v>
      </c>
      <c r="T1912" s="75" t="s">
        <v>2956</v>
      </c>
      <c r="U1912" s="74" t="s">
        <v>2957</v>
      </c>
      <c r="V1912" s="2" t="s">
        <v>2958</v>
      </c>
      <c r="W1912" s="2" t="s">
        <v>2959</v>
      </c>
      <c r="X1912" s="2">
        <v>3241000</v>
      </c>
      <c r="Y1912" s="76" t="s">
        <v>2960</v>
      </c>
    </row>
    <row r="1913" spans="1:25" ht="150" x14ac:dyDescent="0.25">
      <c r="A1913" s="2" t="s">
        <v>3072</v>
      </c>
      <c r="B1913" s="2" t="str">
        <f>IFERROR(VLOOKUP(VALUE(MID(A1913,1,IF(VALUE(MID(A1913,1,3))=898,3,4))),[41]Hoja1!$A$3:$K$222,2,0),"")</f>
        <v>1071 Gestión educativa institucional</v>
      </c>
      <c r="C1913" s="2" t="s">
        <v>2972</v>
      </c>
      <c r="D1913" s="2" t="s">
        <v>2973</v>
      </c>
      <c r="E1913" s="77">
        <v>80131501</v>
      </c>
      <c r="F1913" s="2" t="s">
        <v>3073</v>
      </c>
      <c r="G1913" s="35">
        <v>10</v>
      </c>
      <c r="H1913" s="36">
        <v>10</v>
      </c>
      <c r="I1913" s="31">
        <v>9</v>
      </c>
      <c r="J1913" s="2">
        <v>1</v>
      </c>
      <c r="K1913" s="2" t="s">
        <v>29</v>
      </c>
      <c r="L1913" s="2" t="str">
        <f>IF(K1913=[41]Hoja3!$B$2,[41]Hoja3!$A$2,IF(K1913=[41]Hoja3!$B$3,[41]Hoja3!$A$3,IF(K1913=[41]Hoja3!$B$4,[41]Hoja3!$A$4,IF(K1913=[41]Hoja3!$B$5,[41]Hoja3!$A$5,IF(K1913=[41]Hoja3!$B$6,[41]Hoja3!$A$6,IF(K1913=[41]Hoja3!$B$7,[41]Hoja3!$A$7,IF(K1913=[41]Hoja3!$B$8,[41]Hoja3!$A$8,IF(K1913=[41]Hoja3!$B$9,[41]Hoja3!$A$9,IF(K1913=[41]Hoja3!$B$10,[41]Hoja3!$A$10,IF(K1913=[41]Hoja3!$B$11,[41]Hoja3!$A$11,IF(K1913=[41]Hoja3!$B$12,[41]Hoja3!$A$12,IF(K1913=[41]Hoja3!$B$13,[41]Hoja3!$A$13,IF(K1913=[41]Hoja3!$B$14,[41]Hoja3!$A$14,"")))))))))))))</f>
        <v>CCE-05</v>
      </c>
      <c r="M1913" s="2" t="s">
        <v>2975</v>
      </c>
      <c r="N1913" s="2">
        <v>0</v>
      </c>
      <c r="O1913" s="7">
        <v>39831704</v>
      </c>
      <c r="P1913" s="7">
        <v>39831704</v>
      </c>
      <c r="Q1913" s="1">
        <v>0</v>
      </c>
      <c r="R1913" s="2">
        <v>0</v>
      </c>
      <c r="S1913" s="2" t="s">
        <v>31</v>
      </c>
      <c r="T1913" s="75" t="s">
        <v>2956</v>
      </c>
      <c r="U1913" s="74" t="s">
        <v>2957</v>
      </c>
      <c r="V1913" s="2" t="s">
        <v>2958</v>
      </c>
      <c r="W1913" s="2" t="s">
        <v>2959</v>
      </c>
      <c r="X1913" s="2">
        <v>3241000</v>
      </c>
      <c r="Y1913" s="76" t="s">
        <v>2960</v>
      </c>
    </row>
    <row r="1914" spans="1:25" ht="150" x14ac:dyDescent="0.25">
      <c r="A1914" s="2" t="s">
        <v>3074</v>
      </c>
      <c r="B1914" s="2" t="str">
        <f>IFERROR(VLOOKUP(VALUE(MID(A1914,1,IF(VALUE(MID(A1914,1,3))=898,3,4))),[41]Hoja1!$A$3:$K$222,2,0),"")</f>
        <v>1071 Gestión educativa institucional</v>
      </c>
      <c r="C1914" s="2" t="s">
        <v>2972</v>
      </c>
      <c r="D1914" s="2" t="s">
        <v>2973</v>
      </c>
      <c r="E1914" s="77">
        <v>80131501</v>
      </c>
      <c r="F1914" s="2" t="s">
        <v>3075</v>
      </c>
      <c r="G1914" s="35">
        <v>10</v>
      </c>
      <c r="H1914" s="36">
        <v>10</v>
      </c>
      <c r="I1914" s="31">
        <v>7</v>
      </c>
      <c r="J1914" s="2">
        <v>1</v>
      </c>
      <c r="K1914" s="2" t="s">
        <v>29</v>
      </c>
      <c r="L1914" s="2" t="str">
        <f>IF(K1914=[41]Hoja3!$B$2,[41]Hoja3!$A$2,IF(K1914=[41]Hoja3!$B$3,[41]Hoja3!$A$3,IF(K1914=[41]Hoja3!$B$4,[41]Hoja3!$A$4,IF(K1914=[41]Hoja3!$B$5,[41]Hoja3!$A$5,IF(K1914=[41]Hoja3!$B$6,[41]Hoja3!$A$6,IF(K1914=[41]Hoja3!$B$7,[41]Hoja3!$A$7,IF(K1914=[41]Hoja3!$B$8,[41]Hoja3!$A$8,IF(K1914=[41]Hoja3!$B$9,[41]Hoja3!$A$9,IF(K1914=[41]Hoja3!$B$10,[41]Hoja3!$A$10,IF(K1914=[41]Hoja3!$B$11,[41]Hoja3!$A$11,IF(K1914=[41]Hoja3!$B$12,[41]Hoja3!$A$12,IF(K1914=[41]Hoja3!$B$13,[41]Hoja3!$A$13,IF(K1914=[41]Hoja3!$B$14,[41]Hoja3!$A$14,"")))))))))))))</f>
        <v>CCE-05</v>
      </c>
      <c r="M1914" s="2" t="s">
        <v>2975</v>
      </c>
      <c r="N1914" s="2">
        <v>0</v>
      </c>
      <c r="O1914" s="7">
        <v>275669309</v>
      </c>
      <c r="P1914" s="7">
        <v>275669309</v>
      </c>
      <c r="Q1914" s="1">
        <v>0</v>
      </c>
      <c r="R1914" s="2">
        <v>0</v>
      </c>
      <c r="S1914" s="2" t="s">
        <v>31</v>
      </c>
      <c r="T1914" s="75" t="s">
        <v>2956</v>
      </c>
      <c r="U1914" s="74" t="s">
        <v>2957</v>
      </c>
      <c r="V1914" s="2" t="s">
        <v>2958</v>
      </c>
      <c r="W1914" s="2" t="s">
        <v>2959</v>
      </c>
      <c r="X1914" s="2">
        <v>3241000</v>
      </c>
      <c r="Y1914" s="76" t="s">
        <v>2960</v>
      </c>
    </row>
    <row r="1915" spans="1:25" ht="150" x14ac:dyDescent="0.25">
      <c r="A1915" s="2" t="s">
        <v>3076</v>
      </c>
      <c r="B1915" s="2" t="str">
        <f>IFERROR(VLOOKUP(VALUE(MID(A1915,1,IF(VALUE(MID(A1915,1,3))=898,3,4))),[41]Hoja1!$A$3:$K$222,2,0),"")</f>
        <v>1071 Gestión educativa institucional</v>
      </c>
      <c r="C1915" s="2" t="s">
        <v>2972</v>
      </c>
      <c r="D1915" s="2" t="s">
        <v>2973</v>
      </c>
      <c r="E1915" s="77">
        <v>80131501</v>
      </c>
      <c r="F1915" s="2" t="s">
        <v>3077</v>
      </c>
      <c r="G1915" s="35">
        <v>10</v>
      </c>
      <c r="H1915" s="36">
        <v>10</v>
      </c>
      <c r="I1915" s="31">
        <v>9</v>
      </c>
      <c r="J1915" s="2">
        <v>1</v>
      </c>
      <c r="K1915" s="2" t="s">
        <v>29</v>
      </c>
      <c r="L1915" s="2" t="str">
        <f>IF(K1915=[41]Hoja3!$B$2,[41]Hoja3!$A$2,IF(K1915=[41]Hoja3!$B$3,[41]Hoja3!$A$3,IF(K1915=[41]Hoja3!$B$4,[41]Hoja3!$A$4,IF(K1915=[41]Hoja3!$B$5,[41]Hoja3!$A$5,IF(K1915=[41]Hoja3!$B$6,[41]Hoja3!$A$6,IF(K1915=[41]Hoja3!$B$7,[41]Hoja3!$A$7,IF(K1915=[41]Hoja3!$B$8,[41]Hoja3!$A$8,IF(K1915=[41]Hoja3!$B$9,[41]Hoja3!$A$9,IF(K1915=[41]Hoja3!$B$10,[41]Hoja3!$A$10,IF(K1915=[41]Hoja3!$B$11,[41]Hoja3!$A$11,IF(K1915=[41]Hoja3!$B$12,[41]Hoja3!$A$12,IF(K1915=[41]Hoja3!$B$13,[41]Hoja3!$A$13,IF(K1915=[41]Hoja3!$B$14,[41]Hoja3!$A$14,"")))))))))))))</f>
        <v>CCE-05</v>
      </c>
      <c r="M1915" s="2" t="s">
        <v>2975</v>
      </c>
      <c r="N1915" s="2">
        <v>0</v>
      </c>
      <c r="O1915" s="7">
        <v>529951293</v>
      </c>
      <c r="P1915" s="7">
        <v>529951293</v>
      </c>
      <c r="Q1915" s="1">
        <v>0</v>
      </c>
      <c r="R1915" s="2">
        <v>0</v>
      </c>
      <c r="S1915" s="2" t="s">
        <v>31</v>
      </c>
      <c r="T1915" s="75" t="s">
        <v>2956</v>
      </c>
      <c r="U1915" s="74" t="s">
        <v>2957</v>
      </c>
      <c r="V1915" s="2" t="s">
        <v>2958</v>
      </c>
      <c r="W1915" s="2" t="s">
        <v>2959</v>
      </c>
      <c r="X1915" s="2">
        <v>3241000</v>
      </c>
      <c r="Y1915" s="76" t="s">
        <v>2960</v>
      </c>
    </row>
    <row r="1916" spans="1:25" ht="150" x14ac:dyDescent="0.25">
      <c r="A1916" s="2" t="s">
        <v>3078</v>
      </c>
      <c r="B1916" s="2" t="str">
        <f>IFERROR(VLOOKUP(VALUE(MID(A1916,1,IF(VALUE(MID(A1916,1,3))=898,3,4))),[41]Hoja1!$A$3:$K$222,2,0),"")</f>
        <v>1071 Gestión educativa institucional</v>
      </c>
      <c r="C1916" s="2" t="s">
        <v>2972</v>
      </c>
      <c r="D1916" s="2" t="s">
        <v>2973</v>
      </c>
      <c r="E1916" s="77">
        <v>80131501</v>
      </c>
      <c r="F1916" s="2" t="s">
        <v>3079</v>
      </c>
      <c r="G1916" s="35">
        <v>10</v>
      </c>
      <c r="H1916" s="36">
        <v>10</v>
      </c>
      <c r="I1916" s="31">
        <v>8</v>
      </c>
      <c r="J1916" s="2">
        <v>1</v>
      </c>
      <c r="K1916" s="2" t="s">
        <v>29</v>
      </c>
      <c r="L1916" s="2" t="str">
        <f>IF(K1916=[41]Hoja3!$B$2,[41]Hoja3!$A$2,IF(K1916=[41]Hoja3!$B$3,[41]Hoja3!$A$3,IF(K1916=[41]Hoja3!$B$4,[41]Hoja3!$A$4,IF(K1916=[41]Hoja3!$B$5,[41]Hoja3!$A$5,IF(K1916=[41]Hoja3!$B$6,[41]Hoja3!$A$6,IF(K1916=[41]Hoja3!$B$7,[41]Hoja3!$A$7,IF(K1916=[41]Hoja3!$B$8,[41]Hoja3!$A$8,IF(K1916=[41]Hoja3!$B$9,[41]Hoja3!$A$9,IF(K1916=[41]Hoja3!$B$10,[41]Hoja3!$A$10,IF(K1916=[41]Hoja3!$B$11,[41]Hoja3!$A$11,IF(K1916=[41]Hoja3!$B$12,[41]Hoja3!$A$12,IF(K1916=[41]Hoja3!$B$13,[41]Hoja3!$A$13,IF(K1916=[41]Hoja3!$B$14,[41]Hoja3!$A$14,"")))))))))))))</f>
        <v>CCE-05</v>
      </c>
      <c r="M1916" s="2" t="s">
        <v>2975</v>
      </c>
      <c r="N1916" s="2">
        <v>0</v>
      </c>
      <c r="O1916" s="7">
        <v>64186986</v>
      </c>
      <c r="P1916" s="7">
        <v>64186986</v>
      </c>
      <c r="Q1916" s="1">
        <v>0</v>
      </c>
      <c r="R1916" s="2">
        <v>0</v>
      </c>
      <c r="S1916" s="2" t="s">
        <v>31</v>
      </c>
      <c r="T1916" s="75" t="s">
        <v>2956</v>
      </c>
      <c r="U1916" s="74" t="s">
        <v>2957</v>
      </c>
      <c r="V1916" s="2" t="s">
        <v>2958</v>
      </c>
      <c r="W1916" s="2" t="s">
        <v>2959</v>
      </c>
      <c r="X1916" s="2">
        <v>3241000</v>
      </c>
      <c r="Y1916" s="76" t="s">
        <v>2960</v>
      </c>
    </row>
    <row r="1917" spans="1:25" ht="150" x14ac:dyDescent="0.25">
      <c r="A1917" s="2" t="s">
        <v>3080</v>
      </c>
      <c r="B1917" s="2" t="str">
        <f>IFERROR(VLOOKUP(VALUE(MID(A1917,1,IF(VALUE(MID(A1917,1,3))=898,3,4))),[41]Hoja1!$A$3:$K$222,2,0),"")</f>
        <v>1071 Gestión educativa institucional</v>
      </c>
      <c r="C1917" s="2" t="s">
        <v>2972</v>
      </c>
      <c r="D1917" s="2" t="s">
        <v>2973</v>
      </c>
      <c r="E1917" s="77">
        <v>80131501</v>
      </c>
      <c r="F1917" s="2" t="s">
        <v>3081</v>
      </c>
      <c r="G1917" s="35">
        <v>11</v>
      </c>
      <c r="H1917" s="36">
        <v>11</v>
      </c>
      <c r="I1917" s="31">
        <v>7</v>
      </c>
      <c r="J1917" s="2">
        <v>1</v>
      </c>
      <c r="K1917" s="2" t="s">
        <v>29</v>
      </c>
      <c r="L1917" s="2" t="str">
        <f>IF(K1917=[41]Hoja3!$B$2,[41]Hoja3!$A$2,IF(K1917=[41]Hoja3!$B$3,[41]Hoja3!$A$3,IF(K1917=[41]Hoja3!$B$4,[41]Hoja3!$A$4,IF(K1917=[41]Hoja3!$B$5,[41]Hoja3!$A$5,IF(K1917=[41]Hoja3!$B$6,[41]Hoja3!$A$6,IF(K1917=[41]Hoja3!$B$7,[41]Hoja3!$A$7,IF(K1917=[41]Hoja3!$B$8,[41]Hoja3!$A$8,IF(K1917=[41]Hoja3!$B$9,[41]Hoja3!$A$9,IF(K1917=[41]Hoja3!$B$10,[41]Hoja3!$A$10,IF(K1917=[41]Hoja3!$B$11,[41]Hoja3!$A$11,IF(K1917=[41]Hoja3!$B$12,[41]Hoja3!$A$12,IF(K1917=[41]Hoja3!$B$13,[41]Hoja3!$A$13,IF(K1917=[41]Hoja3!$B$14,[41]Hoja3!$A$14,"")))))))))))))</f>
        <v>CCE-05</v>
      </c>
      <c r="M1917" s="2" t="s">
        <v>2975</v>
      </c>
      <c r="N1917" s="2">
        <v>0</v>
      </c>
      <c r="O1917" s="7">
        <v>28317733</v>
      </c>
      <c r="P1917" s="7">
        <v>28317733</v>
      </c>
      <c r="Q1917" s="1">
        <v>0</v>
      </c>
      <c r="R1917" s="2">
        <v>0</v>
      </c>
      <c r="S1917" s="2" t="s">
        <v>31</v>
      </c>
      <c r="T1917" s="75" t="s">
        <v>2956</v>
      </c>
      <c r="U1917" s="74" t="s">
        <v>2957</v>
      </c>
      <c r="V1917" s="2" t="s">
        <v>2958</v>
      </c>
      <c r="W1917" s="2" t="s">
        <v>2959</v>
      </c>
      <c r="X1917" s="2">
        <v>3241000</v>
      </c>
      <c r="Y1917" s="76" t="s">
        <v>2960</v>
      </c>
    </row>
    <row r="1918" spans="1:25" ht="150" x14ac:dyDescent="0.25">
      <c r="A1918" s="2" t="s">
        <v>3082</v>
      </c>
      <c r="B1918" s="2" t="str">
        <f>IFERROR(VLOOKUP(VALUE(MID(A1918,1,IF(VALUE(MID(A1918,1,3))=898,3,4))),[41]Hoja1!$A$3:$K$222,2,0),"")</f>
        <v>1071 Gestión educativa institucional</v>
      </c>
      <c r="C1918" s="2" t="s">
        <v>2972</v>
      </c>
      <c r="D1918" s="2" t="s">
        <v>2973</v>
      </c>
      <c r="E1918" s="77">
        <v>80131501</v>
      </c>
      <c r="F1918" s="2" t="s">
        <v>3083</v>
      </c>
      <c r="G1918" s="35">
        <v>11</v>
      </c>
      <c r="H1918" s="36">
        <v>11</v>
      </c>
      <c r="I1918" s="31">
        <v>8</v>
      </c>
      <c r="J1918" s="2">
        <v>1</v>
      </c>
      <c r="K1918" s="2" t="s">
        <v>29</v>
      </c>
      <c r="L1918" s="2" t="str">
        <f>IF(K1918=[41]Hoja3!$B$2,[41]Hoja3!$A$2,IF(K1918=[41]Hoja3!$B$3,[41]Hoja3!$A$3,IF(K1918=[41]Hoja3!$B$4,[41]Hoja3!$A$4,IF(K1918=[41]Hoja3!$B$5,[41]Hoja3!$A$5,IF(K1918=[41]Hoja3!$B$6,[41]Hoja3!$A$6,IF(K1918=[41]Hoja3!$B$7,[41]Hoja3!$A$7,IF(K1918=[41]Hoja3!$B$8,[41]Hoja3!$A$8,IF(K1918=[41]Hoja3!$B$9,[41]Hoja3!$A$9,IF(K1918=[41]Hoja3!$B$10,[41]Hoja3!$A$10,IF(K1918=[41]Hoja3!$B$11,[41]Hoja3!$A$11,IF(K1918=[41]Hoja3!$B$12,[41]Hoja3!$A$12,IF(K1918=[41]Hoja3!$B$13,[41]Hoja3!$A$13,IF(K1918=[41]Hoja3!$B$14,[41]Hoja3!$A$14,"")))))))))))))</f>
        <v>CCE-05</v>
      </c>
      <c r="M1918" s="2" t="s">
        <v>2975</v>
      </c>
      <c r="N1918" s="2">
        <v>0</v>
      </c>
      <c r="O1918" s="7">
        <v>93280000</v>
      </c>
      <c r="P1918" s="7">
        <v>93280000</v>
      </c>
      <c r="Q1918" s="1">
        <v>0</v>
      </c>
      <c r="R1918" s="2">
        <v>0</v>
      </c>
      <c r="S1918" s="2" t="s">
        <v>31</v>
      </c>
      <c r="T1918" s="75" t="s">
        <v>2956</v>
      </c>
      <c r="U1918" s="74" t="s">
        <v>2957</v>
      </c>
      <c r="V1918" s="2" t="s">
        <v>2958</v>
      </c>
      <c r="W1918" s="2" t="s">
        <v>2959</v>
      </c>
      <c r="X1918" s="2">
        <v>3241000</v>
      </c>
      <c r="Y1918" s="76" t="s">
        <v>2960</v>
      </c>
    </row>
    <row r="1919" spans="1:25" ht="150" x14ac:dyDescent="0.25">
      <c r="A1919" s="2" t="s">
        <v>3084</v>
      </c>
      <c r="B1919" s="2" t="str">
        <f>IFERROR(VLOOKUP(VALUE(MID(A1919,1,IF(VALUE(MID(A1919,1,3))=898,3,4))),[41]Hoja1!$A$3:$K$222,2,0),"")</f>
        <v>1071 Gestión educativa institucional</v>
      </c>
      <c r="C1919" s="2" t="s">
        <v>2972</v>
      </c>
      <c r="D1919" s="2" t="s">
        <v>2973</v>
      </c>
      <c r="E1919" s="77">
        <v>80131501</v>
      </c>
      <c r="F1919" s="2" t="s">
        <v>3085</v>
      </c>
      <c r="G1919" s="35">
        <v>11</v>
      </c>
      <c r="H1919" s="36">
        <v>11</v>
      </c>
      <c r="I1919" s="31">
        <v>7</v>
      </c>
      <c r="J1919" s="2">
        <v>1</v>
      </c>
      <c r="K1919" s="2" t="s">
        <v>29</v>
      </c>
      <c r="L1919" s="2" t="str">
        <f>IF(K1919=[41]Hoja3!$B$2,[41]Hoja3!$A$2,IF(K1919=[41]Hoja3!$B$3,[41]Hoja3!$A$3,IF(K1919=[41]Hoja3!$B$4,[41]Hoja3!$A$4,IF(K1919=[41]Hoja3!$B$5,[41]Hoja3!$A$5,IF(K1919=[41]Hoja3!$B$6,[41]Hoja3!$A$6,IF(K1919=[41]Hoja3!$B$7,[41]Hoja3!$A$7,IF(K1919=[41]Hoja3!$B$8,[41]Hoja3!$A$8,IF(K1919=[41]Hoja3!$B$9,[41]Hoja3!$A$9,IF(K1919=[41]Hoja3!$B$10,[41]Hoja3!$A$10,IF(K1919=[41]Hoja3!$B$11,[41]Hoja3!$A$11,IF(K1919=[41]Hoja3!$B$12,[41]Hoja3!$A$12,IF(K1919=[41]Hoja3!$B$13,[41]Hoja3!$A$13,IF(K1919=[41]Hoja3!$B$14,[41]Hoja3!$A$14,"")))))))))))))</f>
        <v>CCE-05</v>
      </c>
      <c r="M1919" s="2" t="s">
        <v>2975</v>
      </c>
      <c r="N1919" s="2">
        <v>0</v>
      </c>
      <c r="O1919" s="7">
        <v>34190410</v>
      </c>
      <c r="P1919" s="7">
        <v>34190410</v>
      </c>
      <c r="Q1919" s="1">
        <v>0</v>
      </c>
      <c r="R1919" s="2">
        <v>0</v>
      </c>
      <c r="S1919" s="2" t="s">
        <v>31</v>
      </c>
      <c r="T1919" s="75" t="s">
        <v>2956</v>
      </c>
      <c r="U1919" s="74" t="s">
        <v>2957</v>
      </c>
      <c r="V1919" s="2" t="s">
        <v>2958</v>
      </c>
      <c r="W1919" s="2" t="s">
        <v>2959</v>
      </c>
      <c r="X1919" s="2">
        <v>3241000</v>
      </c>
      <c r="Y1919" s="76" t="s">
        <v>2960</v>
      </c>
    </row>
    <row r="1920" spans="1:25" ht="150" x14ac:dyDescent="0.25">
      <c r="A1920" s="2" t="s">
        <v>3086</v>
      </c>
      <c r="B1920" s="2" t="str">
        <f>IFERROR(VLOOKUP(VALUE(MID(A1920,1,IF(VALUE(MID(A1920,1,3))=898,3,4))),[41]Hoja1!$A$3:$K$222,2,0),"")</f>
        <v>1071 Gestión educativa institucional</v>
      </c>
      <c r="C1920" s="2" t="s">
        <v>2972</v>
      </c>
      <c r="D1920" s="2" t="s">
        <v>2973</v>
      </c>
      <c r="E1920" s="77">
        <v>80131501</v>
      </c>
      <c r="F1920" s="2" t="s">
        <v>3087</v>
      </c>
      <c r="G1920" s="35">
        <v>11</v>
      </c>
      <c r="H1920" s="36">
        <v>11</v>
      </c>
      <c r="I1920" s="31">
        <v>7</v>
      </c>
      <c r="J1920" s="2">
        <v>1</v>
      </c>
      <c r="K1920" s="2" t="s">
        <v>29</v>
      </c>
      <c r="L1920" s="2" t="str">
        <f>IF(K1920=[41]Hoja3!$B$2,[41]Hoja3!$A$2,IF(K1920=[41]Hoja3!$B$3,[41]Hoja3!$A$3,IF(K1920=[41]Hoja3!$B$4,[41]Hoja3!$A$4,IF(K1920=[41]Hoja3!$B$5,[41]Hoja3!$A$5,IF(K1920=[41]Hoja3!$B$6,[41]Hoja3!$A$6,IF(K1920=[41]Hoja3!$B$7,[41]Hoja3!$A$7,IF(K1920=[41]Hoja3!$B$8,[41]Hoja3!$A$8,IF(K1920=[41]Hoja3!$B$9,[41]Hoja3!$A$9,IF(K1920=[41]Hoja3!$B$10,[41]Hoja3!$A$10,IF(K1920=[41]Hoja3!$B$11,[41]Hoja3!$A$11,IF(K1920=[41]Hoja3!$B$12,[41]Hoja3!$A$12,IF(K1920=[41]Hoja3!$B$13,[41]Hoja3!$A$13,IF(K1920=[41]Hoja3!$B$14,[41]Hoja3!$A$14,"")))))))))))))</f>
        <v>CCE-05</v>
      </c>
      <c r="M1920" s="2" t="s">
        <v>2975</v>
      </c>
      <c r="N1920" s="2">
        <v>0</v>
      </c>
      <c r="O1920" s="7">
        <v>40149457</v>
      </c>
      <c r="P1920" s="7">
        <v>40149457</v>
      </c>
      <c r="Q1920" s="1">
        <v>0</v>
      </c>
      <c r="R1920" s="2">
        <v>0</v>
      </c>
      <c r="S1920" s="2" t="s">
        <v>31</v>
      </c>
      <c r="T1920" s="75" t="s">
        <v>2956</v>
      </c>
      <c r="U1920" s="74" t="s">
        <v>2957</v>
      </c>
      <c r="V1920" s="2" t="s">
        <v>2958</v>
      </c>
      <c r="W1920" s="2" t="s">
        <v>2959</v>
      </c>
      <c r="X1920" s="2">
        <v>3241000</v>
      </c>
      <c r="Y1920" s="76" t="s">
        <v>2960</v>
      </c>
    </row>
    <row r="1921" spans="1:25" ht="150" x14ac:dyDescent="0.25">
      <c r="A1921" s="2" t="s">
        <v>3088</v>
      </c>
      <c r="B1921" s="2" t="str">
        <f>IFERROR(VLOOKUP(VALUE(MID(A1921,1,IF(VALUE(MID(A1921,1,3))=898,3,4))),[41]Hoja1!$A$3:$K$222,2,0),"")</f>
        <v>1071 Gestión educativa institucional</v>
      </c>
      <c r="C1921" s="2" t="s">
        <v>2972</v>
      </c>
      <c r="D1921" s="2" t="s">
        <v>2973</v>
      </c>
      <c r="E1921" s="77">
        <v>80131501</v>
      </c>
      <c r="F1921" s="2" t="s">
        <v>3089</v>
      </c>
      <c r="G1921" s="35">
        <v>11</v>
      </c>
      <c r="H1921" s="36">
        <v>11</v>
      </c>
      <c r="I1921" s="31">
        <v>7</v>
      </c>
      <c r="J1921" s="2">
        <v>1</v>
      </c>
      <c r="K1921" s="2" t="s">
        <v>29</v>
      </c>
      <c r="L1921" s="2" t="str">
        <f>IF(K1921=[41]Hoja3!$B$2,[41]Hoja3!$A$2,IF(K1921=[41]Hoja3!$B$3,[41]Hoja3!$A$3,IF(K1921=[41]Hoja3!$B$4,[41]Hoja3!$A$4,IF(K1921=[41]Hoja3!$B$5,[41]Hoja3!$A$5,IF(K1921=[41]Hoja3!$B$6,[41]Hoja3!$A$6,IF(K1921=[41]Hoja3!$B$7,[41]Hoja3!$A$7,IF(K1921=[41]Hoja3!$B$8,[41]Hoja3!$A$8,IF(K1921=[41]Hoja3!$B$9,[41]Hoja3!$A$9,IF(K1921=[41]Hoja3!$B$10,[41]Hoja3!$A$10,IF(K1921=[41]Hoja3!$B$11,[41]Hoja3!$A$11,IF(K1921=[41]Hoja3!$B$12,[41]Hoja3!$A$12,IF(K1921=[41]Hoja3!$B$13,[41]Hoja3!$A$13,IF(K1921=[41]Hoja3!$B$14,[41]Hoja3!$A$14,"")))))))))))))</f>
        <v>CCE-05</v>
      </c>
      <c r="M1921" s="2" t="s">
        <v>2975</v>
      </c>
      <c r="N1921" s="2">
        <v>0</v>
      </c>
      <c r="O1921" s="7">
        <v>37872578</v>
      </c>
      <c r="P1921" s="7">
        <v>37872578</v>
      </c>
      <c r="Q1921" s="1">
        <v>0</v>
      </c>
      <c r="R1921" s="2">
        <v>0</v>
      </c>
      <c r="S1921" s="2" t="s">
        <v>31</v>
      </c>
      <c r="T1921" s="75" t="s">
        <v>2956</v>
      </c>
      <c r="U1921" s="74" t="s">
        <v>2957</v>
      </c>
      <c r="V1921" s="2" t="s">
        <v>2958</v>
      </c>
      <c r="W1921" s="2" t="s">
        <v>2959</v>
      </c>
      <c r="X1921" s="2">
        <v>3241000</v>
      </c>
      <c r="Y1921" s="76" t="s">
        <v>2960</v>
      </c>
    </row>
    <row r="1922" spans="1:25" ht="150" x14ac:dyDescent="0.25">
      <c r="A1922" s="2" t="s">
        <v>3090</v>
      </c>
      <c r="B1922" s="2" t="str">
        <f>IFERROR(VLOOKUP(VALUE(MID(A1922,1,IF(VALUE(MID(A1922,1,3))=898,3,4))),[41]Hoja1!$A$3:$K$222,2,0),"")</f>
        <v>1071 Gestión educativa institucional</v>
      </c>
      <c r="C1922" s="2" t="s">
        <v>2972</v>
      </c>
      <c r="D1922" s="2" t="s">
        <v>2973</v>
      </c>
      <c r="E1922" s="77">
        <v>80131501</v>
      </c>
      <c r="F1922" s="2" t="s">
        <v>3091</v>
      </c>
      <c r="G1922" s="35">
        <v>11</v>
      </c>
      <c r="H1922" s="36">
        <v>11</v>
      </c>
      <c r="I1922" s="31">
        <v>7</v>
      </c>
      <c r="J1922" s="2">
        <v>1</v>
      </c>
      <c r="K1922" s="2" t="s">
        <v>29</v>
      </c>
      <c r="L1922" s="2" t="str">
        <f>IF(K1922=[41]Hoja3!$B$2,[41]Hoja3!$A$2,IF(K1922=[41]Hoja3!$B$3,[41]Hoja3!$A$3,IF(K1922=[41]Hoja3!$B$4,[41]Hoja3!$A$4,IF(K1922=[41]Hoja3!$B$5,[41]Hoja3!$A$5,IF(K1922=[41]Hoja3!$B$6,[41]Hoja3!$A$6,IF(K1922=[41]Hoja3!$B$7,[41]Hoja3!$A$7,IF(K1922=[41]Hoja3!$B$8,[41]Hoja3!$A$8,IF(K1922=[41]Hoja3!$B$9,[41]Hoja3!$A$9,IF(K1922=[41]Hoja3!$B$10,[41]Hoja3!$A$10,IF(K1922=[41]Hoja3!$B$11,[41]Hoja3!$A$11,IF(K1922=[41]Hoja3!$B$12,[41]Hoja3!$A$12,IF(K1922=[41]Hoja3!$B$13,[41]Hoja3!$A$13,IF(K1922=[41]Hoja3!$B$14,[41]Hoja3!$A$14,"")))))))))))))</f>
        <v>CCE-05</v>
      </c>
      <c r="M1922" s="2" t="s">
        <v>2975</v>
      </c>
      <c r="N1922" s="2">
        <v>0</v>
      </c>
      <c r="O1922" s="7">
        <v>31687110</v>
      </c>
      <c r="P1922" s="7">
        <v>31687110</v>
      </c>
      <c r="Q1922" s="1">
        <v>0</v>
      </c>
      <c r="R1922" s="2">
        <v>0</v>
      </c>
      <c r="S1922" s="2" t="s">
        <v>31</v>
      </c>
      <c r="T1922" s="75" t="s">
        <v>2956</v>
      </c>
      <c r="U1922" s="74" t="s">
        <v>2957</v>
      </c>
      <c r="V1922" s="2" t="s">
        <v>2958</v>
      </c>
      <c r="W1922" s="2" t="s">
        <v>2959</v>
      </c>
      <c r="X1922" s="2">
        <v>3241000</v>
      </c>
      <c r="Y1922" s="76" t="s">
        <v>2960</v>
      </c>
    </row>
    <row r="1923" spans="1:25" ht="150" x14ac:dyDescent="0.25">
      <c r="A1923" s="2" t="s">
        <v>3092</v>
      </c>
      <c r="B1923" s="2" t="str">
        <f>IFERROR(VLOOKUP(VALUE(MID(A1923,1,IF(VALUE(MID(A1923,1,3))=898,3,4))),[41]Hoja1!$A$3:$K$222,2,0),"")</f>
        <v>1071 Gestión educativa institucional</v>
      </c>
      <c r="C1923" s="2" t="s">
        <v>2972</v>
      </c>
      <c r="D1923" s="2" t="s">
        <v>2973</v>
      </c>
      <c r="E1923" s="77">
        <v>80131501</v>
      </c>
      <c r="F1923" s="2" t="s">
        <v>3093</v>
      </c>
      <c r="G1923" s="35">
        <v>6</v>
      </c>
      <c r="H1923" s="36">
        <v>6</v>
      </c>
      <c r="I1923" s="31">
        <v>12</v>
      </c>
      <c r="J1923" s="2">
        <v>1</v>
      </c>
      <c r="K1923" s="2" t="s">
        <v>29</v>
      </c>
      <c r="L1923" s="2" t="str">
        <f>IF(K1923=[41]Hoja3!$B$2,[41]Hoja3!$A$2,IF(K1923=[41]Hoja3!$B$3,[41]Hoja3!$A$3,IF(K1923=[41]Hoja3!$B$4,[41]Hoja3!$A$4,IF(K1923=[41]Hoja3!$B$5,[41]Hoja3!$A$5,IF(K1923=[41]Hoja3!$B$6,[41]Hoja3!$A$6,IF(K1923=[41]Hoja3!$B$7,[41]Hoja3!$A$7,IF(K1923=[41]Hoja3!$B$8,[41]Hoja3!$A$8,IF(K1923=[41]Hoja3!$B$9,[41]Hoja3!$A$9,IF(K1923=[41]Hoja3!$B$10,[41]Hoja3!$A$10,IF(K1923=[41]Hoja3!$B$11,[41]Hoja3!$A$11,IF(K1923=[41]Hoja3!$B$12,[41]Hoja3!$A$12,IF(K1923=[41]Hoja3!$B$13,[41]Hoja3!$A$13,IF(K1923=[41]Hoja3!$B$14,[41]Hoja3!$A$14,"")))))))))))))</f>
        <v>CCE-05</v>
      </c>
      <c r="M1923" s="2" t="s">
        <v>2975</v>
      </c>
      <c r="N1923" s="2">
        <v>0</v>
      </c>
      <c r="O1923" s="79">
        <v>120840000</v>
      </c>
      <c r="P1923" s="7">
        <v>120840000</v>
      </c>
      <c r="Q1923" s="1">
        <v>0</v>
      </c>
      <c r="R1923" s="2">
        <v>0</v>
      </c>
      <c r="S1923" s="2" t="s">
        <v>31</v>
      </c>
      <c r="T1923" s="75" t="s">
        <v>2956</v>
      </c>
      <c r="U1923" s="74" t="s">
        <v>2957</v>
      </c>
      <c r="V1923" s="2" t="s">
        <v>2958</v>
      </c>
      <c r="W1923" s="2" t="s">
        <v>2959</v>
      </c>
      <c r="X1923" s="2">
        <v>3241000</v>
      </c>
      <c r="Y1923" s="76" t="s">
        <v>2960</v>
      </c>
    </row>
    <row r="1924" spans="1:25" ht="150" x14ac:dyDescent="0.25">
      <c r="A1924" s="2" t="s">
        <v>3094</v>
      </c>
      <c r="B1924" s="2" t="str">
        <f>IFERROR(VLOOKUP(VALUE(MID(A1924,1,IF(VALUE(MID(A1924,1,3))=898,3,4))),[41]Hoja1!$A$3:$K$222,2,0),"")</f>
        <v>1071 Gestión educativa institucional</v>
      </c>
      <c r="C1924" s="2" t="s">
        <v>2972</v>
      </c>
      <c r="D1924" s="2" t="s">
        <v>2973</v>
      </c>
      <c r="E1924" s="77">
        <v>80131501</v>
      </c>
      <c r="F1924" s="2" t="s">
        <v>3095</v>
      </c>
      <c r="G1924" s="35">
        <v>7</v>
      </c>
      <c r="H1924" s="36">
        <v>7</v>
      </c>
      <c r="I1924" s="31">
        <v>12</v>
      </c>
      <c r="J1924" s="2">
        <v>1</v>
      </c>
      <c r="K1924" s="2" t="s">
        <v>29</v>
      </c>
      <c r="L1924" s="2" t="str">
        <f>IF(K1924=[41]Hoja3!$B$2,[41]Hoja3!$A$2,IF(K1924=[41]Hoja3!$B$3,[41]Hoja3!$A$3,IF(K1924=[41]Hoja3!$B$4,[41]Hoja3!$A$4,IF(K1924=[41]Hoja3!$B$5,[41]Hoja3!$A$5,IF(K1924=[41]Hoja3!$B$6,[41]Hoja3!$A$6,IF(K1924=[41]Hoja3!$B$7,[41]Hoja3!$A$7,IF(K1924=[41]Hoja3!$B$8,[41]Hoja3!$A$8,IF(K1924=[41]Hoja3!$B$9,[41]Hoja3!$A$9,IF(K1924=[41]Hoja3!$B$10,[41]Hoja3!$A$10,IF(K1924=[41]Hoja3!$B$11,[41]Hoja3!$A$11,IF(K1924=[41]Hoja3!$B$12,[41]Hoja3!$A$12,IF(K1924=[41]Hoja3!$B$13,[41]Hoja3!$A$13,IF(K1924=[41]Hoja3!$B$14,[41]Hoja3!$A$14,"")))))))))))))</f>
        <v>CCE-05</v>
      </c>
      <c r="M1924" s="2" t="s">
        <v>2975</v>
      </c>
      <c r="N1924" s="2">
        <v>0</v>
      </c>
      <c r="O1924" s="7">
        <v>40704000</v>
      </c>
      <c r="P1924" s="7">
        <v>40704000</v>
      </c>
      <c r="Q1924" s="1">
        <v>0</v>
      </c>
      <c r="R1924" s="2">
        <v>0</v>
      </c>
      <c r="S1924" s="2" t="s">
        <v>31</v>
      </c>
      <c r="T1924" s="75" t="s">
        <v>2956</v>
      </c>
      <c r="U1924" s="74" t="s">
        <v>2957</v>
      </c>
      <c r="V1924" s="2" t="s">
        <v>2958</v>
      </c>
      <c r="W1924" s="2" t="s">
        <v>2959</v>
      </c>
      <c r="X1924" s="2">
        <v>3241000</v>
      </c>
      <c r="Y1924" s="76" t="s">
        <v>2960</v>
      </c>
    </row>
    <row r="1925" spans="1:25" ht="150" x14ac:dyDescent="0.25">
      <c r="A1925" s="2" t="s">
        <v>3096</v>
      </c>
      <c r="B1925" s="2" t="str">
        <f>IFERROR(VLOOKUP(VALUE(MID(A1925,1,IF(VALUE(MID(A1925,1,3))=898,3,4))),[41]Hoja1!$A$3:$K$222,2,0),"")</f>
        <v>1071 Gestión educativa institucional</v>
      </c>
      <c r="C1925" s="2" t="s">
        <v>2972</v>
      </c>
      <c r="D1925" s="2" t="s">
        <v>2973</v>
      </c>
      <c r="E1925" s="77">
        <v>80131501</v>
      </c>
      <c r="F1925" s="2" t="s">
        <v>3097</v>
      </c>
      <c r="G1925" s="35">
        <v>7</v>
      </c>
      <c r="H1925" s="36">
        <v>7</v>
      </c>
      <c r="I1925" s="31">
        <v>12</v>
      </c>
      <c r="J1925" s="2">
        <v>1</v>
      </c>
      <c r="K1925" s="2" t="s">
        <v>29</v>
      </c>
      <c r="L1925" s="2" t="str">
        <f>IF(K1925=[41]Hoja3!$B$2,[41]Hoja3!$A$2,IF(K1925=[41]Hoja3!$B$3,[41]Hoja3!$A$3,IF(K1925=[41]Hoja3!$B$4,[41]Hoja3!$A$4,IF(K1925=[41]Hoja3!$B$5,[41]Hoja3!$A$5,IF(K1925=[41]Hoja3!$B$6,[41]Hoja3!$A$6,IF(K1925=[41]Hoja3!$B$7,[41]Hoja3!$A$7,IF(K1925=[41]Hoja3!$B$8,[41]Hoja3!$A$8,IF(K1925=[41]Hoja3!$B$9,[41]Hoja3!$A$9,IF(K1925=[41]Hoja3!$B$10,[41]Hoja3!$A$10,IF(K1925=[41]Hoja3!$B$11,[41]Hoja3!$A$11,IF(K1925=[41]Hoja3!$B$12,[41]Hoja3!$A$12,IF(K1925=[41]Hoja3!$B$13,[41]Hoja3!$A$13,IF(K1925=[41]Hoja3!$B$14,[41]Hoja3!$A$14,"")))))))))))))</f>
        <v>CCE-05</v>
      </c>
      <c r="M1925" s="2" t="s">
        <v>2975</v>
      </c>
      <c r="N1925" s="2">
        <v>0</v>
      </c>
      <c r="O1925" s="7">
        <v>66083300</v>
      </c>
      <c r="P1925" s="7">
        <v>66083300</v>
      </c>
      <c r="Q1925" s="1">
        <v>0</v>
      </c>
      <c r="R1925" s="2">
        <v>0</v>
      </c>
      <c r="S1925" s="2" t="s">
        <v>31</v>
      </c>
      <c r="T1925" s="75" t="s">
        <v>2956</v>
      </c>
      <c r="U1925" s="74" t="s">
        <v>2957</v>
      </c>
      <c r="V1925" s="2" t="s">
        <v>2958</v>
      </c>
      <c r="W1925" s="2" t="s">
        <v>2959</v>
      </c>
      <c r="X1925" s="2">
        <v>3241000</v>
      </c>
      <c r="Y1925" s="76" t="s">
        <v>2960</v>
      </c>
    </row>
    <row r="1926" spans="1:25" ht="150" x14ac:dyDescent="0.25">
      <c r="A1926" s="2" t="s">
        <v>3098</v>
      </c>
      <c r="B1926" s="2" t="str">
        <f>IFERROR(VLOOKUP(VALUE(MID(A1926,1,IF(VALUE(MID(A1926,1,3))=898,3,4))),[41]Hoja1!$A$3:$K$222,2,0),"")</f>
        <v>1071 Gestión educativa institucional</v>
      </c>
      <c r="C1926" s="2" t="s">
        <v>2972</v>
      </c>
      <c r="D1926" s="2" t="s">
        <v>2973</v>
      </c>
      <c r="E1926" s="77">
        <v>80131501</v>
      </c>
      <c r="F1926" s="2" t="s">
        <v>3099</v>
      </c>
      <c r="G1926" s="35">
        <v>7</v>
      </c>
      <c r="H1926" s="36">
        <v>7</v>
      </c>
      <c r="I1926" s="31">
        <v>12</v>
      </c>
      <c r="J1926" s="2">
        <v>1</v>
      </c>
      <c r="K1926" s="2" t="s">
        <v>29</v>
      </c>
      <c r="L1926" s="2" t="str">
        <f>IF(K1926=[41]Hoja3!$B$2,[41]Hoja3!$A$2,IF(K1926=[41]Hoja3!$B$3,[41]Hoja3!$A$3,IF(K1926=[41]Hoja3!$B$4,[41]Hoja3!$A$4,IF(K1926=[41]Hoja3!$B$5,[41]Hoja3!$A$5,IF(K1926=[41]Hoja3!$B$6,[41]Hoja3!$A$6,IF(K1926=[41]Hoja3!$B$7,[41]Hoja3!$A$7,IF(K1926=[41]Hoja3!$B$8,[41]Hoja3!$A$8,IF(K1926=[41]Hoja3!$B$9,[41]Hoja3!$A$9,IF(K1926=[41]Hoja3!$B$10,[41]Hoja3!$A$10,IF(K1926=[41]Hoja3!$B$11,[41]Hoja3!$A$11,IF(K1926=[41]Hoja3!$B$12,[41]Hoja3!$A$12,IF(K1926=[41]Hoja3!$B$13,[41]Hoja3!$A$13,IF(K1926=[41]Hoja3!$B$14,[41]Hoja3!$A$14,"")))))))))))))</f>
        <v>CCE-05</v>
      </c>
      <c r="M1926" s="2" t="s">
        <v>2975</v>
      </c>
      <c r="N1926" s="2">
        <v>0</v>
      </c>
      <c r="O1926" s="7">
        <v>275489760</v>
      </c>
      <c r="P1926" s="7">
        <v>275489760</v>
      </c>
      <c r="Q1926" s="1">
        <v>0</v>
      </c>
      <c r="R1926" s="2">
        <v>0</v>
      </c>
      <c r="S1926" s="2" t="s">
        <v>31</v>
      </c>
      <c r="T1926" s="75" t="s">
        <v>2956</v>
      </c>
      <c r="U1926" s="74" t="s">
        <v>2957</v>
      </c>
      <c r="V1926" s="2" t="s">
        <v>2958</v>
      </c>
      <c r="W1926" s="2" t="s">
        <v>2959</v>
      </c>
      <c r="X1926" s="2">
        <v>3241000</v>
      </c>
      <c r="Y1926" s="76" t="s">
        <v>2960</v>
      </c>
    </row>
    <row r="1927" spans="1:25" ht="150" x14ac:dyDescent="0.25">
      <c r="A1927" s="2" t="s">
        <v>3100</v>
      </c>
      <c r="B1927" s="2" t="str">
        <f>IFERROR(VLOOKUP(VALUE(MID(A1927,1,IF(VALUE(MID(A1927,1,3))=898,3,4))),[41]Hoja1!$A$3:$K$222,2,0),"")</f>
        <v>1071 Gestión educativa institucional</v>
      </c>
      <c r="C1927" s="2" t="s">
        <v>2972</v>
      </c>
      <c r="D1927" s="2" t="s">
        <v>2973</v>
      </c>
      <c r="E1927" s="77">
        <v>80131501</v>
      </c>
      <c r="F1927" s="2" t="s">
        <v>3101</v>
      </c>
      <c r="G1927" s="35">
        <v>9</v>
      </c>
      <c r="H1927" s="36">
        <v>9</v>
      </c>
      <c r="I1927" s="31">
        <v>12</v>
      </c>
      <c r="J1927" s="2">
        <v>1</v>
      </c>
      <c r="K1927" s="2" t="s">
        <v>29</v>
      </c>
      <c r="L1927" s="2" t="str">
        <f>IF(K1927=[41]Hoja3!$B$2,[41]Hoja3!$A$2,IF(K1927=[41]Hoja3!$B$3,[41]Hoja3!$A$3,IF(K1927=[41]Hoja3!$B$4,[41]Hoja3!$A$4,IF(K1927=[41]Hoja3!$B$5,[41]Hoja3!$A$5,IF(K1927=[41]Hoja3!$B$6,[41]Hoja3!$A$6,IF(K1927=[41]Hoja3!$B$7,[41]Hoja3!$A$7,IF(K1927=[41]Hoja3!$B$8,[41]Hoja3!$A$8,IF(K1927=[41]Hoja3!$B$9,[41]Hoja3!$A$9,IF(K1927=[41]Hoja3!$B$10,[41]Hoja3!$A$10,IF(K1927=[41]Hoja3!$B$11,[41]Hoja3!$A$11,IF(K1927=[41]Hoja3!$B$12,[41]Hoja3!$A$12,IF(K1927=[41]Hoja3!$B$13,[41]Hoja3!$A$13,IF(K1927=[41]Hoja3!$B$14,[41]Hoja3!$A$14,"")))))))))))))</f>
        <v>CCE-05</v>
      </c>
      <c r="M1927" s="2" t="s">
        <v>2975</v>
      </c>
      <c r="N1927" s="2">
        <v>0</v>
      </c>
      <c r="O1927" s="7">
        <v>239530511</v>
      </c>
      <c r="P1927" s="7">
        <v>239530511</v>
      </c>
      <c r="Q1927" s="1">
        <v>0</v>
      </c>
      <c r="R1927" s="2">
        <v>0</v>
      </c>
      <c r="S1927" s="2" t="s">
        <v>31</v>
      </c>
      <c r="T1927" s="75" t="s">
        <v>2956</v>
      </c>
      <c r="U1927" s="74" t="s">
        <v>2957</v>
      </c>
      <c r="V1927" s="2" t="s">
        <v>2958</v>
      </c>
      <c r="W1927" s="2" t="s">
        <v>2959</v>
      </c>
      <c r="X1927" s="2">
        <v>3241000</v>
      </c>
      <c r="Y1927" s="76" t="s">
        <v>2960</v>
      </c>
    </row>
    <row r="1928" spans="1:25" ht="150" x14ac:dyDescent="0.25">
      <c r="A1928" s="2" t="s">
        <v>3102</v>
      </c>
      <c r="B1928" s="2" t="str">
        <f>IFERROR(VLOOKUP(VALUE(MID(A1928,1,IF(VALUE(MID(A1928,1,3))=898,3,4))),[41]Hoja1!$A$3:$K$222,2,0),"")</f>
        <v>1071 Gestión educativa institucional</v>
      </c>
      <c r="C1928" s="2" t="s">
        <v>2972</v>
      </c>
      <c r="D1928" s="2" t="s">
        <v>2973</v>
      </c>
      <c r="E1928" s="77">
        <v>80131501</v>
      </c>
      <c r="F1928" s="2" t="s">
        <v>3103</v>
      </c>
      <c r="G1928" s="35">
        <v>11</v>
      </c>
      <c r="H1928" s="36">
        <v>11</v>
      </c>
      <c r="I1928" s="31">
        <v>9</v>
      </c>
      <c r="J1928" s="2">
        <v>1</v>
      </c>
      <c r="K1928" s="2" t="s">
        <v>29</v>
      </c>
      <c r="L1928" s="2" t="str">
        <f>IF(K1928=[41]Hoja3!$B$2,[41]Hoja3!$A$2,IF(K1928=[41]Hoja3!$B$3,[41]Hoja3!$A$3,IF(K1928=[41]Hoja3!$B$4,[41]Hoja3!$A$4,IF(K1928=[41]Hoja3!$B$5,[41]Hoja3!$A$5,IF(K1928=[41]Hoja3!$B$6,[41]Hoja3!$A$6,IF(K1928=[41]Hoja3!$B$7,[41]Hoja3!$A$7,IF(K1928=[41]Hoja3!$B$8,[41]Hoja3!$A$8,IF(K1928=[41]Hoja3!$B$9,[41]Hoja3!$A$9,IF(K1928=[41]Hoja3!$B$10,[41]Hoja3!$A$10,IF(K1928=[41]Hoja3!$B$11,[41]Hoja3!$A$11,IF(K1928=[41]Hoja3!$B$12,[41]Hoja3!$A$12,IF(K1928=[41]Hoja3!$B$13,[41]Hoja3!$A$13,IF(K1928=[41]Hoja3!$B$14,[41]Hoja3!$A$14,"")))))))))))))</f>
        <v>CCE-05</v>
      </c>
      <c r="M1928" s="2" t="s">
        <v>2975</v>
      </c>
      <c r="N1928" s="2">
        <v>0</v>
      </c>
      <c r="O1928" s="7">
        <v>216848550</v>
      </c>
      <c r="P1928" s="7">
        <v>216848550</v>
      </c>
      <c r="Q1928" s="1">
        <v>0</v>
      </c>
      <c r="R1928" s="2">
        <v>0</v>
      </c>
      <c r="S1928" s="2" t="s">
        <v>31</v>
      </c>
      <c r="T1928" s="75" t="s">
        <v>2956</v>
      </c>
      <c r="U1928" s="74" t="s">
        <v>2957</v>
      </c>
      <c r="V1928" s="2" t="s">
        <v>2958</v>
      </c>
      <c r="W1928" s="2" t="s">
        <v>2959</v>
      </c>
      <c r="X1928" s="2">
        <v>3241000</v>
      </c>
      <c r="Y1928" s="76" t="s">
        <v>2960</v>
      </c>
    </row>
    <row r="1929" spans="1:25" ht="150" x14ac:dyDescent="0.25">
      <c r="A1929" s="2" t="s">
        <v>3104</v>
      </c>
      <c r="B1929" s="2" t="str">
        <f>IFERROR(VLOOKUP(VALUE(MID(A1929,1,IF(VALUE(MID(A1929,1,3))=898,3,4))),[41]Hoja1!$A$3:$K$222,2,0),"")</f>
        <v>1071 Gestión educativa institucional</v>
      </c>
      <c r="C1929" s="2" t="s">
        <v>2972</v>
      </c>
      <c r="D1929" s="2" t="s">
        <v>2973</v>
      </c>
      <c r="E1929" s="77">
        <v>80131501</v>
      </c>
      <c r="F1929" s="2" t="s">
        <v>3105</v>
      </c>
      <c r="G1929" s="35">
        <v>11</v>
      </c>
      <c r="H1929" s="36">
        <v>11</v>
      </c>
      <c r="I1929" s="31">
        <v>9</v>
      </c>
      <c r="J1929" s="2">
        <v>1</v>
      </c>
      <c r="K1929" s="2" t="s">
        <v>29</v>
      </c>
      <c r="L1929" s="2" t="str">
        <f>IF(K1929=[41]Hoja3!$B$2,[41]Hoja3!$A$2,IF(K1929=[41]Hoja3!$B$3,[41]Hoja3!$A$3,IF(K1929=[41]Hoja3!$B$4,[41]Hoja3!$A$4,IF(K1929=[41]Hoja3!$B$5,[41]Hoja3!$A$5,IF(K1929=[41]Hoja3!$B$6,[41]Hoja3!$A$6,IF(K1929=[41]Hoja3!$B$7,[41]Hoja3!$A$7,IF(K1929=[41]Hoja3!$B$8,[41]Hoja3!$A$8,IF(K1929=[41]Hoja3!$B$9,[41]Hoja3!$A$9,IF(K1929=[41]Hoja3!$B$10,[41]Hoja3!$A$10,IF(K1929=[41]Hoja3!$B$11,[41]Hoja3!$A$11,IF(K1929=[41]Hoja3!$B$12,[41]Hoja3!$A$12,IF(K1929=[41]Hoja3!$B$13,[41]Hoja3!$A$13,IF(K1929=[41]Hoja3!$B$14,[41]Hoja3!$A$14,"")))))))))))))</f>
        <v>CCE-05</v>
      </c>
      <c r="M1929" s="2" t="s">
        <v>2975</v>
      </c>
      <c r="N1929" s="2">
        <v>0</v>
      </c>
      <c r="O1929" s="7">
        <v>201634368</v>
      </c>
      <c r="P1929" s="7">
        <v>201634368</v>
      </c>
      <c r="Q1929" s="1">
        <v>0</v>
      </c>
      <c r="R1929" s="2">
        <v>0</v>
      </c>
      <c r="S1929" s="2" t="s">
        <v>31</v>
      </c>
      <c r="T1929" s="75" t="s">
        <v>2956</v>
      </c>
      <c r="U1929" s="74" t="s">
        <v>2957</v>
      </c>
      <c r="V1929" s="2" t="s">
        <v>2958</v>
      </c>
      <c r="W1929" s="2" t="s">
        <v>2959</v>
      </c>
      <c r="X1929" s="2">
        <v>3241000</v>
      </c>
      <c r="Y1929" s="76" t="s">
        <v>2960</v>
      </c>
    </row>
    <row r="1930" spans="1:25" ht="150" x14ac:dyDescent="0.25">
      <c r="A1930" s="2" t="s">
        <v>3106</v>
      </c>
      <c r="B1930" s="2" t="str">
        <f>IFERROR(VLOOKUP(VALUE(MID(A1930,1,IF(VALUE(MID(A1930,1,3))=898,3,4))),[41]Hoja1!$A$3:$K$222,2,0),"")</f>
        <v>1071 Gestión educativa institucional</v>
      </c>
      <c r="C1930" s="2" t="s">
        <v>2972</v>
      </c>
      <c r="D1930" s="2" t="s">
        <v>2973</v>
      </c>
      <c r="E1930" s="77">
        <v>80131501</v>
      </c>
      <c r="F1930" s="2" t="s">
        <v>3107</v>
      </c>
      <c r="G1930" s="35">
        <v>7</v>
      </c>
      <c r="H1930" s="36">
        <v>7</v>
      </c>
      <c r="I1930" s="31">
        <v>9</v>
      </c>
      <c r="J1930" s="2">
        <v>1</v>
      </c>
      <c r="K1930" s="2" t="s">
        <v>29</v>
      </c>
      <c r="L1930" s="2" t="str">
        <f>IF(K1930=[41]Hoja3!$B$2,[41]Hoja3!$A$2,IF(K1930=[41]Hoja3!$B$3,[41]Hoja3!$A$3,IF(K1930=[41]Hoja3!$B$4,[41]Hoja3!$A$4,IF(K1930=[41]Hoja3!$B$5,[41]Hoja3!$A$5,IF(K1930=[41]Hoja3!$B$6,[41]Hoja3!$A$6,IF(K1930=[41]Hoja3!$B$7,[41]Hoja3!$A$7,IF(K1930=[41]Hoja3!$B$8,[41]Hoja3!$A$8,IF(K1930=[41]Hoja3!$B$9,[41]Hoja3!$A$9,IF(K1930=[41]Hoja3!$B$10,[41]Hoja3!$A$10,IF(K1930=[41]Hoja3!$B$11,[41]Hoja3!$A$11,IF(K1930=[41]Hoja3!$B$12,[41]Hoja3!$A$12,IF(K1930=[41]Hoja3!$B$13,[41]Hoja3!$A$13,IF(K1930=[41]Hoja3!$B$14,[41]Hoja3!$A$14,"")))))))))))))</f>
        <v>CCE-05</v>
      </c>
      <c r="M1930" s="2" t="s">
        <v>2975</v>
      </c>
      <c r="N1930" s="2">
        <v>0</v>
      </c>
      <c r="O1930" s="7">
        <v>309227585</v>
      </c>
      <c r="P1930" s="7">
        <v>309227585</v>
      </c>
      <c r="Q1930" s="1">
        <v>0</v>
      </c>
      <c r="R1930" s="2">
        <v>0</v>
      </c>
      <c r="S1930" s="2" t="s">
        <v>31</v>
      </c>
      <c r="T1930" s="75" t="s">
        <v>2956</v>
      </c>
      <c r="U1930" s="74" t="s">
        <v>2957</v>
      </c>
      <c r="V1930" s="2" t="s">
        <v>2958</v>
      </c>
      <c r="W1930" s="2" t="s">
        <v>2959</v>
      </c>
      <c r="X1930" s="2">
        <v>3241000</v>
      </c>
      <c r="Y1930" s="76" t="s">
        <v>2960</v>
      </c>
    </row>
    <row r="1931" spans="1:25" ht="150" x14ac:dyDescent="0.25">
      <c r="A1931" s="2" t="s">
        <v>3108</v>
      </c>
      <c r="B1931" s="2" t="str">
        <f>IFERROR(VLOOKUP(VALUE(MID(A1931,1,IF(VALUE(MID(A1931,1,3))=898,3,4))),[41]Hoja1!$A$3:$K$222,2,0),"")</f>
        <v>1071 Gestión educativa institucional</v>
      </c>
      <c r="C1931" s="2" t="s">
        <v>2972</v>
      </c>
      <c r="D1931" s="2" t="s">
        <v>2973</v>
      </c>
      <c r="E1931" s="77">
        <v>80131501</v>
      </c>
      <c r="F1931" s="2" t="s">
        <v>3109</v>
      </c>
      <c r="G1931" s="35">
        <v>7</v>
      </c>
      <c r="H1931" s="36">
        <v>7</v>
      </c>
      <c r="I1931" s="31">
        <v>9</v>
      </c>
      <c r="J1931" s="2">
        <v>1</v>
      </c>
      <c r="K1931" s="2" t="s">
        <v>29</v>
      </c>
      <c r="L1931" s="2" t="str">
        <f>IF(K1931=[41]Hoja3!$B$2,[41]Hoja3!$A$2,IF(K1931=[41]Hoja3!$B$3,[41]Hoja3!$A$3,IF(K1931=[41]Hoja3!$B$4,[41]Hoja3!$A$4,IF(K1931=[41]Hoja3!$B$5,[41]Hoja3!$A$5,IF(K1931=[41]Hoja3!$B$6,[41]Hoja3!$A$6,IF(K1931=[41]Hoja3!$B$7,[41]Hoja3!$A$7,IF(K1931=[41]Hoja3!$B$8,[41]Hoja3!$A$8,IF(K1931=[41]Hoja3!$B$9,[41]Hoja3!$A$9,IF(K1931=[41]Hoja3!$B$10,[41]Hoja3!$A$10,IF(K1931=[41]Hoja3!$B$11,[41]Hoja3!$A$11,IF(K1931=[41]Hoja3!$B$12,[41]Hoja3!$A$12,IF(K1931=[41]Hoja3!$B$13,[41]Hoja3!$A$13,IF(K1931=[41]Hoja3!$B$14,[41]Hoja3!$A$14,"")))))))))))))</f>
        <v>CCE-05</v>
      </c>
      <c r="M1931" s="2" t="s">
        <v>2975</v>
      </c>
      <c r="N1931" s="2">
        <v>0</v>
      </c>
      <c r="O1931" s="7">
        <v>209880000</v>
      </c>
      <c r="P1931" s="7">
        <v>209880000</v>
      </c>
      <c r="Q1931" s="1">
        <v>0</v>
      </c>
      <c r="R1931" s="2">
        <v>0</v>
      </c>
      <c r="S1931" s="2" t="s">
        <v>31</v>
      </c>
      <c r="T1931" s="75" t="s">
        <v>2956</v>
      </c>
      <c r="U1931" s="74" t="s">
        <v>2957</v>
      </c>
      <c r="V1931" s="2" t="s">
        <v>2958</v>
      </c>
      <c r="W1931" s="2" t="s">
        <v>2959</v>
      </c>
      <c r="X1931" s="2">
        <v>3241000</v>
      </c>
      <c r="Y1931" s="76" t="s">
        <v>2960</v>
      </c>
    </row>
    <row r="1932" spans="1:25" ht="150" x14ac:dyDescent="0.25">
      <c r="A1932" s="2" t="s">
        <v>3110</v>
      </c>
      <c r="B1932" s="2" t="str">
        <f>IFERROR(VLOOKUP(VALUE(MID(A1932,1,IF(VALUE(MID(A1932,1,3))=898,3,4))),[41]Hoja1!$A$3:$K$222,2,0),"")</f>
        <v>1071 Gestión educativa institucional</v>
      </c>
      <c r="C1932" s="2" t="s">
        <v>2972</v>
      </c>
      <c r="D1932" s="2" t="s">
        <v>2973</v>
      </c>
      <c r="E1932" s="77">
        <v>80131501</v>
      </c>
      <c r="F1932" s="2" t="s">
        <v>3111</v>
      </c>
      <c r="G1932" s="35">
        <v>7</v>
      </c>
      <c r="H1932" s="36">
        <v>7</v>
      </c>
      <c r="I1932" s="31">
        <v>12</v>
      </c>
      <c r="J1932" s="2">
        <v>1</v>
      </c>
      <c r="K1932" s="2" t="s">
        <v>29</v>
      </c>
      <c r="L1932" s="2" t="str">
        <f>IF(K1932=[41]Hoja3!$B$2,[41]Hoja3!$A$2,IF(K1932=[41]Hoja3!$B$3,[41]Hoja3!$A$3,IF(K1932=[41]Hoja3!$B$4,[41]Hoja3!$A$4,IF(K1932=[41]Hoja3!$B$5,[41]Hoja3!$A$5,IF(K1932=[41]Hoja3!$B$6,[41]Hoja3!$A$6,IF(K1932=[41]Hoja3!$B$7,[41]Hoja3!$A$7,IF(K1932=[41]Hoja3!$B$8,[41]Hoja3!$A$8,IF(K1932=[41]Hoja3!$B$9,[41]Hoja3!$A$9,IF(K1932=[41]Hoja3!$B$10,[41]Hoja3!$A$10,IF(K1932=[41]Hoja3!$B$11,[41]Hoja3!$A$11,IF(K1932=[41]Hoja3!$B$12,[41]Hoja3!$A$12,IF(K1932=[41]Hoja3!$B$13,[41]Hoja3!$A$13,IF(K1932=[41]Hoja3!$B$14,[41]Hoja3!$A$14,"")))))))))))))</f>
        <v>CCE-05</v>
      </c>
      <c r="M1932" s="2" t="s">
        <v>2975</v>
      </c>
      <c r="N1932" s="2">
        <v>0</v>
      </c>
      <c r="O1932" s="7">
        <v>90820800</v>
      </c>
      <c r="P1932" s="7">
        <v>90820800</v>
      </c>
      <c r="Q1932" s="1">
        <v>0</v>
      </c>
      <c r="R1932" s="2">
        <v>0</v>
      </c>
      <c r="S1932" s="2" t="s">
        <v>31</v>
      </c>
      <c r="T1932" s="75" t="s">
        <v>2956</v>
      </c>
      <c r="U1932" s="74" t="s">
        <v>2957</v>
      </c>
      <c r="V1932" s="2" t="s">
        <v>2958</v>
      </c>
      <c r="W1932" s="2" t="s">
        <v>2959</v>
      </c>
      <c r="X1932" s="2">
        <v>3241000</v>
      </c>
      <c r="Y1932" s="76" t="s">
        <v>2960</v>
      </c>
    </row>
    <row r="1933" spans="1:25" ht="150" x14ac:dyDescent="0.25">
      <c r="A1933" s="2" t="s">
        <v>3112</v>
      </c>
      <c r="B1933" s="2" t="str">
        <f>IFERROR(VLOOKUP(VALUE(MID(A1933,1,IF(VALUE(MID(A1933,1,3))=898,3,4))),[40]Hoja1!$A$3:$K$222,2,0),"")</f>
        <v>1071 Gestión educativa institucional</v>
      </c>
      <c r="C1933" s="2" t="s">
        <v>3113</v>
      </c>
      <c r="D1933" s="34" t="s">
        <v>3114</v>
      </c>
      <c r="E1933" s="2">
        <v>78111800</v>
      </c>
      <c r="F1933" s="109" t="s">
        <v>3115</v>
      </c>
      <c r="G1933" s="4">
        <v>2</v>
      </c>
      <c r="H1933" s="4">
        <v>3</v>
      </c>
      <c r="I1933" s="2">
        <v>7</v>
      </c>
      <c r="J1933" s="2">
        <v>1</v>
      </c>
      <c r="K1933" s="2" t="s">
        <v>47</v>
      </c>
      <c r="L1933" s="2" t="str">
        <f>IF(K1933=[40]Hoja3!$B$2,[40]Hoja3!$A$2,IF(K1933=[40]Hoja3!$B$3,[40]Hoja3!$A$3,IF(K1933=[40]Hoja3!$B$4,[40]Hoja3!$A$4,IF(K1933=[40]Hoja3!$B$5,[40]Hoja3!$A$5,IF(K1933=[40]Hoja3!$B$6,[40]Hoja3!$A$6,IF(K1933=[40]Hoja3!$B$7,[40]Hoja3!$A$7,IF(K1933=[40]Hoja3!$B$8,[40]Hoja3!$A$8,IF(K1933=[40]Hoja3!$B$9,[40]Hoja3!$A$9,IF(K1933=[40]Hoja3!$B$10,[40]Hoja3!$A$10,IF(K1933=[40]Hoja3!$B$11,[40]Hoja3!$A$11,IF(K1933=[40]Hoja3!$B$12,[40]Hoja3!$A$12,IF(K1933=[40]Hoja3!$B$13,[40]Hoja3!$A$13,IF(K1933=[40]Hoja3!$B$14,[40]Hoja3!$A$14,"")))))))))))))</f>
        <v>CCE-06</v>
      </c>
      <c r="M1933" s="2" t="s">
        <v>893</v>
      </c>
      <c r="N1933" s="2">
        <v>0</v>
      </c>
      <c r="O1933" s="7">
        <v>610802892</v>
      </c>
      <c r="P1933" s="7">
        <v>610802892</v>
      </c>
      <c r="Q1933" s="1">
        <v>0</v>
      </c>
      <c r="R1933" s="2">
        <v>0</v>
      </c>
      <c r="S1933" s="2" t="s">
        <v>31</v>
      </c>
      <c r="T1933" s="75" t="s">
        <v>2956</v>
      </c>
      <c r="U1933" s="74" t="s">
        <v>2957</v>
      </c>
      <c r="V1933" s="2" t="s">
        <v>2958</v>
      </c>
      <c r="W1933" s="2" t="s">
        <v>2959</v>
      </c>
      <c r="X1933" s="2">
        <v>3241000</v>
      </c>
      <c r="Y1933" s="76" t="s">
        <v>2960</v>
      </c>
    </row>
    <row r="1934" spans="1:25" ht="105" x14ac:dyDescent="0.25">
      <c r="A1934" s="2" t="s">
        <v>3116</v>
      </c>
      <c r="B1934" s="2" t="str">
        <f>IFERROR(VLOOKUP(VALUE(MID(A1934,1,IF(VALUE(MID(A1934,1,3))=898,3,4))),[40]Hoja1!$A$3:$K$222,2,0),"")</f>
        <v>1071 Gestión educativa institucional</v>
      </c>
      <c r="C1934" s="2" t="s">
        <v>3113</v>
      </c>
      <c r="D1934" s="2" t="s">
        <v>3117</v>
      </c>
      <c r="E1934" s="2">
        <v>80141607</v>
      </c>
      <c r="F1934" s="2" t="s">
        <v>3118</v>
      </c>
      <c r="G1934" s="36">
        <v>1</v>
      </c>
      <c r="H1934" s="36">
        <v>2</v>
      </c>
      <c r="I1934" s="31">
        <v>7</v>
      </c>
      <c r="J1934" s="2">
        <v>1</v>
      </c>
      <c r="K1934" s="2" t="s">
        <v>53</v>
      </c>
      <c r="L1934" s="2" t="str">
        <f>IF(K1934=[40]Hoja3!$B$2,[40]Hoja3!$A$2,IF(K1934=[40]Hoja3!$B$3,[40]Hoja3!$A$3,IF(K1934=[40]Hoja3!$B$4,[40]Hoja3!$A$4,IF(K1934=[40]Hoja3!$B$5,[40]Hoja3!$A$5,IF(K1934=[40]Hoja3!$B$6,[40]Hoja3!$A$6,IF(K1934=[40]Hoja3!$B$7,[40]Hoja3!$A$7,IF(K1934=[40]Hoja3!$B$8,[40]Hoja3!$A$8,IF(K1934=[40]Hoja3!$B$9,[40]Hoja3!$A$9,IF(K1934=[40]Hoja3!$B$10,[40]Hoja3!$A$10,IF(K1934=[40]Hoja3!$B$11,[40]Hoja3!$A$11,IF(K1934=[40]Hoja3!$B$12,[40]Hoja3!$A$12,IF(K1934=[40]Hoja3!$B$13,[40]Hoja3!$A$13,IF(K1934=[40]Hoja3!$B$14,[40]Hoja3!$A$14,"")))))))))))))</f>
        <v>CCE-02</v>
      </c>
      <c r="M1934" s="2" t="s">
        <v>893</v>
      </c>
      <c r="N1934" s="2">
        <v>0</v>
      </c>
      <c r="O1934" s="7">
        <v>6805688757</v>
      </c>
      <c r="P1934" s="7">
        <v>6805688757</v>
      </c>
      <c r="Q1934" s="1">
        <v>0</v>
      </c>
      <c r="R1934" s="2">
        <v>0</v>
      </c>
      <c r="S1934" s="2" t="s">
        <v>31</v>
      </c>
      <c r="T1934" s="75" t="s">
        <v>2956</v>
      </c>
      <c r="U1934" s="74" t="s">
        <v>2957</v>
      </c>
      <c r="V1934" s="2" t="s">
        <v>2958</v>
      </c>
      <c r="W1934" s="2" t="s">
        <v>2959</v>
      </c>
      <c r="X1934" s="2">
        <v>3241000</v>
      </c>
      <c r="Y1934" s="76" t="s">
        <v>2960</v>
      </c>
    </row>
    <row r="1935" spans="1:25" ht="165" x14ac:dyDescent="0.25">
      <c r="A1935" s="2" t="s">
        <v>3119</v>
      </c>
      <c r="B1935" s="2" t="str">
        <f>IFERROR(VLOOKUP(VALUE(MID(A1935,1,IF(VALUE(MID(A1935,1,3))=898,3,4))),[40]Hoja1!$A$3:$K$222,2,0),"")</f>
        <v>1071 Gestión educativa institucional</v>
      </c>
      <c r="C1935" s="2" t="s">
        <v>3113</v>
      </c>
      <c r="D1935" s="2" t="s">
        <v>3120</v>
      </c>
      <c r="E1935" s="2">
        <v>80141900</v>
      </c>
      <c r="F1935" s="2" t="s">
        <v>1596</v>
      </c>
      <c r="G1935" s="36">
        <v>1</v>
      </c>
      <c r="H1935" s="36">
        <v>2</v>
      </c>
      <c r="I1935" s="31">
        <v>7</v>
      </c>
      <c r="J1935" s="2">
        <v>1</v>
      </c>
      <c r="K1935" s="2" t="s">
        <v>889</v>
      </c>
      <c r="L1935" s="2" t="str">
        <f>IF(K1935=[40]Hoja3!$B$2,[40]Hoja3!$A$2,IF(K1935=[40]Hoja3!$B$3,[40]Hoja3!$A$3,IF(K1935=[40]Hoja3!$B$4,[40]Hoja3!$A$4,IF(K1935=[40]Hoja3!$B$5,[40]Hoja3!$A$5,IF(K1935=[40]Hoja3!$B$6,[40]Hoja3!$A$6,IF(K1935=[40]Hoja3!$B$7,[40]Hoja3!$A$7,IF(K1935=[40]Hoja3!$B$8,[40]Hoja3!$A$8,IF(K1935=[40]Hoja3!$B$9,[40]Hoja3!$A$9,IF(K1935=[40]Hoja3!$B$10,[40]Hoja3!$A$10,IF(K1935=[40]Hoja3!$B$11,[40]Hoja3!$A$11,IF(K1935=[40]Hoja3!$B$12,[40]Hoja3!$A$12,IF(K1935=[40]Hoja3!$B$13,[40]Hoja3!$A$13,IF(K1935=[40]Hoja3!$B$14,[40]Hoja3!$A$14,"")))))))))))))</f>
        <v>CCE-04</v>
      </c>
      <c r="M1935" s="2" t="s">
        <v>1135</v>
      </c>
      <c r="N1935" s="2">
        <v>0</v>
      </c>
      <c r="O1935" s="7">
        <v>766414688</v>
      </c>
      <c r="P1935" s="7">
        <v>766414688</v>
      </c>
      <c r="Q1935" s="1">
        <v>0</v>
      </c>
      <c r="R1935" s="2">
        <v>0</v>
      </c>
      <c r="S1935" s="2" t="s">
        <v>31</v>
      </c>
      <c r="T1935" s="75" t="s">
        <v>2956</v>
      </c>
      <c r="U1935" s="74" t="s">
        <v>2957</v>
      </c>
      <c r="V1935" s="2" t="s">
        <v>2958</v>
      </c>
      <c r="W1935" s="2" t="s">
        <v>2959</v>
      </c>
      <c r="X1935" s="2">
        <v>3241000</v>
      </c>
      <c r="Y1935" s="76" t="s">
        <v>2960</v>
      </c>
    </row>
    <row r="1936" spans="1:25" ht="120" x14ac:dyDescent="0.25">
      <c r="A1936" s="2" t="s">
        <v>3121</v>
      </c>
      <c r="B1936" s="2" t="str">
        <f>IFERROR(VLOOKUP(VALUE(MID(A1936,1,IF(VALUE(MID(A1936,1,3))=898,3,4))),[42]Hoja1!$A$3:$K$222,2,0),"")</f>
        <v>1071 Gestión educativa institucional</v>
      </c>
      <c r="C1936" s="2" t="s">
        <v>3113</v>
      </c>
      <c r="D1936" s="2" t="s">
        <v>3122</v>
      </c>
      <c r="E1936" s="30">
        <v>80111607</v>
      </c>
      <c r="F1936" s="2" t="s">
        <v>3123</v>
      </c>
      <c r="G1936" s="4">
        <v>1</v>
      </c>
      <c r="H1936" s="4">
        <v>1</v>
      </c>
      <c r="I1936" s="2">
        <v>6</v>
      </c>
      <c r="J1936" s="2">
        <v>1</v>
      </c>
      <c r="K1936" s="2" t="s">
        <v>29</v>
      </c>
      <c r="L1936" s="2" t="str">
        <f>IF(K1936=[42]Hoja3!$B$2,[42]Hoja3!$A$2,IF(K1936=[42]Hoja3!$B$3,[42]Hoja3!$A$3,IF(K1936=[42]Hoja3!$B$4,[42]Hoja3!$A$4,IF(K1936=[42]Hoja3!$B$5,[42]Hoja3!$A$5,IF(K1936=[42]Hoja3!$B$6,[42]Hoja3!$A$6,IF(K1936=[42]Hoja3!$B$7,[42]Hoja3!$A$7,IF(K1936=[42]Hoja3!$B$8,[42]Hoja3!$A$8,IF(K1936=[42]Hoja3!$B$9,[42]Hoja3!$A$9,IF(K1936=[42]Hoja3!$B$10,[42]Hoja3!$A$10,IF(K1936=[42]Hoja3!$B$11,[42]Hoja3!$A$11,IF(K1936=[42]Hoja3!$B$12,[42]Hoja3!$A$12,IF(K1936=[42]Hoja3!$B$13,[42]Hoja3!$A$13,IF(K1936=[42]Hoja3!$B$14,[42]Hoja3!$A$14,"")))))))))))))</f>
        <v>CCE-05</v>
      </c>
      <c r="M1936" s="2" t="s">
        <v>58</v>
      </c>
      <c r="N1936" s="2">
        <v>0</v>
      </c>
      <c r="O1936" s="7">
        <v>42182400</v>
      </c>
      <c r="P1936" s="7">
        <f>+O1936</f>
        <v>42182400</v>
      </c>
      <c r="Q1936" s="1">
        <v>0</v>
      </c>
      <c r="R1936" s="2">
        <v>0</v>
      </c>
      <c r="S1936" s="2" t="s">
        <v>31</v>
      </c>
      <c r="T1936" s="75" t="s">
        <v>2956</v>
      </c>
      <c r="U1936" s="74" t="s">
        <v>2957</v>
      </c>
      <c r="V1936" s="2" t="s">
        <v>2958</v>
      </c>
      <c r="W1936" s="2" t="s">
        <v>2959</v>
      </c>
      <c r="X1936" s="2">
        <v>3241000</v>
      </c>
      <c r="Y1936" s="76" t="s">
        <v>2960</v>
      </c>
    </row>
    <row r="1937" spans="1:25" ht="135" x14ac:dyDescent="0.25">
      <c r="A1937" s="2" t="s">
        <v>3124</v>
      </c>
      <c r="B1937" s="2" t="str">
        <f>IFERROR(VLOOKUP(VALUE(MID(A1937,1,IF(VALUE(MID(A1937,1,3))=898,3,4))),[42]Hoja1!$A$3:$K$222,2,0),"")</f>
        <v>1071 Gestión educativa institucional</v>
      </c>
      <c r="C1937" s="2" t="s">
        <v>3113</v>
      </c>
      <c r="D1937" s="2" t="s">
        <v>3122</v>
      </c>
      <c r="E1937" s="30">
        <v>80101604</v>
      </c>
      <c r="F1937" s="2" t="s">
        <v>3125</v>
      </c>
      <c r="G1937" s="4">
        <v>1</v>
      </c>
      <c r="H1937" s="4">
        <v>1</v>
      </c>
      <c r="I1937" s="2">
        <v>11.7</v>
      </c>
      <c r="J1937" s="2">
        <v>1</v>
      </c>
      <c r="K1937" s="2" t="s">
        <v>29</v>
      </c>
      <c r="L1937" s="2" t="str">
        <f>IF(K1937=[42]Hoja3!$B$2,[42]Hoja3!$A$2,IF(K1937=[42]Hoja3!$B$3,[42]Hoja3!$A$3,IF(K1937=[42]Hoja3!$B$4,[42]Hoja3!$A$4,IF(K1937=[42]Hoja3!$B$5,[42]Hoja3!$A$5,IF(K1937=[42]Hoja3!$B$6,[42]Hoja3!$A$6,IF(K1937=[42]Hoja3!$B$7,[42]Hoja3!$A$7,IF(K1937=[42]Hoja3!$B$8,[42]Hoja3!$A$8,IF(K1937=[42]Hoja3!$B$9,[42]Hoja3!$A$9,IF(K1937=[42]Hoja3!$B$10,[42]Hoja3!$A$10,IF(K1937=[42]Hoja3!$B$11,[42]Hoja3!$A$11,IF(K1937=[42]Hoja3!$B$12,[42]Hoja3!$A$12,IF(K1937=[42]Hoja3!$B$13,[42]Hoja3!$A$13,IF(K1937=[42]Hoja3!$B$14,[42]Hoja3!$A$14,"")))))))))))))</f>
        <v>CCE-05</v>
      </c>
      <c r="M1937" s="2" t="s">
        <v>58</v>
      </c>
      <c r="N1937" s="2">
        <v>0</v>
      </c>
      <c r="O1937" s="80">
        <v>82255680</v>
      </c>
      <c r="P1937" s="7">
        <f>+O1937</f>
        <v>82255680</v>
      </c>
      <c r="Q1937" s="1">
        <v>0</v>
      </c>
      <c r="R1937" s="2">
        <v>0</v>
      </c>
      <c r="S1937" s="2" t="s">
        <v>31</v>
      </c>
      <c r="T1937" s="75" t="s">
        <v>2956</v>
      </c>
      <c r="U1937" s="74" t="s">
        <v>2957</v>
      </c>
      <c r="V1937" s="2" t="s">
        <v>2958</v>
      </c>
      <c r="W1937" s="2" t="s">
        <v>2959</v>
      </c>
      <c r="X1937" s="2">
        <v>3241000</v>
      </c>
      <c r="Y1937" s="76" t="s">
        <v>2960</v>
      </c>
    </row>
    <row r="1938" spans="1:25" ht="135" x14ac:dyDescent="0.25">
      <c r="A1938" s="2" t="s">
        <v>3126</v>
      </c>
      <c r="B1938" s="2" t="str">
        <f>IFERROR(VLOOKUP(VALUE(MID(A1938,1,IF(VALUE(MID(A1938,1,3))=898,3,4))),[42]Hoja1!$A$3:$K$222,2,0),"")</f>
        <v>1071 Gestión educativa institucional</v>
      </c>
      <c r="C1938" s="2" t="s">
        <v>3113</v>
      </c>
      <c r="D1938" s="2" t="s">
        <v>3122</v>
      </c>
      <c r="E1938" s="30">
        <v>77101503</v>
      </c>
      <c r="F1938" s="2" t="s">
        <v>3127</v>
      </c>
      <c r="G1938" s="4">
        <v>1</v>
      </c>
      <c r="H1938" s="4">
        <v>1</v>
      </c>
      <c r="I1938" s="2">
        <v>11.5</v>
      </c>
      <c r="J1938" s="2">
        <v>1</v>
      </c>
      <c r="K1938" s="2" t="s">
        <v>29</v>
      </c>
      <c r="L1938" s="2" t="str">
        <f>IF(K1938=[42]Hoja3!$B$2,[42]Hoja3!$A$2,IF(K1938=[42]Hoja3!$B$3,[42]Hoja3!$A$3,IF(K1938=[42]Hoja3!$B$4,[42]Hoja3!$A$4,IF(K1938=[42]Hoja3!$B$5,[42]Hoja3!$A$5,IF(K1938=[42]Hoja3!$B$6,[42]Hoja3!$A$6,IF(K1938=[42]Hoja3!$B$7,[42]Hoja3!$A$7,IF(K1938=[42]Hoja3!$B$8,[42]Hoja3!$A$8,IF(K1938=[42]Hoja3!$B$9,[42]Hoja3!$A$9,IF(K1938=[42]Hoja3!$B$10,[42]Hoja3!$A$10,IF(K1938=[42]Hoja3!$B$11,[42]Hoja3!$A$11,IF(K1938=[42]Hoja3!$B$12,[42]Hoja3!$A$12,IF(K1938=[42]Hoja3!$B$13,[42]Hoja3!$A$13,IF(K1938=[42]Hoja3!$B$14,[42]Hoja3!$A$14,"")))))))))))))</f>
        <v>CCE-05</v>
      </c>
      <c r="M1938" s="2" t="s">
        <v>58</v>
      </c>
      <c r="N1938" s="2">
        <v>0</v>
      </c>
      <c r="O1938" s="80">
        <v>74630400</v>
      </c>
      <c r="P1938" s="7">
        <f>+O1938</f>
        <v>74630400</v>
      </c>
      <c r="Q1938" s="1">
        <v>0</v>
      </c>
      <c r="R1938" s="2">
        <v>0</v>
      </c>
      <c r="S1938" s="2" t="s">
        <v>31</v>
      </c>
      <c r="T1938" s="75" t="s">
        <v>2956</v>
      </c>
      <c r="U1938" s="74" t="s">
        <v>2957</v>
      </c>
      <c r="V1938" s="2" t="s">
        <v>2958</v>
      </c>
      <c r="W1938" s="2" t="s">
        <v>2959</v>
      </c>
      <c r="X1938" s="2">
        <v>3241000</v>
      </c>
      <c r="Y1938" s="76" t="s">
        <v>2960</v>
      </c>
    </row>
    <row r="1939" spans="1:25" ht="165" x14ac:dyDescent="0.25">
      <c r="A1939" s="2" t="s">
        <v>3128</v>
      </c>
      <c r="B1939" s="2" t="str">
        <f>IFERROR(VLOOKUP(VALUE(MID(A1939,1,IF(VALUE(MID(A1939,1,3))=898,3,4))),[42]Hoja1!$A$3:$K$222,2,0),"")</f>
        <v>1071 Gestión educativa institucional</v>
      </c>
      <c r="C1939" s="2" t="s">
        <v>3113</v>
      </c>
      <c r="D1939" s="2" t="s">
        <v>3122</v>
      </c>
      <c r="E1939" s="30">
        <v>80111604</v>
      </c>
      <c r="F1939" s="2" t="s">
        <v>3129</v>
      </c>
      <c r="G1939" s="4">
        <v>1</v>
      </c>
      <c r="H1939" s="4">
        <v>1</v>
      </c>
      <c r="I1939" s="2">
        <v>11.5</v>
      </c>
      <c r="J1939" s="2">
        <v>1</v>
      </c>
      <c r="K1939" s="2" t="s">
        <v>29</v>
      </c>
      <c r="L1939" s="2" t="str">
        <f>IF(K1939=[42]Hoja3!$B$2,[42]Hoja3!$A$2,IF(K1939=[42]Hoja3!$B$3,[42]Hoja3!$A$3,IF(K1939=[42]Hoja3!$B$4,[42]Hoja3!$A$4,IF(K1939=[42]Hoja3!$B$5,[42]Hoja3!$A$5,IF(K1939=[42]Hoja3!$B$6,[42]Hoja3!$A$6,IF(K1939=[42]Hoja3!$B$7,[42]Hoja3!$A$7,IF(K1939=[42]Hoja3!$B$8,[42]Hoja3!$A$8,IF(K1939=[42]Hoja3!$B$9,[42]Hoja3!$A$9,IF(K1939=[42]Hoja3!$B$10,[42]Hoja3!$A$10,IF(K1939=[42]Hoja3!$B$11,[42]Hoja3!$A$11,IF(K1939=[42]Hoja3!$B$12,[42]Hoja3!$A$12,IF(K1939=[42]Hoja3!$B$13,[42]Hoja3!$A$13,IF(K1939=[42]Hoja3!$B$14,[42]Hoja3!$A$14,"")))))))))))))</f>
        <v>CCE-05</v>
      </c>
      <c r="M1939" s="2" t="s">
        <v>58</v>
      </c>
      <c r="N1939" s="2">
        <v>0</v>
      </c>
      <c r="O1939" s="80">
        <v>77740000</v>
      </c>
      <c r="P1939" s="80">
        <f>+O1939</f>
        <v>77740000</v>
      </c>
      <c r="Q1939" s="1">
        <v>0</v>
      </c>
      <c r="R1939" s="2">
        <v>0</v>
      </c>
      <c r="S1939" s="2" t="s">
        <v>31</v>
      </c>
      <c r="T1939" s="75" t="s">
        <v>2956</v>
      </c>
      <c r="U1939" s="74" t="s">
        <v>2957</v>
      </c>
      <c r="V1939" s="2" t="s">
        <v>2958</v>
      </c>
      <c r="W1939" s="2" t="s">
        <v>2959</v>
      </c>
      <c r="X1939" s="2">
        <v>3241000</v>
      </c>
      <c r="Y1939" s="76" t="s">
        <v>2960</v>
      </c>
    </row>
    <row r="1940" spans="1:25" ht="135" x14ac:dyDescent="0.25">
      <c r="A1940" s="2" t="s">
        <v>3130</v>
      </c>
      <c r="B1940" s="2" t="str">
        <f>IFERROR(VLOOKUP(VALUE(MID(A1940,1,IF(VALUE(MID(A1940,1,3))=898,3,4))),[42]Hoja1!$A$3:$K$222,2,0),"")</f>
        <v>1071 Gestión educativa institucional</v>
      </c>
      <c r="C1940" s="2" t="s">
        <v>3113</v>
      </c>
      <c r="D1940" s="2" t="s">
        <v>3122</v>
      </c>
      <c r="E1940" s="30">
        <v>81101700</v>
      </c>
      <c r="F1940" s="2" t="s">
        <v>3131</v>
      </c>
      <c r="G1940" s="4">
        <v>1</v>
      </c>
      <c r="H1940" s="4">
        <v>1</v>
      </c>
      <c r="I1940" s="2">
        <v>11.5</v>
      </c>
      <c r="J1940" s="2">
        <v>1</v>
      </c>
      <c r="K1940" s="2" t="s">
        <v>29</v>
      </c>
      <c r="L1940" s="2" t="str">
        <f>IF(K1940=[42]Hoja3!$B$2,[42]Hoja3!$A$2,IF(K1940=[42]Hoja3!$B$3,[42]Hoja3!$A$3,IF(K1940=[42]Hoja3!$B$4,[42]Hoja3!$A$4,IF(K1940=[42]Hoja3!$B$5,[42]Hoja3!$A$5,IF(K1940=[42]Hoja3!$B$6,[42]Hoja3!$A$6,IF(K1940=[42]Hoja3!$B$7,[42]Hoja3!$A$7,IF(K1940=[42]Hoja3!$B$8,[42]Hoja3!$A$8,IF(K1940=[42]Hoja3!$B$9,[42]Hoja3!$A$9,IF(K1940=[42]Hoja3!$B$10,[42]Hoja3!$A$10,IF(K1940=[42]Hoja3!$B$11,[42]Hoja3!$A$11,IF(K1940=[42]Hoja3!$B$12,[42]Hoja3!$A$12,IF(K1940=[42]Hoja3!$B$13,[42]Hoja3!$A$13,IF(K1940=[42]Hoja3!$B$14,[42]Hoja3!$A$14,"")))))))))))))</f>
        <v>CCE-05</v>
      </c>
      <c r="M1940" s="2" t="s">
        <v>58</v>
      </c>
      <c r="N1940" s="2">
        <v>0</v>
      </c>
      <c r="O1940" s="80">
        <v>74630400</v>
      </c>
      <c r="P1940" s="7">
        <f>+O1940</f>
        <v>74630400</v>
      </c>
      <c r="Q1940" s="1">
        <v>0</v>
      </c>
      <c r="R1940" s="2">
        <v>0</v>
      </c>
      <c r="S1940" s="2" t="s">
        <v>31</v>
      </c>
      <c r="T1940" s="75" t="s">
        <v>2956</v>
      </c>
      <c r="U1940" s="74" t="s">
        <v>2957</v>
      </c>
      <c r="V1940" s="2" t="s">
        <v>2958</v>
      </c>
      <c r="W1940" s="2" t="s">
        <v>2959</v>
      </c>
      <c r="X1940" s="2">
        <v>3241000</v>
      </c>
      <c r="Y1940" s="76" t="s">
        <v>2960</v>
      </c>
    </row>
    <row r="1941" spans="1:25" ht="105" x14ac:dyDescent="0.25">
      <c r="A1941" s="2" t="s">
        <v>3132</v>
      </c>
      <c r="B1941" s="2" t="str">
        <f>IFERROR(VLOOKUP(VALUE(MID(A1941,1,IF(VALUE(MID(A1941,1,3))=898,3,4))),[42]Hoja1!$A$3:$K$222,2,0),"")</f>
        <v>1071 Gestión educativa institucional</v>
      </c>
      <c r="C1941" s="2" t="s">
        <v>3113</v>
      </c>
      <c r="D1941" s="2" t="s">
        <v>3122</v>
      </c>
      <c r="E1941" s="2">
        <v>80101604</v>
      </c>
      <c r="F1941" s="2" t="s">
        <v>3133</v>
      </c>
      <c r="G1941" s="4">
        <v>1</v>
      </c>
      <c r="H1941" s="4">
        <v>1</v>
      </c>
      <c r="I1941" s="2">
        <v>11.7</v>
      </c>
      <c r="J1941" s="2">
        <v>1</v>
      </c>
      <c r="K1941" s="2" t="s">
        <v>29</v>
      </c>
      <c r="L1941" s="2" t="str">
        <f>IF(K1941=[42]Hoja3!$B$2,[42]Hoja3!$A$2,IF(K1941=[42]Hoja3!$B$3,[42]Hoja3!$A$3,IF(K1941=[42]Hoja3!$B$4,[42]Hoja3!$A$4,IF(K1941=[42]Hoja3!$B$5,[42]Hoja3!$A$5,IF(K1941=[42]Hoja3!$B$6,[42]Hoja3!$A$6,IF(K1941=[42]Hoja3!$B$7,[42]Hoja3!$A$7,IF(K1941=[42]Hoja3!$B$8,[42]Hoja3!$A$8,IF(K1941=[42]Hoja3!$B$9,[42]Hoja3!$A$9,IF(K1941=[42]Hoja3!$B$10,[42]Hoja3!$A$10,IF(K1941=[42]Hoja3!$B$11,[42]Hoja3!$A$11,IF(K1941=[42]Hoja3!$B$12,[42]Hoja3!$A$12,IF(K1941=[42]Hoja3!$B$13,[42]Hoja3!$A$13,IF(K1941=[42]Hoja3!$B$14,[42]Hoja3!$A$14,"")))))))))))))</f>
        <v>CCE-05</v>
      </c>
      <c r="M1941" s="2" t="s">
        <v>58</v>
      </c>
      <c r="N1941" s="2">
        <v>0</v>
      </c>
      <c r="O1941" s="80">
        <v>81525600</v>
      </c>
      <c r="P1941" s="7">
        <f t="shared" ref="P1941:P1948" si="33">O1941</f>
        <v>81525600</v>
      </c>
      <c r="Q1941" s="1">
        <v>0</v>
      </c>
      <c r="R1941" s="2">
        <v>0</v>
      </c>
      <c r="S1941" s="2" t="s">
        <v>31</v>
      </c>
      <c r="T1941" s="75" t="s">
        <v>2956</v>
      </c>
      <c r="U1941" s="74" t="s">
        <v>2957</v>
      </c>
      <c r="V1941" s="2" t="s">
        <v>2958</v>
      </c>
      <c r="W1941" s="2" t="s">
        <v>2959</v>
      </c>
      <c r="X1941" s="2">
        <v>3241000</v>
      </c>
      <c r="Y1941" s="76" t="s">
        <v>2960</v>
      </c>
    </row>
    <row r="1942" spans="1:25" ht="150" x14ac:dyDescent="0.25">
      <c r="A1942" s="2" t="s">
        <v>3134</v>
      </c>
      <c r="B1942" s="2" t="str">
        <f>IFERROR(VLOOKUP(VALUE(MID(A1942,1,IF(VALUE(MID(A1942,1,3))=898,3,4))),[42]Hoja1!$A$3:$K$222,2,0),"")</f>
        <v>1071 Gestión educativa institucional</v>
      </c>
      <c r="C1942" s="2" t="s">
        <v>3113</v>
      </c>
      <c r="D1942" s="2" t="s">
        <v>3122</v>
      </c>
      <c r="E1942" s="2">
        <v>80111607</v>
      </c>
      <c r="F1942" s="2" t="s">
        <v>3135</v>
      </c>
      <c r="G1942" s="4">
        <v>1</v>
      </c>
      <c r="H1942" s="4">
        <v>1</v>
      </c>
      <c r="I1942" s="2">
        <v>11.7</v>
      </c>
      <c r="J1942" s="2">
        <v>1</v>
      </c>
      <c r="K1942" s="2" t="s">
        <v>29</v>
      </c>
      <c r="L1942" s="2" t="str">
        <f>IF(K1942=[42]Hoja3!$B$2,[42]Hoja3!$A$2,IF(K1942=[42]Hoja3!$B$3,[42]Hoja3!$A$3,IF(K1942=[42]Hoja3!$B$4,[42]Hoja3!$A$4,IF(K1942=[42]Hoja3!$B$5,[42]Hoja3!$A$5,IF(K1942=[42]Hoja3!$B$6,[42]Hoja3!$A$6,IF(K1942=[42]Hoja3!$B$7,[42]Hoja3!$A$7,IF(K1942=[42]Hoja3!$B$8,[42]Hoja3!$A$8,IF(K1942=[42]Hoja3!$B$9,[42]Hoja3!$A$9,IF(K1942=[42]Hoja3!$B$10,[42]Hoja3!$A$10,IF(K1942=[42]Hoja3!$B$11,[42]Hoja3!$A$11,IF(K1942=[42]Hoja3!$B$12,[42]Hoja3!$A$12,IF(K1942=[42]Hoja3!$B$13,[42]Hoja3!$A$13,IF(K1942=[42]Hoja3!$B$14,[42]Hoja3!$A$14,"")))))))))))))</f>
        <v>CCE-05</v>
      </c>
      <c r="M1942" s="2" t="s">
        <v>58</v>
      </c>
      <c r="N1942" s="2">
        <v>0</v>
      </c>
      <c r="O1942" s="80">
        <v>99194643</v>
      </c>
      <c r="P1942" s="7">
        <f t="shared" si="33"/>
        <v>99194643</v>
      </c>
      <c r="Q1942" s="1">
        <v>0</v>
      </c>
      <c r="R1942" s="2">
        <v>0</v>
      </c>
      <c r="S1942" s="2" t="s">
        <v>31</v>
      </c>
      <c r="T1942" s="75" t="s">
        <v>2956</v>
      </c>
      <c r="U1942" s="74" t="s">
        <v>2957</v>
      </c>
      <c r="V1942" s="2" t="s">
        <v>2958</v>
      </c>
      <c r="W1942" s="2" t="s">
        <v>2959</v>
      </c>
      <c r="X1942" s="2">
        <v>3241000</v>
      </c>
      <c r="Y1942" s="76" t="s">
        <v>2960</v>
      </c>
    </row>
    <row r="1943" spans="1:25" ht="105" x14ac:dyDescent="0.25">
      <c r="A1943" s="2" t="s">
        <v>3136</v>
      </c>
      <c r="B1943" s="2" t="str">
        <f>IFERROR(VLOOKUP(VALUE(MID(A1943,1,IF(VALUE(MID(A1943,1,3))=898,3,4))),[42]Hoja1!$A$3:$K$222,2,0),"")</f>
        <v>1071 Gestión educativa institucional</v>
      </c>
      <c r="C1943" s="2" t="s">
        <v>3113</v>
      </c>
      <c r="D1943" s="2" t="s">
        <v>3122</v>
      </c>
      <c r="E1943" s="2">
        <v>80111607</v>
      </c>
      <c r="F1943" s="2" t="s">
        <v>3137</v>
      </c>
      <c r="G1943" s="4">
        <v>1</v>
      </c>
      <c r="H1943" s="4">
        <v>1</v>
      </c>
      <c r="I1943" s="2">
        <v>11.7</v>
      </c>
      <c r="J1943" s="2">
        <v>1</v>
      </c>
      <c r="K1943" s="2" t="s">
        <v>29</v>
      </c>
      <c r="L1943" s="2" t="str">
        <f>IF(K1943=[42]Hoja3!$B$2,[42]Hoja3!$A$2,IF(K1943=[42]Hoja3!$B$3,[42]Hoja3!$A$3,IF(K1943=[42]Hoja3!$B$4,[42]Hoja3!$A$4,IF(K1943=[42]Hoja3!$B$5,[42]Hoja3!$A$5,IF(K1943=[42]Hoja3!$B$6,[42]Hoja3!$A$6,IF(K1943=[42]Hoja3!$B$7,[42]Hoja3!$A$7,IF(K1943=[42]Hoja3!$B$8,[42]Hoja3!$A$8,IF(K1943=[42]Hoja3!$B$9,[42]Hoja3!$A$9,IF(K1943=[42]Hoja3!$B$10,[42]Hoja3!$A$10,IF(K1943=[42]Hoja3!$B$11,[42]Hoja3!$A$11,IF(K1943=[42]Hoja3!$B$12,[42]Hoja3!$A$12,IF(K1943=[42]Hoja3!$B$13,[42]Hoja3!$A$13,IF(K1943=[42]Hoja3!$B$14,[42]Hoja3!$A$14,"")))))))))))))</f>
        <v>CCE-05</v>
      </c>
      <c r="M1943" s="2" t="s">
        <v>58</v>
      </c>
      <c r="N1943" s="2">
        <v>0</v>
      </c>
      <c r="O1943" s="80">
        <v>103428000</v>
      </c>
      <c r="P1943" s="7">
        <f t="shared" si="33"/>
        <v>103428000</v>
      </c>
      <c r="Q1943" s="1">
        <v>0</v>
      </c>
      <c r="R1943" s="2">
        <v>0</v>
      </c>
      <c r="S1943" s="2" t="s">
        <v>31</v>
      </c>
      <c r="T1943" s="75" t="s">
        <v>2956</v>
      </c>
      <c r="U1943" s="74" t="s">
        <v>2957</v>
      </c>
      <c r="V1943" s="2" t="s">
        <v>2958</v>
      </c>
      <c r="W1943" s="2" t="s">
        <v>2959</v>
      </c>
      <c r="X1943" s="2">
        <v>3241000</v>
      </c>
      <c r="Y1943" s="76" t="s">
        <v>2960</v>
      </c>
    </row>
    <row r="1944" spans="1:25" ht="120" x14ac:dyDescent="0.25">
      <c r="A1944" s="2" t="s">
        <v>3138</v>
      </c>
      <c r="B1944" s="2" t="str">
        <f>IFERROR(VLOOKUP(VALUE(MID(A1944,1,IF(VALUE(MID(A1944,1,3))=898,3,4))),[42]Hoja1!$A$3:$K$222,2,0),"")</f>
        <v>1071 Gestión educativa institucional</v>
      </c>
      <c r="C1944" s="2" t="s">
        <v>3113</v>
      </c>
      <c r="D1944" s="2" t="s">
        <v>3122</v>
      </c>
      <c r="E1944" s="2">
        <v>80101604</v>
      </c>
      <c r="F1944" s="2" t="s">
        <v>3139</v>
      </c>
      <c r="G1944" s="4">
        <v>1</v>
      </c>
      <c r="H1944" s="4">
        <v>1</v>
      </c>
      <c r="I1944" s="2">
        <v>11.7</v>
      </c>
      <c r="J1944" s="2">
        <v>1</v>
      </c>
      <c r="K1944" s="2" t="s">
        <v>29</v>
      </c>
      <c r="L1944" s="2" t="str">
        <f>IF(K1944=[42]Hoja3!$B$2,[42]Hoja3!$A$2,IF(K1944=[42]Hoja3!$B$3,[42]Hoja3!$A$3,IF(K1944=[42]Hoja3!$B$4,[42]Hoja3!$A$4,IF(K1944=[42]Hoja3!$B$5,[42]Hoja3!$A$5,IF(K1944=[42]Hoja3!$B$6,[42]Hoja3!$A$6,IF(K1944=[42]Hoja3!$B$7,[42]Hoja3!$A$7,IF(K1944=[42]Hoja3!$B$8,[42]Hoja3!$A$8,IF(K1944=[42]Hoja3!$B$9,[42]Hoja3!$A$9,IF(K1944=[42]Hoja3!$B$10,[42]Hoja3!$A$10,IF(K1944=[42]Hoja3!$B$11,[42]Hoja3!$A$11,IF(K1944=[42]Hoja3!$B$12,[42]Hoja3!$A$12,IF(K1944=[42]Hoja3!$B$13,[42]Hoja3!$A$13,IF(K1944=[42]Hoja3!$B$14,[42]Hoja3!$A$14,"")))))))))))))</f>
        <v>CCE-05</v>
      </c>
      <c r="M1944" s="2" t="s">
        <v>58</v>
      </c>
      <c r="N1944" s="2">
        <v>0</v>
      </c>
      <c r="O1944" s="80">
        <v>73008000</v>
      </c>
      <c r="P1944" s="7">
        <f t="shared" si="33"/>
        <v>73008000</v>
      </c>
      <c r="Q1944" s="1">
        <v>0</v>
      </c>
      <c r="R1944" s="2">
        <v>0</v>
      </c>
      <c r="S1944" s="2" t="s">
        <v>31</v>
      </c>
      <c r="T1944" s="75" t="s">
        <v>2956</v>
      </c>
      <c r="U1944" s="74" t="s">
        <v>2957</v>
      </c>
      <c r="V1944" s="2" t="s">
        <v>2958</v>
      </c>
      <c r="W1944" s="2" t="s">
        <v>2959</v>
      </c>
      <c r="X1944" s="2">
        <v>3241000</v>
      </c>
      <c r="Y1944" s="76" t="s">
        <v>2960</v>
      </c>
    </row>
    <row r="1945" spans="1:25" ht="180" x14ac:dyDescent="0.25">
      <c r="A1945" s="2" t="s">
        <v>3140</v>
      </c>
      <c r="B1945" s="2" t="str">
        <f>IFERROR(VLOOKUP(VALUE(MID(A1945,1,IF(VALUE(MID(A1945,1,3))=898,3,4))),[42]Hoja1!$A$3:$K$222,2,0),"")</f>
        <v>1071 Gestión educativa institucional</v>
      </c>
      <c r="C1945" s="2" t="s">
        <v>3113</v>
      </c>
      <c r="D1945" s="2" t="s">
        <v>3122</v>
      </c>
      <c r="E1945" s="2">
        <v>80111617</v>
      </c>
      <c r="F1945" s="2" t="s">
        <v>3141</v>
      </c>
      <c r="G1945" s="4">
        <v>1</v>
      </c>
      <c r="H1945" s="4">
        <v>1</v>
      </c>
      <c r="I1945" s="2">
        <v>11.7</v>
      </c>
      <c r="J1945" s="2">
        <v>1</v>
      </c>
      <c r="K1945" s="2" t="s">
        <v>29</v>
      </c>
      <c r="L1945" s="2" t="str">
        <f>IF(K1945=[42]Hoja3!$B$2,[42]Hoja3!$A$2,IF(K1945=[42]Hoja3!$B$3,[42]Hoja3!$A$3,IF(K1945=[42]Hoja3!$B$4,[42]Hoja3!$A$4,IF(K1945=[42]Hoja3!$B$5,[42]Hoja3!$A$5,IF(K1945=[42]Hoja3!$B$6,[42]Hoja3!$A$6,IF(K1945=[42]Hoja3!$B$7,[42]Hoja3!$A$7,IF(K1945=[42]Hoja3!$B$8,[42]Hoja3!$A$8,IF(K1945=[42]Hoja3!$B$9,[42]Hoja3!$A$9,IF(K1945=[42]Hoja3!$B$10,[42]Hoja3!$A$10,IF(K1945=[42]Hoja3!$B$11,[42]Hoja3!$A$11,IF(K1945=[42]Hoja3!$B$12,[42]Hoja3!$A$12,IF(K1945=[42]Hoja3!$B$13,[42]Hoja3!$A$13,IF(K1945=[42]Hoja3!$B$14,[42]Hoja3!$A$14,"")))))))))))))</f>
        <v>CCE-05</v>
      </c>
      <c r="M1945" s="2" t="s">
        <v>58</v>
      </c>
      <c r="N1945" s="2">
        <v>0</v>
      </c>
      <c r="O1945" s="80">
        <v>75928320</v>
      </c>
      <c r="P1945" s="7">
        <f t="shared" si="33"/>
        <v>75928320</v>
      </c>
      <c r="Q1945" s="1">
        <v>0</v>
      </c>
      <c r="R1945" s="2">
        <v>0</v>
      </c>
      <c r="S1945" s="2" t="s">
        <v>31</v>
      </c>
      <c r="T1945" s="75" t="s">
        <v>2956</v>
      </c>
      <c r="U1945" s="74" t="s">
        <v>2957</v>
      </c>
      <c r="V1945" s="2" t="s">
        <v>2958</v>
      </c>
      <c r="W1945" s="2" t="s">
        <v>2959</v>
      </c>
      <c r="X1945" s="2">
        <v>3241000</v>
      </c>
      <c r="Y1945" s="76" t="s">
        <v>2960</v>
      </c>
    </row>
    <row r="1946" spans="1:25" ht="150" x14ac:dyDescent="0.25">
      <c r="A1946" s="2" t="s">
        <v>3142</v>
      </c>
      <c r="B1946" s="2" t="str">
        <f>IFERROR(VLOOKUP(VALUE(MID(A1946,1,IF(VALUE(MID(A1946,1,3))=898,3,4))),[42]Hoja1!$A$3:$K$222,2,0),"")</f>
        <v>1071 Gestión educativa institucional</v>
      </c>
      <c r="C1946" s="2" t="s">
        <v>3113</v>
      </c>
      <c r="D1946" s="2" t="s">
        <v>3122</v>
      </c>
      <c r="E1946" s="2">
        <v>78181505</v>
      </c>
      <c r="F1946" s="2" t="s">
        <v>3143</v>
      </c>
      <c r="G1946" s="4">
        <v>1</v>
      </c>
      <c r="H1946" s="4">
        <v>1</v>
      </c>
      <c r="I1946" s="2">
        <v>11.5</v>
      </c>
      <c r="J1946" s="2">
        <v>1</v>
      </c>
      <c r="K1946" s="2" t="s">
        <v>29</v>
      </c>
      <c r="L1946" s="2" t="str">
        <f>IF(K1946=[42]Hoja3!$B$2,[42]Hoja3!$A$2,IF(K1946=[42]Hoja3!$B$3,[42]Hoja3!$A$3,IF(K1946=[42]Hoja3!$B$4,[42]Hoja3!$A$4,IF(K1946=[42]Hoja3!$B$5,[42]Hoja3!$A$5,IF(K1946=[42]Hoja3!$B$6,[42]Hoja3!$A$6,IF(K1946=[42]Hoja3!$B$7,[42]Hoja3!$A$7,IF(K1946=[42]Hoja3!$B$8,[42]Hoja3!$A$8,IF(K1946=[42]Hoja3!$B$9,[42]Hoja3!$A$9,IF(K1946=[42]Hoja3!$B$10,[42]Hoja3!$A$10,IF(K1946=[42]Hoja3!$B$11,[42]Hoja3!$A$11,IF(K1946=[42]Hoja3!$B$12,[42]Hoja3!$A$12,IF(K1946=[42]Hoja3!$B$13,[42]Hoja3!$A$13,IF(K1946=[42]Hoja3!$B$14,[42]Hoja3!$A$14,"")))))))))))))</f>
        <v>CCE-05</v>
      </c>
      <c r="M1946" s="2" t="s">
        <v>30</v>
      </c>
      <c r="N1946" s="2">
        <v>0</v>
      </c>
      <c r="O1946" s="80">
        <v>35880000</v>
      </c>
      <c r="P1946" s="7">
        <f t="shared" si="33"/>
        <v>35880000</v>
      </c>
      <c r="Q1946" s="1">
        <v>0</v>
      </c>
      <c r="R1946" s="2">
        <v>0</v>
      </c>
      <c r="S1946" s="2" t="s">
        <v>31</v>
      </c>
      <c r="T1946" s="75" t="s">
        <v>2956</v>
      </c>
      <c r="U1946" s="74" t="s">
        <v>2957</v>
      </c>
      <c r="V1946" s="2" t="s">
        <v>2958</v>
      </c>
      <c r="W1946" s="2" t="s">
        <v>2959</v>
      </c>
      <c r="X1946" s="2">
        <v>3241000</v>
      </c>
      <c r="Y1946" s="76" t="s">
        <v>2960</v>
      </c>
    </row>
    <row r="1947" spans="1:25" ht="135" x14ac:dyDescent="0.25">
      <c r="A1947" s="2" t="s">
        <v>3144</v>
      </c>
      <c r="B1947" s="2" t="str">
        <f>IFERROR(VLOOKUP(VALUE(MID(A1947,1,IF(VALUE(MID(A1947,1,3))=898,3,4))),[42]Hoja1!$A$3:$K$222,2,0),"")</f>
        <v>1071 Gestión educativa institucional</v>
      </c>
      <c r="C1947" s="2" t="s">
        <v>3113</v>
      </c>
      <c r="D1947" s="2" t="s">
        <v>3122</v>
      </c>
      <c r="E1947" s="2">
        <v>80101603</v>
      </c>
      <c r="F1947" s="2" t="s">
        <v>3145</v>
      </c>
      <c r="G1947" s="4">
        <v>1</v>
      </c>
      <c r="H1947" s="4">
        <v>1</v>
      </c>
      <c r="I1947" s="2">
        <v>11.7</v>
      </c>
      <c r="J1947" s="2">
        <v>1</v>
      </c>
      <c r="K1947" s="2" t="s">
        <v>29</v>
      </c>
      <c r="L1947" s="2" t="str">
        <f>IF(K1947=[42]Hoja3!$B$2,[42]Hoja3!$A$2,IF(K1947=[42]Hoja3!$B$3,[42]Hoja3!$A$3,IF(K1947=[42]Hoja3!$B$4,[42]Hoja3!$A$4,IF(K1947=[42]Hoja3!$B$5,[42]Hoja3!$A$5,IF(K1947=[42]Hoja3!$B$6,[42]Hoja3!$A$6,IF(K1947=[42]Hoja3!$B$7,[42]Hoja3!$A$7,IF(K1947=[42]Hoja3!$B$8,[42]Hoja3!$A$8,IF(K1947=[42]Hoja3!$B$9,[42]Hoja3!$A$9,IF(K1947=[42]Hoja3!$B$10,[42]Hoja3!$A$10,IF(K1947=[42]Hoja3!$B$11,[42]Hoja3!$A$11,IF(K1947=[42]Hoja3!$B$12,[42]Hoja3!$A$12,IF(K1947=[42]Hoja3!$B$13,[42]Hoja3!$A$13,IF(K1947=[42]Hoja3!$B$14,[42]Hoja3!$A$14,"")))))))))))))</f>
        <v>CCE-05</v>
      </c>
      <c r="M1947" s="2" t="s">
        <v>58</v>
      </c>
      <c r="N1947" s="2">
        <v>0</v>
      </c>
      <c r="O1947" s="80">
        <v>73008000</v>
      </c>
      <c r="P1947" s="7">
        <f t="shared" si="33"/>
        <v>73008000</v>
      </c>
      <c r="Q1947" s="1">
        <v>0</v>
      </c>
      <c r="R1947" s="2">
        <v>0</v>
      </c>
      <c r="S1947" s="2" t="s">
        <v>31</v>
      </c>
      <c r="T1947" s="75" t="s">
        <v>2956</v>
      </c>
      <c r="U1947" s="74" t="s">
        <v>2957</v>
      </c>
      <c r="V1947" s="2" t="s">
        <v>2958</v>
      </c>
      <c r="W1947" s="2" t="s">
        <v>2959</v>
      </c>
      <c r="X1947" s="2">
        <v>3241000</v>
      </c>
      <c r="Y1947" s="76" t="s">
        <v>2960</v>
      </c>
    </row>
    <row r="1948" spans="1:25" ht="105" x14ac:dyDescent="0.25">
      <c r="A1948" s="2" t="s">
        <v>3146</v>
      </c>
      <c r="B1948" s="2" t="str">
        <f>IFERROR(VLOOKUP(VALUE(MID(A1948,1,IF(VALUE(MID(A1948,1,3))=898,3,4))),[42]Hoja1!$A$3:$K$222,2,0),"")</f>
        <v>1071 Gestión educativa institucional</v>
      </c>
      <c r="C1948" s="2" t="s">
        <v>3113</v>
      </c>
      <c r="D1948" s="2" t="s">
        <v>3122</v>
      </c>
      <c r="E1948" s="2">
        <v>80101604</v>
      </c>
      <c r="F1948" s="2" t="s">
        <v>3147</v>
      </c>
      <c r="G1948" s="4">
        <v>1</v>
      </c>
      <c r="H1948" s="4">
        <v>1</v>
      </c>
      <c r="I1948" s="2">
        <v>11.6</v>
      </c>
      <c r="J1948" s="2">
        <v>1</v>
      </c>
      <c r="K1948" s="2" t="s">
        <v>29</v>
      </c>
      <c r="L1948" s="2" t="str">
        <f>IF(K1948=[42]Hoja3!$B$2,[42]Hoja3!$A$2,IF(K1948=[42]Hoja3!$B$3,[42]Hoja3!$A$3,IF(K1948=[42]Hoja3!$B$4,[42]Hoja3!$A$4,IF(K1948=[42]Hoja3!$B$5,[42]Hoja3!$A$5,IF(K1948=[42]Hoja3!$B$6,[42]Hoja3!$A$6,IF(K1948=[42]Hoja3!$B$7,[42]Hoja3!$A$7,IF(K1948=[42]Hoja3!$B$8,[42]Hoja3!$A$8,IF(K1948=[42]Hoja3!$B$9,[42]Hoja3!$A$9,IF(K1948=[42]Hoja3!$B$10,[42]Hoja3!$A$10,IF(K1948=[42]Hoja3!$B$11,[42]Hoja3!$A$11,IF(K1948=[42]Hoja3!$B$12,[42]Hoja3!$A$12,IF(K1948=[42]Hoja3!$B$13,[42]Hoja3!$A$13,IF(K1948=[42]Hoja3!$B$14,[42]Hoja3!$A$14,"")))))))))))))</f>
        <v>CCE-05</v>
      </c>
      <c r="M1948" s="2" t="s">
        <v>30</v>
      </c>
      <c r="N1948" s="2">
        <v>0</v>
      </c>
      <c r="O1948" s="80">
        <v>36192000</v>
      </c>
      <c r="P1948" s="7">
        <f t="shared" si="33"/>
        <v>36192000</v>
      </c>
      <c r="Q1948" s="1">
        <v>0</v>
      </c>
      <c r="R1948" s="2">
        <v>0</v>
      </c>
      <c r="S1948" s="2" t="s">
        <v>31</v>
      </c>
      <c r="T1948" s="75" t="s">
        <v>2956</v>
      </c>
      <c r="U1948" s="74" t="s">
        <v>2957</v>
      </c>
      <c r="V1948" s="2" t="s">
        <v>2958</v>
      </c>
      <c r="W1948" s="2" t="s">
        <v>2959</v>
      </c>
      <c r="X1948" s="2">
        <v>3241000</v>
      </c>
      <c r="Y1948" s="76" t="s">
        <v>2960</v>
      </c>
    </row>
    <row r="1949" spans="1:25" ht="105" x14ac:dyDescent="0.25">
      <c r="A1949" s="2" t="s">
        <v>3148</v>
      </c>
      <c r="B1949" s="2" t="str">
        <f>IFERROR(VLOOKUP(VALUE(MID(A1949,1,IF(VALUE(MID(A1949,1,3))=898,3,4))),[43]Hoja1!$A$3:$K$222,2,0),"")</f>
        <v>1072 Evaluar para transformar y mejorar</v>
      </c>
      <c r="C1949" s="2" t="s">
        <v>3149</v>
      </c>
      <c r="D1949" s="2" t="s">
        <v>3150</v>
      </c>
      <c r="E1949" s="2">
        <v>80111501</v>
      </c>
      <c r="F1949" s="31" t="s">
        <v>3151</v>
      </c>
      <c r="G1949" s="4">
        <v>1</v>
      </c>
      <c r="H1949" s="4">
        <v>1</v>
      </c>
      <c r="I1949" s="31">
        <v>11.5</v>
      </c>
      <c r="J1949" s="2">
        <v>1</v>
      </c>
      <c r="K1949" s="2" t="s">
        <v>29</v>
      </c>
      <c r="L1949" s="2" t="str">
        <f>IF(K1949=[43]Hoja3!$B$2,[43]Hoja3!$A$2,IF(K1949=[43]Hoja3!$B$3,[43]Hoja3!$A$3,IF(K1949=[43]Hoja3!$B$4,[43]Hoja3!$A$4,IF(K1949=[43]Hoja3!$B$5,[43]Hoja3!$A$5,IF(K1949=[43]Hoja3!$B$6,[43]Hoja3!$A$6,IF(K1949=[43]Hoja3!$B$7,[43]Hoja3!$A$7,IF(K1949=[43]Hoja3!$B$8,[43]Hoja3!$A$8,IF(K1949=[43]Hoja3!$B$9,[43]Hoja3!$A$9,IF(K1949=[43]Hoja3!$B$10,[43]Hoja3!$A$10,IF(K1949=[43]Hoja3!$B$11,[43]Hoja3!$A$11,IF(K1949=[43]Hoja3!$B$12,[43]Hoja3!$A$12,IF(K1949=[43]Hoja3!$B$13,[43]Hoja3!$A$13,IF(K1949=[43]Hoja3!$B$14,[43]Hoja3!$A$14,"")))))))))))))</f>
        <v>CCE-05</v>
      </c>
      <c r="M1949" s="11" t="s">
        <v>58</v>
      </c>
      <c r="N1949" s="2">
        <v>0</v>
      </c>
      <c r="O1949" s="37">
        <f>8652000*I1949</f>
        <v>99498000</v>
      </c>
      <c r="P1949" s="37">
        <f>+O1949</f>
        <v>99498000</v>
      </c>
      <c r="Q1949" s="1">
        <v>0</v>
      </c>
      <c r="R1949" s="2">
        <v>0</v>
      </c>
      <c r="S1949" s="38" t="s">
        <v>842</v>
      </c>
      <c r="T1949" s="38" t="s">
        <v>1604</v>
      </c>
      <c r="U1949" s="38" t="s">
        <v>3152</v>
      </c>
      <c r="V1949" s="38" t="s">
        <v>3153</v>
      </c>
      <c r="W1949" s="38" t="s">
        <v>3154</v>
      </c>
      <c r="X1949" s="2">
        <v>3241000</v>
      </c>
      <c r="Y1949" s="2" t="s">
        <v>3155</v>
      </c>
    </row>
    <row r="1950" spans="1:25" ht="105" x14ac:dyDescent="0.25">
      <c r="A1950" s="2" t="s">
        <v>3156</v>
      </c>
      <c r="B1950" s="2" t="str">
        <f>IFERROR(VLOOKUP(VALUE(MID(A1950,1,IF(VALUE(MID(A1950,1,3))=898,3,4))),[43]Hoja1!$A$3:$K$222,2,0),"")</f>
        <v>1072 Evaluar para transformar y mejorar</v>
      </c>
      <c r="C1950" s="2" t="s">
        <v>3149</v>
      </c>
      <c r="D1950" s="2" t="s">
        <v>3150</v>
      </c>
      <c r="E1950" s="2">
        <v>80111501</v>
      </c>
      <c r="F1950" s="31" t="s">
        <v>3157</v>
      </c>
      <c r="G1950" s="4">
        <v>1</v>
      </c>
      <c r="H1950" s="4">
        <v>1</v>
      </c>
      <c r="I1950" s="31">
        <v>11.5</v>
      </c>
      <c r="J1950" s="2">
        <v>1</v>
      </c>
      <c r="K1950" s="2" t="s">
        <v>29</v>
      </c>
      <c r="L1950" s="2" t="str">
        <f>IF(K1950=[43]Hoja3!$B$2,[43]Hoja3!$A$2,IF(K1950=[43]Hoja3!$B$3,[43]Hoja3!$A$3,IF(K1950=[43]Hoja3!$B$4,[43]Hoja3!$A$4,IF(K1950=[43]Hoja3!$B$5,[43]Hoja3!$A$5,IF(K1950=[43]Hoja3!$B$6,[43]Hoja3!$A$6,IF(K1950=[43]Hoja3!$B$7,[43]Hoja3!$A$7,IF(K1950=[43]Hoja3!$B$8,[43]Hoja3!$A$8,IF(K1950=[43]Hoja3!$B$9,[43]Hoja3!$A$9,IF(K1950=[43]Hoja3!$B$10,[43]Hoja3!$A$10,IF(K1950=[43]Hoja3!$B$11,[43]Hoja3!$A$11,IF(K1950=[43]Hoja3!$B$12,[43]Hoja3!$A$12,IF(K1950=[43]Hoja3!$B$13,[43]Hoja3!$A$13,IF(K1950=[43]Hoja3!$B$14,[43]Hoja3!$A$14,"")))))))))))))</f>
        <v>CCE-05</v>
      </c>
      <c r="M1950" s="11" t="s">
        <v>58</v>
      </c>
      <c r="N1950" s="2">
        <v>0</v>
      </c>
      <c r="O1950" s="37">
        <f>6760000*I1950</f>
        <v>77740000</v>
      </c>
      <c r="P1950" s="37">
        <f t="shared" ref="P1950:P1962" si="34">+O1950</f>
        <v>77740000</v>
      </c>
      <c r="Q1950" s="1">
        <v>0</v>
      </c>
      <c r="R1950" s="2">
        <v>0</v>
      </c>
      <c r="S1950" s="38" t="s">
        <v>842</v>
      </c>
      <c r="T1950" s="38" t="s">
        <v>1604</v>
      </c>
      <c r="U1950" s="38" t="s">
        <v>3152</v>
      </c>
      <c r="V1950" s="38" t="s">
        <v>3153</v>
      </c>
      <c r="W1950" s="38" t="s">
        <v>3154</v>
      </c>
      <c r="X1950" s="2">
        <v>3241000</v>
      </c>
      <c r="Y1950" s="2" t="s">
        <v>3155</v>
      </c>
    </row>
    <row r="1951" spans="1:25" ht="105" x14ac:dyDescent="0.25">
      <c r="A1951" s="2" t="s">
        <v>3158</v>
      </c>
      <c r="B1951" s="2" t="str">
        <f>IFERROR(VLOOKUP(VALUE(MID(A1951,1,IF(VALUE(MID(A1951,1,3))=898,3,4))),[43]Hoja1!$A$3:$K$222,2,0),"")</f>
        <v>1072 Evaluar para transformar y mejorar</v>
      </c>
      <c r="C1951" s="2" t="s">
        <v>3149</v>
      </c>
      <c r="D1951" s="2" t="s">
        <v>3150</v>
      </c>
      <c r="E1951" s="2">
        <v>80111501</v>
      </c>
      <c r="F1951" s="31" t="s">
        <v>3159</v>
      </c>
      <c r="G1951" s="4">
        <v>1</v>
      </c>
      <c r="H1951" s="4">
        <v>1</v>
      </c>
      <c r="I1951" s="31">
        <v>11.5</v>
      </c>
      <c r="J1951" s="2">
        <v>1</v>
      </c>
      <c r="K1951" s="2" t="s">
        <v>29</v>
      </c>
      <c r="L1951" s="2" t="str">
        <f>IF(K1951=[43]Hoja3!$B$2,[43]Hoja3!$A$2,IF(K1951=[43]Hoja3!$B$3,[43]Hoja3!$A$3,IF(K1951=[43]Hoja3!$B$4,[43]Hoja3!$A$4,IF(K1951=[43]Hoja3!$B$5,[43]Hoja3!$A$5,IF(K1951=[43]Hoja3!$B$6,[43]Hoja3!$A$6,IF(K1951=[43]Hoja3!$B$7,[43]Hoja3!$A$7,IF(K1951=[43]Hoja3!$B$8,[43]Hoja3!$A$8,IF(K1951=[43]Hoja3!$B$9,[43]Hoja3!$A$9,IF(K1951=[43]Hoja3!$B$10,[43]Hoja3!$A$10,IF(K1951=[43]Hoja3!$B$11,[43]Hoja3!$A$11,IF(K1951=[43]Hoja3!$B$12,[43]Hoja3!$A$12,IF(K1951=[43]Hoja3!$B$13,[43]Hoja3!$A$13,IF(K1951=[43]Hoja3!$B$14,[43]Hoja3!$A$14,"")))))))))))))</f>
        <v>CCE-05</v>
      </c>
      <c r="M1951" s="11" t="s">
        <v>58</v>
      </c>
      <c r="N1951" s="2">
        <v>0</v>
      </c>
      <c r="O1951" s="37">
        <f>4992000*I1951</f>
        <v>57408000</v>
      </c>
      <c r="P1951" s="37">
        <f t="shared" si="34"/>
        <v>57408000</v>
      </c>
      <c r="Q1951" s="1">
        <v>0</v>
      </c>
      <c r="R1951" s="2">
        <v>0</v>
      </c>
      <c r="S1951" s="38" t="s">
        <v>842</v>
      </c>
      <c r="T1951" s="38" t="s">
        <v>1604</v>
      </c>
      <c r="U1951" s="38" t="s">
        <v>3152</v>
      </c>
      <c r="V1951" s="38" t="s">
        <v>3153</v>
      </c>
      <c r="W1951" s="38" t="s">
        <v>3154</v>
      </c>
      <c r="X1951" s="2">
        <v>3241000</v>
      </c>
      <c r="Y1951" s="2" t="s">
        <v>3155</v>
      </c>
    </row>
    <row r="1952" spans="1:25" ht="105" x14ac:dyDescent="0.25">
      <c r="A1952" s="2" t="s">
        <v>3160</v>
      </c>
      <c r="B1952" s="2" t="str">
        <f>IFERROR(VLOOKUP(VALUE(MID(A1952,1,IF(VALUE(MID(A1952,1,3))=898,3,4))),[43]Hoja1!$A$3:$K$222,2,0),"")</f>
        <v>1072 Evaluar para transformar y mejorar</v>
      </c>
      <c r="C1952" s="2" t="s">
        <v>3149</v>
      </c>
      <c r="D1952" s="2" t="s">
        <v>3150</v>
      </c>
      <c r="E1952" s="2">
        <v>80111501</v>
      </c>
      <c r="F1952" s="53" t="s">
        <v>3161</v>
      </c>
      <c r="G1952" s="4">
        <v>1</v>
      </c>
      <c r="H1952" s="4">
        <v>1</v>
      </c>
      <c r="I1952" s="31">
        <v>11.5</v>
      </c>
      <c r="J1952" s="2">
        <v>1</v>
      </c>
      <c r="K1952" s="2" t="s">
        <v>29</v>
      </c>
      <c r="L1952" s="2" t="str">
        <f>IF(K1952=[43]Hoja3!$B$2,[43]Hoja3!$A$2,IF(K1952=[43]Hoja3!$B$3,[43]Hoja3!$A$3,IF(K1952=[43]Hoja3!$B$4,[43]Hoja3!$A$4,IF(K1952=[43]Hoja3!$B$5,[43]Hoja3!$A$5,IF(K1952=[43]Hoja3!$B$6,[43]Hoja3!$A$6,IF(K1952=[43]Hoja3!$B$7,[43]Hoja3!$A$7,IF(K1952=[43]Hoja3!$B$8,[43]Hoja3!$A$8,IF(K1952=[43]Hoja3!$B$9,[43]Hoja3!$A$9,IF(K1952=[43]Hoja3!$B$10,[43]Hoja3!$A$10,IF(K1952=[43]Hoja3!$B$11,[43]Hoja3!$A$11,IF(K1952=[43]Hoja3!$B$12,[43]Hoja3!$A$12,IF(K1952=[43]Hoja3!$B$13,[43]Hoja3!$A$13,IF(K1952=[43]Hoja3!$B$14,[43]Hoja3!$A$14,"")))))))))))))</f>
        <v>CCE-05</v>
      </c>
      <c r="M1952" s="11" t="s">
        <v>58</v>
      </c>
      <c r="N1952" s="2">
        <v>0</v>
      </c>
      <c r="O1952" s="37">
        <f>6273280*I1952</f>
        <v>72142720</v>
      </c>
      <c r="P1952" s="37">
        <f t="shared" si="34"/>
        <v>72142720</v>
      </c>
      <c r="Q1952" s="1">
        <v>0</v>
      </c>
      <c r="R1952" s="2">
        <v>0</v>
      </c>
      <c r="S1952" s="38" t="s">
        <v>842</v>
      </c>
      <c r="T1952" s="38" t="s">
        <v>1604</v>
      </c>
      <c r="U1952" s="38" t="s">
        <v>3152</v>
      </c>
      <c r="V1952" s="38" t="s">
        <v>3153</v>
      </c>
      <c r="W1952" s="38" t="s">
        <v>3154</v>
      </c>
      <c r="X1952" s="2">
        <v>3241000</v>
      </c>
      <c r="Y1952" s="2" t="s">
        <v>3155</v>
      </c>
    </row>
    <row r="1953" spans="1:25" ht="105" x14ac:dyDescent="0.25">
      <c r="A1953" s="2" t="s">
        <v>3162</v>
      </c>
      <c r="B1953" s="2" t="str">
        <f>IFERROR(VLOOKUP(VALUE(MID(A1953,1,IF(VALUE(MID(A1953,1,3))=898,3,4))),[43]Hoja1!$A$3:$K$222,2,0),"")</f>
        <v>1072 Evaluar para transformar y mejorar</v>
      </c>
      <c r="C1953" s="2" t="s">
        <v>3149</v>
      </c>
      <c r="D1953" s="2" t="s">
        <v>3150</v>
      </c>
      <c r="E1953" s="2">
        <v>80111501</v>
      </c>
      <c r="F1953" s="31" t="s">
        <v>3163</v>
      </c>
      <c r="G1953" s="4">
        <v>1</v>
      </c>
      <c r="H1953" s="4">
        <v>1</v>
      </c>
      <c r="I1953" s="31">
        <v>11.5</v>
      </c>
      <c r="J1953" s="2">
        <v>1</v>
      </c>
      <c r="K1953" s="2" t="s">
        <v>29</v>
      </c>
      <c r="L1953" s="2" t="str">
        <f>IF(K1953=[43]Hoja3!$B$2,[43]Hoja3!$A$2,IF(K1953=[43]Hoja3!$B$3,[43]Hoja3!$A$3,IF(K1953=[43]Hoja3!$B$4,[43]Hoja3!$A$4,IF(K1953=[43]Hoja3!$B$5,[43]Hoja3!$A$5,IF(K1953=[43]Hoja3!$B$6,[43]Hoja3!$A$6,IF(K1953=[43]Hoja3!$B$7,[43]Hoja3!$A$7,IF(K1953=[43]Hoja3!$B$8,[43]Hoja3!$A$8,IF(K1953=[43]Hoja3!$B$9,[43]Hoja3!$A$9,IF(K1953=[43]Hoja3!$B$10,[43]Hoja3!$A$10,IF(K1953=[43]Hoja3!$B$11,[43]Hoja3!$A$11,IF(K1953=[43]Hoja3!$B$12,[43]Hoja3!$A$12,IF(K1953=[43]Hoja3!$B$13,[43]Hoja3!$A$13,IF(K1953=[43]Hoja3!$B$14,[43]Hoja3!$A$14,"")))))))))))))</f>
        <v>CCE-05</v>
      </c>
      <c r="M1953" s="11" t="s">
        <v>58</v>
      </c>
      <c r="N1953" s="2">
        <v>0</v>
      </c>
      <c r="O1953" s="37">
        <f>5732430*I1953</f>
        <v>65922945</v>
      </c>
      <c r="P1953" s="37">
        <f t="shared" si="34"/>
        <v>65922945</v>
      </c>
      <c r="Q1953" s="1">
        <v>0</v>
      </c>
      <c r="R1953" s="2">
        <v>0</v>
      </c>
      <c r="S1953" s="38" t="s">
        <v>842</v>
      </c>
      <c r="T1953" s="38" t="s">
        <v>1604</v>
      </c>
      <c r="U1953" s="38" t="s">
        <v>3152</v>
      </c>
      <c r="V1953" s="38" t="s">
        <v>3153</v>
      </c>
      <c r="W1953" s="38" t="s">
        <v>3154</v>
      </c>
      <c r="X1953" s="2">
        <v>3241000</v>
      </c>
      <c r="Y1953" s="2" t="s">
        <v>3155</v>
      </c>
    </row>
    <row r="1954" spans="1:25" ht="105" x14ac:dyDescent="0.25">
      <c r="A1954" s="2" t="s">
        <v>3164</v>
      </c>
      <c r="B1954" s="2" t="str">
        <f>IFERROR(VLOOKUP(VALUE(MID(A1954,1,IF(VALUE(MID(A1954,1,3))=898,3,4))),[43]Hoja1!$A$3:$K$222,2,0),"")</f>
        <v>1072 Evaluar para transformar y mejorar</v>
      </c>
      <c r="C1954" s="2" t="s">
        <v>3149</v>
      </c>
      <c r="D1954" s="2" t="s">
        <v>3165</v>
      </c>
      <c r="E1954" s="2">
        <v>80111501</v>
      </c>
      <c r="F1954" s="31" t="s">
        <v>3166</v>
      </c>
      <c r="G1954" s="4">
        <v>1</v>
      </c>
      <c r="H1954" s="4">
        <v>1</v>
      </c>
      <c r="I1954" s="31">
        <v>11.5</v>
      </c>
      <c r="J1954" s="2">
        <v>1</v>
      </c>
      <c r="K1954" s="2" t="s">
        <v>29</v>
      </c>
      <c r="L1954" s="2" t="str">
        <f>IF(K1954=[43]Hoja3!$B$2,[43]Hoja3!$A$2,IF(K1954=[43]Hoja3!$B$3,[43]Hoja3!$A$3,IF(K1954=[43]Hoja3!$B$4,[43]Hoja3!$A$4,IF(K1954=[43]Hoja3!$B$5,[43]Hoja3!$A$5,IF(K1954=[43]Hoja3!$B$6,[43]Hoja3!$A$6,IF(K1954=[43]Hoja3!$B$7,[43]Hoja3!$A$7,IF(K1954=[43]Hoja3!$B$8,[43]Hoja3!$A$8,IF(K1954=[43]Hoja3!$B$9,[43]Hoja3!$A$9,IF(K1954=[43]Hoja3!$B$10,[43]Hoja3!$A$10,IF(K1954=[43]Hoja3!$B$11,[43]Hoja3!$A$11,IF(K1954=[43]Hoja3!$B$12,[43]Hoja3!$A$12,IF(K1954=[43]Hoja3!$B$13,[43]Hoja3!$A$13,IF(K1954=[43]Hoja3!$B$14,[43]Hoja3!$A$14,"")))))))))))))</f>
        <v>CCE-05</v>
      </c>
      <c r="M1954" s="11" t="s">
        <v>58</v>
      </c>
      <c r="N1954" s="2">
        <v>0</v>
      </c>
      <c r="O1954" s="37">
        <f>3328000*I1954</f>
        <v>38272000</v>
      </c>
      <c r="P1954" s="37">
        <f t="shared" si="34"/>
        <v>38272000</v>
      </c>
      <c r="Q1954" s="1">
        <v>0</v>
      </c>
      <c r="R1954" s="2">
        <v>0</v>
      </c>
      <c r="S1954" s="38" t="s">
        <v>842</v>
      </c>
      <c r="T1954" s="38" t="s">
        <v>1604</v>
      </c>
      <c r="U1954" s="38" t="s">
        <v>3152</v>
      </c>
      <c r="V1954" s="38" t="s">
        <v>3153</v>
      </c>
      <c r="W1954" s="38" t="s">
        <v>3154</v>
      </c>
      <c r="X1954" s="2">
        <v>3241000</v>
      </c>
      <c r="Y1954" s="2" t="s">
        <v>3155</v>
      </c>
    </row>
    <row r="1955" spans="1:25" ht="105" x14ac:dyDescent="0.25">
      <c r="A1955" s="2" t="s">
        <v>3167</v>
      </c>
      <c r="B1955" s="2" t="str">
        <f>IFERROR(VLOOKUP(VALUE(MID(A1955,1,IF(VALUE(MID(A1955,1,3))=898,3,4))),[43]Hoja1!$A$3:$K$222,2,0),"")</f>
        <v>1072 Evaluar para transformar y mejorar</v>
      </c>
      <c r="C1955" s="2" t="s">
        <v>3149</v>
      </c>
      <c r="D1955" s="2" t="s">
        <v>3165</v>
      </c>
      <c r="E1955" s="2">
        <v>80111501</v>
      </c>
      <c r="F1955" s="31" t="s">
        <v>3168</v>
      </c>
      <c r="G1955" s="4">
        <v>1</v>
      </c>
      <c r="H1955" s="4">
        <v>1</v>
      </c>
      <c r="I1955" s="31">
        <v>11.5</v>
      </c>
      <c r="J1955" s="2">
        <v>1</v>
      </c>
      <c r="K1955" s="2" t="s">
        <v>29</v>
      </c>
      <c r="L1955" s="2" t="str">
        <f>IF(K1955=[43]Hoja3!$B$2,[43]Hoja3!$A$2,IF(K1955=[43]Hoja3!$B$3,[43]Hoja3!$A$3,IF(K1955=[43]Hoja3!$B$4,[43]Hoja3!$A$4,IF(K1955=[43]Hoja3!$B$5,[43]Hoja3!$A$5,IF(K1955=[43]Hoja3!$B$6,[43]Hoja3!$A$6,IF(K1955=[43]Hoja3!$B$7,[43]Hoja3!$A$7,IF(K1955=[43]Hoja3!$B$8,[43]Hoja3!$A$8,IF(K1955=[43]Hoja3!$B$9,[43]Hoja3!$A$9,IF(K1955=[43]Hoja3!$B$10,[43]Hoja3!$A$10,IF(K1955=[43]Hoja3!$B$11,[43]Hoja3!$A$11,IF(K1955=[43]Hoja3!$B$12,[43]Hoja3!$A$12,IF(K1955=[43]Hoja3!$B$13,[43]Hoja3!$A$13,IF(K1955=[43]Hoja3!$B$14,[43]Hoja3!$A$14,"")))))))))))))</f>
        <v>CCE-05</v>
      </c>
      <c r="M1955" s="11" t="s">
        <v>58</v>
      </c>
      <c r="N1955" s="2">
        <v>0</v>
      </c>
      <c r="O1955" s="37">
        <f>5200000*I1955</f>
        <v>59800000</v>
      </c>
      <c r="P1955" s="37">
        <f t="shared" si="34"/>
        <v>59800000</v>
      </c>
      <c r="Q1955" s="1">
        <v>0</v>
      </c>
      <c r="R1955" s="2">
        <v>0</v>
      </c>
      <c r="S1955" s="38" t="s">
        <v>842</v>
      </c>
      <c r="T1955" s="38" t="s">
        <v>1604</v>
      </c>
      <c r="U1955" s="38" t="s">
        <v>3152</v>
      </c>
      <c r="V1955" s="38" t="s">
        <v>3153</v>
      </c>
      <c r="W1955" s="38" t="s">
        <v>3154</v>
      </c>
      <c r="X1955" s="2">
        <v>3241000</v>
      </c>
      <c r="Y1955" s="2" t="s">
        <v>3155</v>
      </c>
    </row>
    <row r="1956" spans="1:25" ht="105" x14ac:dyDescent="0.25">
      <c r="A1956" s="2" t="s">
        <v>3169</v>
      </c>
      <c r="B1956" s="2" t="str">
        <f>IFERROR(VLOOKUP(VALUE(MID(A1956,1,IF(VALUE(MID(A1956,1,3))=898,3,4))),[43]Hoja1!$A$3:$K$222,2,0),"")</f>
        <v>1072 Evaluar para transformar y mejorar</v>
      </c>
      <c r="C1956" s="2" t="s">
        <v>3149</v>
      </c>
      <c r="D1956" s="2" t="s">
        <v>3165</v>
      </c>
      <c r="E1956" s="2">
        <v>80111501</v>
      </c>
      <c r="F1956" s="31" t="s">
        <v>3170</v>
      </c>
      <c r="G1956" s="4">
        <v>1</v>
      </c>
      <c r="H1956" s="4">
        <v>1</v>
      </c>
      <c r="I1956" s="31">
        <v>11.5</v>
      </c>
      <c r="J1956" s="2">
        <v>1</v>
      </c>
      <c r="K1956" s="2" t="s">
        <v>29</v>
      </c>
      <c r="L1956" s="2" t="str">
        <f>IF(K1956=[43]Hoja3!$B$2,[43]Hoja3!$A$2,IF(K1956=[43]Hoja3!$B$3,[43]Hoja3!$A$3,IF(K1956=[43]Hoja3!$B$4,[43]Hoja3!$A$4,IF(K1956=[43]Hoja3!$B$5,[43]Hoja3!$A$5,IF(K1956=[43]Hoja3!$B$6,[43]Hoja3!$A$6,IF(K1956=[43]Hoja3!$B$7,[43]Hoja3!$A$7,IF(K1956=[43]Hoja3!$B$8,[43]Hoja3!$A$8,IF(K1956=[43]Hoja3!$B$9,[43]Hoja3!$A$9,IF(K1956=[43]Hoja3!$B$10,[43]Hoja3!$A$10,IF(K1956=[43]Hoja3!$B$11,[43]Hoja3!$A$11,IF(K1956=[43]Hoja3!$B$12,[43]Hoja3!$A$12,IF(K1956=[43]Hoja3!$B$13,[43]Hoja3!$A$13,IF(K1956=[43]Hoja3!$B$14,[43]Hoja3!$A$14,"")))))))))))))</f>
        <v>CCE-05</v>
      </c>
      <c r="M1956" s="11" t="s">
        <v>58</v>
      </c>
      <c r="N1956" s="2">
        <v>0</v>
      </c>
      <c r="O1956" s="37">
        <f>5164370*I1956</f>
        <v>59390255</v>
      </c>
      <c r="P1956" s="37">
        <f t="shared" si="34"/>
        <v>59390255</v>
      </c>
      <c r="Q1956" s="1">
        <v>0</v>
      </c>
      <c r="R1956" s="2">
        <v>0</v>
      </c>
      <c r="S1956" s="38" t="s">
        <v>842</v>
      </c>
      <c r="T1956" s="38" t="s">
        <v>1604</v>
      </c>
      <c r="U1956" s="38" t="s">
        <v>3152</v>
      </c>
      <c r="V1956" s="38" t="s">
        <v>3153</v>
      </c>
      <c r="W1956" s="38" t="s">
        <v>3154</v>
      </c>
      <c r="X1956" s="2">
        <v>3241000</v>
      </c>
      <c r="Y1956" s="2" t="s">
        <v>3155</v>
      </c>
    </row>
    <row r="1957" spans="1:25" ht="105" x14ac:dyDescent="0.25">
      <c r="A1957" s="2" t="s">
        <v>3171</v>
      </c>
      <c r="B1957" s="2" t="str">
        <f>IFERROR(VLOOKUP(VALUE(MID(A1957,1,IF(VALUE(MID(A1957,1,3))=898,3,4))),[43]Hoja1!$A$3:$K$222,2,0),"")</f>
        <v>1072 Evaluar para transformar y mejorar</v>
      </c>
      <c r="C1957" s="2" t="s">
        <v>3149</v>
      </c>
      <c r="D1957" s="2" t="s">
        <v>3165</v>
      </c>
      <c r="E1957" s="2">
        <v>80111501</v>
      </c>
      <c r="F1957" s="31" t="s">
        <v>3170</v>
      </c>
      <c r="G1957" s="4">
        <v>1</v>
      </c>
      <c r="H1957" s="4">
        <v>1</v>
      </c>
      <c r="I1957" s="31">
        <v>11.5</v>
      </c>
      <c r="J1957" s="2">
        <v>1</v>
      </c>
      <c r="K1957" s="2" t="s">
        <v>29</v>
      </c>
      <c r="L1957" s="2" t="str">
        <f>IF(K1957=[43]Hoja3!$B$2,[43]Hoja3!$A$2,IF(K1957=[43]Hoja3!$B$3,[43]Hoja3!$A$3,IF(K1957=[43]Hoja3!$B$4,[43]Hoja3!$A$4,IF(K1957=[43]Hoja3!$B$5,[43]Hoja3!$A$5,IF(K1957=[43]Hoja3!$B$6,[43]Hoja3!$A$6,IF(K1957=[43]Hoja3!$B$7,[43]Hoja3!$A$7,IF(K1957=[43]Hoja3!$B$8,[43]Hoja3!$A$8,IF(K1957=[43]Hoja3!$B$9,[43]Hoja3!$A$9,IF(K1957=[43]Hoja3!$B$10,[43]Hoja3!$A$10,IF(K1957=[43]Hoja3!$B$11,[43]Hoja3!$A$11,IF(K1957=[43]Hoja3!$B$12,[43]Hoja3!$A$12,IF(K1957=[43]Hoja3!$B$13,[43]Hoja3!$A$13,IF(K1957=[43]Hoja3!$B$14,[43]Hoja3!$A$14,"")))))))))))))</f>
        <v>CCE-05</v>
      </c>
      <c r="M1957" s="11" t="s">
        <v>58</v>
      </c>
      <c r="N1957" s="2">
        <v>0</v>
      </c>
      <c r="O1957" s="37">
        <f>5164370*I1957</f>
        <v>59390255</v>
      </c>
      <c r="P1957" s="37">
        <f t="shared" si="34"/>
        <v>59390255</v>
      </c>
      <c r="Q1957" s="1">
        <v>0</v>
      </c>
      <c r="R1957" s="2">
        <v>0</v>
      </c>
      <c r="S1957" s="38" t="s">
        <v>842</v>
      </c>
      <c r="T1957" s="38" t="s">
        <v>1604</v>
      </c>
      <c r="U1957" s="38" t="s">
        <v>3152</v>
      </c>
      <c r="V1957" s="38" t="s">
        <v>3153</v>
      </c>
      <c r="W1957" s="38" t="s">
        <v>3154</v>
      </c>
      <c r="X1957" s="2">
        <v>3241000</v>
      </c>
      <c r="Y1957" s="2" t="s">
        <v>3155</v>
      </c>
    </row>
    <row r="1958" spans="1:25" ht="105" x14ac:dyDescent="0.25">
      <c r="A1958" s="2" t="s">
        <v>3172</v>
      </c>
      <c r="B1958" s="2" t="str">
        <f>IFERROR(VLOOKUP(VALUE(MID(A1958,1,IF(VALUE(MID(A1958,1,3))=898,3,4))),[43]Hoja1!$A$3:$K$222,2,0),"")</f>
        <v>1072 Evaluar para transformar y mejorar</v>
      </c>
      <c r="C1958" s="2" t="s">
        <v>3149</v>
      </c>
      <c r="D1958" s="2" t="s">
        <v>3165</v>
      </c>
      <c r="E1958" s="2">
        <v>80111501</v>
      </c>
      <c r="F1958" s="31" t="s">
        <v>3173</v>
      </c>
      <c r="G1958" s="4">
        <v>1</v>
      </c>
      <c r="H1958" s="4">
        <v>1</v>
      </c>
      <c r="I1958" s="31">
        <v>11.5</v>
      </c>
      <c r="J1958" s="2">
        <v>1</v>
      </c>
      <c r="K1958" s="2" t="s">
        <v>29</v>
      </c>
      <c r="L1958" s="2" t="str">
        <f>IF(K1958=[43]Hoja3!$B$2,[43]Hoja3!$A$2,IF(K1958=[43]Hoja3!$B$3,[43]Hoja3!$A$3,IF(K1958=[43]Hoja3!$B$4,[43]Hoja3!$A$4,IF(K1958=[43]Hoja3!$B$5,[43]Hoja3!$A$5,IF(K1958=[43]Hoja3!$B$6,[43]Hoja3!$A$6,IF(K1958=[43]Hoja3!$B$7,[43]Hoja3!$A$7,IF(K1958=[43]Hoja3!$B$8,[43]Hoja3!$A$8,IF(K1958=[43]Hoja3!$B$9,[43]Hoja3!$A$9,IF(K1958=[43]Hoja3!$B$10,[43]Hoja3!$A$10,IF(K1958=[43]Hoja3!$B$11,[43]Hoja3!$A$11,IF(K1958=[43]Hoja3!$B$12,[43]Hoja3!$A$12,IF(K1958=[43]Hoja3!$B$13,[43]Hoja3!$A$13,IF(K1958=[43]Hoja3!$B$14,[43]Hoja3!$A$14,"")))))))))))))</f>
        <v>CCE-05</v>
      </c>
      <c r="M1958" s="81" t="s">
        <v>1022</v>
      </c>
      <c r="N1958" s="2">
        <v>0</v>
      </c>
      <c r="O1958" s="37">
        <f>2920320*I1958</f>
        <v>33583680</v>
      </c>
      <c r="P1958" s="37">
        <f t="shared" si="34"/>
        <v>33583680</v>
      </c>
      <c r="Q1958" s="1">
        <v>0</v>
      </c>
      <c r="R1958" s="2">
        <v>0</v>
      </c>
      <c r="S1958" s="38" t="s">
        <v>842</v>
      </c>
      <c r="T1958" s="38" t="s">
        <v>1604</v>
      </c>
      <c r="U1958" s="38" t="s">
        <v>3152</v>
      </c>
      <c r="V1958" s="38" t="s">
        <v>3153</v>
      </c>
      <c r="W1958" s="38" t="s">
        <v>3154</v>
      </c>
      <c r="X1958" s="2">
        <v>3241000</v>
      </c>
      <c r="Y1958" s="2" t="s">
        <v>3155</v>
      </c>
    </row>
    <row r="1959" spans="1:25" ht="105" x14ac:dyDescent="0.25">
      <c r="A1959" s="2" t="s">
        <v>3174</v>
      </c>
      <c r="B1959" s="2" t="str">
        <f>IFERROR(VLOOKUP(VALUE(MID(A1959,1,IF(VALUE(MID(A1959,1,3))=898,3,4))),[43]Hoja1!$A$3:$K$222,2,0),"")</f>
        <v>1072 Evaluar para transformar y mejorar</v>
      </c>
      <c r="C1959" s="2" t="s">
        <v>3149</v>
      </c>
      <c r="D1959" s="2" t="s">
        <v>3165</v>
      </c>
      <c r="E1959" s="2">
        <v>80111501</v>
      </c>
      <c r="F1959" s="31" t="s">
        <v>3175</v>
      </c>
      <c r="G1959" s="4">
        <v>1</v>
      </c>
      <c r="H1959" s="4">
        <v>1</v>
      </c>
      <c r="I1959" s="31">
        <v>11.5</v>
      </c>
      <c r="J1959" s="2">
        <v>1</v>
      </c>
      <c r="K1959" s="2" t="s">
        <v>29</v>
      </c>
      <c r="L1959" s="2" t="str">
        <f>IF(K1959=[43]Hoja3!$B$2,[43]Hoja3!$A$2,IF(K1959=[43]Hoja3!$B$3,[43]Hoja3!$A$3,IF(K1959=[43]Hoja3!$B$4,[43]Hoja3!$A$4,IF(K1959=[43]Hoja3!$B$5,[43]Hoja3!$A$5,IF(K1959=[43]Hoja3!$B$6,[43]Hoja3!$A$6,IF(K1959=[43]Hoja3!$B$7,[43]Hoja3!$A$7,IF(K1959=[43]Hoja3!$B$8,[43]Hoja3!$A$8,IF(K1959=[43]Hoja3!$B$9,[43]Hoja3!$A$9,IF(K1959=[43]Hoja3!$B$10,[43]Hoja3!$A$10,IF(K1959=[43]Hoja3!$B$11,[43]Hoja3!$A$11,IF(K1959=[43]Hoja3!$B$12,[43]Hoja3!$A$12,IF(K1959=[43]Hoja3!$B$13,[43]Hoja3!$A$13,IF(K1959=[43]Hoja3!$B$14,[43]Hoja3!$A$14,"")))))))))))))</f>
        <v>CCE-05</v>
      </c>
      <c r="M1959" s="11" t="s">
        <v>58</v>
      </c>
      <c r="N1959" s="2">
        <v>0</v>
      </c>
      <c r="O1959" s="37">
        <f>4680000*I1959</f>
        <v>53820000</v>
      </c>
      <c r="P1959" s="37">
        <f t="shared" si="34"/>
        <v>53820000</v>
      </c>
      <c r="Q1959" s="1">
        <v>0</v>
      </c>
      <c r="R1959" s="2">
        <v>0</v>
      </c>
      <c r="S1959" s="38" t="s">
        <v>842</v>
      </c>
      <c r="T1959" s="38" t="s">
        <v>1604</v>
      </c>
      <c r="U1959" s="38" t="s">
        <v>3152</v>
      </c>
      <c r="V1959" s="38" t="s">
        <v>3153</v>
      </c>
      <c r="W1959" s="38" t="s">
        <v>3154</v>
      </c>
      <c r="X1959" s="2">
        <v>3241000</v>
      </c>
      <c r="Y1959" s="2" t="s">
        <v>3155</v>
      </c>
    </row>
    <row r="1960" spans="1:25" ht="135" x14ac:dyDescent="0.25">
      <c r="A1960" s="2" t="s">
        <v>3176</v>
      </c>
      <c r="B1960" s="2" t="str">
        <f>IFERROR(VLOOKUP(VALUE(MID(A1960,1,IF(VALUE(MID(A1960,1,3))=898,3,4))),[43]Hoja1!$A$3:$K$222,2,0),"")</f>
        <v>1072 Evaluar para transformar y mejorar</v>
      </c>
      <c r="C1960" s="2" t="s">
        <v>3149</v>
      </c>
      <c r="D1960" s="2" t="s">
        <v>3165</v>
      </c>
      <c r="E1960" s="2">
        <v>80111501</v>
      </c>
      <c r="F1960" s="53" t="s">
        <v>3177</v>
      </c>
      <c r="G1960" s="4">
        <v>1</v>
      </c>
      <c r="H1960" s="4">
        <v>1</v>
      </c>
      <c r="I1960" s="31">
        <v>11.5</v>
      </c>
      <c r="J1960" s="2">
        <v>1</v>
      </c>
      <c r="K1960" s="2" t="s">
        <v>29</v>
      </c>
      <c r="L1960" s="2" t="str">
        <f>IF(K1960=[43]Hoja3!$B$2,[43]Hoja3!$A$2,IF(K1960=[43]Hoja3!$B$3,[43]Hoja3!$A$3,IF(K1960=[43]Hoja3!$B$4,[43]Hoja3!$A$4,IF(K1960=[43]Hoja3!$B$5,[43]Hoja3!$A$5,IF(K1960=[43]Hoja3!$B$6,[43]Hoja3!$A$6,IF(K1960=[43]Hoja3!$B$7,[43]Hoja3!$A$7,IF(K1960=[43]Hoja3!$B$8,[43]Hoja3!$A$8,IF(K1960=[43]Hoja3!$B$9,[43]Hoja3!$A$9,IF(K1960=[43]Hoja3!$B$10,[43]Hoja3!$A$10,IF(K1960=[43]Hoja3!$B$11,[43]Hoja3!$A$11,IF(K1960=[43]Hoja3!$B$12,[43]Hoja3!$A$12,IF(K1960=[43]Hoja3!$B$13,[43]Hoja3!$A$13,IF(K1960=[43]Hoja3!$B$14,[43]Hoja3!$A$14,"")))))))))))))</f>
        <v>CCE-05</v>
      </c>
      <c r="M1960" s="11" t="s">
        <v>58</v>
      </c>
      <c r="N1960" s="2">
        <v>0</v>
      </c>
      <c r="O1960" s="37">
        <f>9734400*I1960</f>
        <v>111945600</v>
      </c>
      <c r="P1960" s="37">
        <f t="shared" si="34"/>
        <v>111945600</v>
      </c>
      <c r="Q1960" s="1">
        <v>0</v>
      </c>
      <c r="R1960" s="2">
        <v>0</v>
      </c>
      <c r="S1960" s="38" t="s">
        <v>842</v>
      </c>
      <c r="T1960" s="38" t="s">
        <v>1604</v>
      </c>
      <c r="U1960" s="38" t="s">
        <v>3152</v>
      </c>
      <c r="V1960" s="38" t="s">
        <v>3153</v>
      </c>
      <c r="W1960" s="38" t="s">
        <v>3154</v>
      </c>
      <c r="X1960" s="2">
        <v>3241000</v>
      </c>
      <c r="Y1960" s="2" t="s">
        <v>3155</v>
      </c>
    </row>
    <row r="1961" spans="1:25" ht="105" x14ac:dyDescent="0.25">
      <c r="A1961" s="2" t="s">
        <v>3178</v>
      </c>
      <c r="B1961" s="2" t="str">
        <f>IFERROR(VLOOKUP(VALUE(MID(A1961,1,IF(VALUE(MID(A1961,1,3))=898,3,4))),[43]Hoja1!$A$3:$K$222,2,0),"")</f>
        <v>1072 Evaluar para transformar y mejorar</v>
      </c>
      <c r="C1961" s="2" t="s">
        <v>3149</v>
      </c>
      <c r="D1961" s="2" t="s">
        <v>3165</v>
      </c>
      <c r="E1961" s="2">
        <v>80111501</v>
      </c>
      <c r="F1961" s="31" t="s">
        <v>3179</v>
      </c>
      <c r="G1961" s="4">
        <v>1</v>
      </c>
      <c r="H1961" s="4">
        <v>1</v>
      </c>
      <c r="I1961" s="31">
        <v>11.5</v>
      </c>
      <c r="J1961" s="2">
        <v>1</v>
      </c>
      <c r="K1961" s="2" t="s">
        <v>29</v>
      </c>
      <c r="L1961" s="2" t="str">
        <f>IF(K1961=[43]Hoja3!$B$2,[43]Hoja3!$A$2,IF(K1961=[43]Hoja3!$B$3,[43]Hoja3!$A$3,IF(K1961=[43]Hoja3!$B$4,[43]Hoja3!$A$4,IF(K1961=[43]Hoja3!$B$5,[43]Hoja3!$A$5,IF(K1961=[43]Hoja3!$B$6,[43]Hoja3!$A$6,IF(K1961=[43]Hoja3!$B$7,[43]Hoja3!$A$7,IF(K1961=[43]Hoja3!$B$8,[43]Hoja3!$A$8,IF(K1961=[43]Hoja3!$B$9,[43]Hoja3!$A$9,IF(K1961=[43]Hoja3!$B$10,[43]Hoja3!$A$10,IF(K1961=[43]Hoja3!$B$11,[43]Hoja3!$A$11,IF(K1961=[43]Hoja3!$B$12,[43]Hoja3!$A$12,IF(K1961=[43]Hoja3!$B$13,[43]Hoja3!$A$13,IF(K1961=[43]Hoja3!$B$14,[43]Hoja3!$A$14,"")))))))))))))</f>
        <v>CCE-05</v>
      </c>
      <c r="M1961" s="11" t="s">
        <v>58</v>
      </c>
      <c r="N1961" s="2">
        <v>0</v>
      </c>
      <c r="O1961" s="82">
        <f>6381440*I1961</f>
        <v>73386560</v>
      </c>
      <c r="P1961" s="82">
        <f t="shared" si="34"/>
        <v>73386560</v>
      </c>
      <c r="Q1961" s="1">
        <v>0</v>
      </c>
      <c r="R1961" s="2">
        <v>0</v>
      </c>
      <c r="S1961" s="38" t="s">
        <v>842</v>
      </c>
      <c r="T1961" s="38" t="s">
        <v>1604</v>
      </c>
      <c r="U1961" s="38" t="s">
        <v>3152</v>
      </c>
      <c r="V1961" s="38" t="s">
        <v>3153</v>
      </c>
      <c r="W1961" s="38" t="s">
        <v>3154</v>
      </c>
      <c r="X1961" s="2">
        <v>3241000</v>
      </c>
      <c r="Y1961" s="2" t="s">
        <v>3155</v>
      </c>
    </row>
    <row r="1962" spans="1:25" ht="105" x14ac:dyDescent="0.25">
      <c r="A1962" s="2" t="s">
        <v>3180</v>
      </c>
      <c r="B1962" s="2" t="str">
        <f>IFERROR(VLOOKUP(VALUE(MID(A1962,1,IF(VALUE(MID(A1962,1,3))=898,3,4))),[43]Hoja1!$A$3:$K$222,2,0),"")</f>
        <v>1072 Evaluar para transformar y mejorar</v>
      </c>
      <c r="C1962" s="2" t="s">
        <v>3149</v>
      </c>
      <c r="D1962" s="2" t="s">
        <v>3165</v>
      </c>
      <c r="E1962" s="2">
        <v>80111501</v>
      </c>
      <c r="F1962" s="31" t="s">
        <v>3181</v>
      </c>
      <c r="G1962" s="4">
        <v>1</v>
      </c>
      <c r="H1962" s="4">
        <v>1</v>
      </c>
      <c r="I1962" s="31">
        <v>11.5</v>
      </c>
      <c r="J1962" s="2">
        <v>1</v>
      </c>
      <c r="K1962" s="2" t="s">
        <v>29</v>
      </c>
      <c r="L1962" s="2" t="str">
        <f>IF(K1962=[43]Hoja3!$B$2,[43]Hoja3!$A$2,IF(K1962=[43]Hoja3!$B$3,[43]Hoja3!$A$3,IF(K1962=[43]Hoja3!$B$4,[43]Hoja3!$A$4,IF(K1962=[43]Hoja3!$B$5,[43]Hoja3!$A$5,IF(K1962=[43]Hoja3!$B$6,[43]Hoja3!$A$6,IF(K1962=[43]Hoja3!$B$7,[43]Hoja3!$A$7,IF(K1962=[43]Hoja3!$B$8,[43]Hoja3!$A$8,IF(K1962=[43]Hoja3!$B$9,[43]Hoja3!$A$9,IF(K1962=[43]Hoja3!$B$10,[43]Hoja3!$A$10,IF(K1962=[43]Hoja3!$B$11,[43]Hoja3!$A$11,IF(K1962=[43]Hoja3!$B$12,[43]Hoja3!$A$12,IF(K1962=[43]Hoja3!$B$13,[43]Hoja3!$A$13,IF(K1962=[43]Hoja3!$B$14,[43]Hoja3!$A$14,"")))))))))))))</f>
        <v>CCE-05</v>
      </c>
      <c r="M1962" s="11" t="s">
        <v>58</v>
      </c>
      <c r="N1962" s="2">
        <v>0</v>
      </c>
      <c r="O1962" s="37">
        <f>8652000*I1962</f>
        <v>99498000</v>
      </c>
      <c r="P1962" s="37">
        <f t="shared" si="34"/>
        <v>99498000</v>
      </c>
      <c r="Q1962" s="1">
        <v>0</v>
      </c>
      <c r="R1962" s="2">
        <v>0</v>
      </c>
      <c r="S1962" s="38" t="s">
        <v>842</v>
      </c>
      <c r="T1962" s="38" t="s">
        <v>1604</v>
      </c>
      <c r="U1962" s="38" t="s">
        <v>3152</v>
      </c>
      <c r="V1962" s="38" t="s">
        <v>3153</v>
      </c>
      <c r="W1962" s="38" t="s">
        <v>3154</v>
      </c>
      <c r="X1962" s="2">
        <v>3241000</v>
      </c>
      <c r="Y1962" s="2" t="s">
        <v>3155</v>
      </c>
    </row>
    <row r="1963" spans="1:25" ht="105" x14ac:dyDescent="0.25">
      <c r="A1963" s="53" t="s">
        <v>3182</v>
      </c>
      <c r="B1963" s="2" t="str">
        <f>IFERROR(VLOOKUP(VALUE(MID(A1963,1,IF(VALUE(MID(A1963,1,3))=898,3,4))),[43]Hoja1!$A$3:$K$222,2,0),"")</f>
        <v>1072 Evaluar para transformar y mejorar</v>
      </c>
      <c r="C1963" s="2" t="s">
        <v>3183</v>
      </c>
      <c r="D1963" s="2" t="s">
        <v>3184</v>
      </c>
      <c r="E1963" s="2" t="s">
        <v>3185</v>
      </c>
      <c r="F1963" s="26" t="s">
        <v>3186</v>
      </c>
      <c r="G1963" s="4">
        <v>1</v>
      </c>
      <c r="H1963" s="4">
        <v>1</v>
      </c>
      <c r="I1963" s="31">
        <v>10</v>
      </c>
      <c r="J1963" s="2">
        <v>1</v>
      </c>
      <c r="K1963" s="2" t="s">
        <v>29</v>
      </c>
      <c r="L1963" s="2" t="str">
        <f>IF(K1963=[43]Hoja3!$B$2,[43]Hoja3!$A$2,IF(K1963=[43]Hoja3!$B$3,[43]Hoja3!$A$3,IF(K1963=[43]Hoja3!$B$4,[43]Hoja3!$A$4,IF(K1963=[43]Hoja3!$B$5,[43]Hoja3!$A$5,IF(K1963=[43]Hoja3!$B$6,[43]Hoja3!$A$6,IF(K1963=[43]Hoja3!$B$7,[43]Hoja3!$A$7,IF(K1963=[43]Hoja3!$B$8,[43]Hoja3!$A$8,IF(K1963=[43]Hoja3!$B$9,[43]Hoja3!$A$9,IF(K1963=[43]Hoja3!$B$10,[43]Hoja3!$A$10,IF(K1963=[43]Hoja3!$B$11,[43]Hoja3!$A$11,IF(K1963=[43]Hoja3!$B$12,[43]Hoja3!$A$12,IF(K1963=[43]Hoja3!$B$13,[43]Hoja3!$A$13,IF(K1963=[43]Hoja3!$B$14,[43]Hoja3!$A$14,"")))))))))))))</f>
        <v>CCE-05</v>
      </c>
      <c r="M1963" s="11" t="s">
        <v>1979</v>
      </c>
      <c r="N1963" s="2">
        <v>0</v>
      </c>
      <c r="O1963" s="37">
        <v>200000000</v>
      </c>
      <c r="P1963" s="37">
        <f>+O1963</f>
        <v>200000000</v>
      </c>
      <c r="Q1963" s="1">
        <v>0</v>
      </c>
      <c r="R1963" s="2">
        <v>0</v>
      </c>
      <c r="S1963" s="38" t="s">
        <v>842</v>
      </c>
      <c r="T1963" s="38" t="s">
        <v>1604</v>
      </c>
      <c r="U1963" s="38" t="s">
        <v>3152</v>
      </c>
      <c r="V1963" s="38" t="s">
        <v>3153</v>
      </c>
      <c r="W1963" s="38" t="s">
        <v>3154</v>
      </c>
      <c r="X1963" s="2">
        <v>3241000</v>
      </c>
      <c r="Y1963" s="2" t="s">
        <v>3155</v>
      </c>
    </row>
    <row r="1964" spans="1:25" ht="105" x14ac:dyDescent="0.25">
      <c r="A1964" s="53" t="s">
        <v>3187</v>
      </c>
      <c r="B1964" s="2" t="str">
        <f>IFERROR(VLOOKUP(VALUE(MID(A1964,1,IF(VALUE(MID(A1964,1,3))=898,3,4))),[43]Hoja1!$A$3:$K$222,2,0),"")</f>
        <v>1072 Evaluar para transformar y mejorar</v>
      </c>
      <c r="C1964" s="2" t="s">
        <v>3183</v>
      </c>
      <c r="D1964" s="2" t="s">
        <v>3184</v>
      </c>
      <c r="E1964" s="2" t="s">
        <v>3188</v>
      </c>
      <c r="F1964" s="26" t="s">
        <v>3189</v>
      </c>
      <c r="G1964" s="4">
        <v>1</v>
      </c>
      <c r="H1964" s="4">
        <v>1</v>
      </c>
      <c r="I1964" s="31">
        <v>10</v>
      </c>
      <c r="J1964" s="2">
        <v>1</v>
      </c>
      <c r="K1964" s="2" t="s">
        <v>47</v>
      </c>
      <c r="L1964" s="2" t="str">
        <f>IF(K1964=[43]Hoja3!$B$2,[43]Hoja3!$A$2,IF(K1964=[43]Hoja3!$B$3,[43]Hoja3!$A$3,IF(K1964=[43]Hoja3!$B$4,[43]Hoja3!$A$4,IF(K1964=[43]Hoja3!$B$5,[43]Hoja3!$A$5,IF(K1964=[43]Hoja3!$B$6,[43]Hoja3!$A$6,IF(K1964=[43]Hoja3!$B$7,[43]Hoja3!$A$7,IF(K1964=[43]Hoja3!$B$8,[43]Hoja3!$A$8,IF(K1964=[43]Hoja3!$B$9,[43]Hoja3!$A$9,IF(K1964=[43]Hoja3!$B$10,[43]Hoja3!$A$10,IF(K1964=[43]Hoja3!$B$11,[43]Hoja3!$A$11,IF(K1964=[43]Hoja3!$B$12,[43]Hoja3!$A$12,IF(K1964=[43]Hoja3!$B$13,[43]Hoja3!$A$13,IF(K1964=[43]Hoja3!$B$14,[43]Hoja3!$A$14,"")))))))))))))</f>
        <v>CCE-06</v>
      </c>
      <c r="M1964" s="81" t="s">
        <v>58</v>
      </c>
      <c r="N1964" s="2">
        <v>0</v>
      </c>
      <c r="O1964" s="37">
        <v>746000000</v>
      </c>
      <c r="P1964" s="37">
        <f>+O1964</f>
        <v>746000000</v>
      </c>
      <c r="Q1964" s="1">
        <v>0</v>
      </c>
      <c r="R1964" s="2">
        <v>0</v>
      </c>
      <c r="S1964" s="38" t="s">
        <v>842</v>
      </c>
      <c r="T1964" s="38" t="s">
        <v>1604</v>
      </c>
      <c r="U1964" s="38" t="s">
        <v>3152</v>
      </c>
      <c r="V1964" s="38" t="s">
        <v>3153</v>
      </c>
      <c r="W1964" s="38" t="s">
        <v>3154</v>
      </c>
      <c r="X1964" s="2">
        <v>3241000</v>
      </c>
      <c r="Y1964" s="2" t="s">
        <v>3155</v>
      </c>
    </row>
    <row r="1965" spans="1:25" ht="120" x14ac:dyDescent="0.25">
      <c r="A1965" s="39" t="s">
        <v>3190</v>
      </c>
      <c r="B1965" s="40" t="str">
        <f>IFERROR(VLOOKUP(VALUE(MID(A1965,1,IF(VALUE(MID(A1965,1,3))=898,3,4))),[44]Hoja1!$A$3:$K$222,2,0),"")</f>
        <v>1073 Desarrollo integral de la educación media en las instituciones educativas del Distrito</v>
      </c>
      <c r="C1965" s="40" t="s">
        <v>3191</v>
      </c>
      <c r="D1965" s="40" t="s">
        <v>3192</v>
      </c>
      <c r="E1965" s="26">
        <v>80111501</v>
      </c>
      <c r="F1965" s="2" t="s">
        <v>3193</v>
      </c>
      <c r="G1965" s="41">
        <v>1</v>
      </c>
      <c r="H1965" s="41">
        <v>1</v>
      </c>
      <c r="I1965" s="39">
        <v>11.5</v>
      </c>
      <c r="J1965" s="39">
        <v>1</v>
      </c>
      <c r="K1965" s="39" t="s">
        <v>29</v>
      </c>
      <c r="L1965" s="39" t="str">
        <f>IF(K1965=[44]Hoja3!$B$2,[44]Hoja3!$A$2,IF(K1965=[44]Hoja3!$B$3,[44]Hoja3!$A$3,IF(K1965=[44]Hoja3!$B$4,[44]Hoja3!$A$4,IF(K1965=[44]Hoja3!$B$5,[44]Hoja3!$A$5,IF(K1965=[44]Hoja3!$B$6,[44]Hoja3!$A$6,IF(K1965=[44]Hoja3!$B$7,[44]Hoja3!$A$7,IF(K1965=[44]Hoja3!$B$8,[44]Hoja3!$A$8,IF(K1965=[44]Hoja3!$B$9,[44]Hoja3!$A$9,IF(K1965=[44]Hoja3!$B$10,[44]Hoja3!$A$10,IF(K1965=[44]Hoja3!$B$11,[44]Hoja3!$A$11,IF(K1965=[44]Hoja3!$B$12,[44]Hoja3!$A$12,IF(K1965=[44]Hoja3!$B$13,[44]Hoja3!$A$13,IF(K1965=[44]Hoja3!$B$14,[44]Hoja3!$A$14,"")))))))))))))</f>
        <v>CCE-05</v>
      </c>
      <c r="M1965" s="39" t="s">
        <v>58</v>
      </c>
      <c r="N1965" s="39">
        <v>0</v>
      </c>
      <c r="O1965" s="83">
        <v>80500000</v>
      </c>
      <c r="P1965" s="83">
        <v>80500000</v>
      </c>
      <c r="Q1965" s="42">
        <v>0</v>
      </c>
      <c r="R1965" s="39">
        <v>0</v>
      </c>
      <c r="S1965" s="2" t="s">
        <v>880</v>
      </c>
      <c r="T1965" s="2" t="s">
        <v>3194</v>
      </c>
      <c r="U1965" s="2" t="s">
        <v>3195</v>
      </c>
      <c r="V1965" s="2" t="s">
        <v>3196</v>
      </c>
      <c r="W1965" s="84" t="s">
        <v>3197</v>
      </c>
      <c r="X1965" s="39">
        <v>3241000</v>
      </c>
      <c r="Y1965" s="39" t="s">
        <v>3198</v>
      </c>
    </row>
    <row r="1966" spans="1:25" ht="120" x14ac:dyDescent="0.25">
      <c r="A1966" s="39" t="s">
        <v>3199</v>
      </c>
      <c r="B1966" s="40" t="str">
        <f>IFERROR(VLOOKUP(VALUE(MID(A1966,1,IF(VALUE(MID(A1966,1,3))=898,3,4))),[44]Hoja1!$A$3:$K$222,2,0),"")</f>
        <v>1073 Desarrollo integral de la educación media en las instituciones educativas del Distrito</v>
      </c>
      <c r="C1966" s="40" t="s">
        <v>3191</v>
      </c>
      <c r="D1966" s="40" t="s">
        <v>3192</v>
      </c>
      <c r="E1966" s="26">
        <v>80111501</v>
      </c>
      <c r="F1966" s="26" t="s">
        <v>3200</v>
      </c>
      <c r="G1966" s="41">
        <v>1</v>
      </c>
      <c r="H1966" s="41">
        <v>1</v>
      </c>
      <c r="I1966" s="39">
        <v>11.5</v>
      </c>
      <c r="J1966" s="39">
        <v>1</v>
      </c>
      <c r="K1966" s="39" t="s">
        <v>29</v>
      </c>
      <c r="L1966" s="39" t="str">
        <f>IF(K1966=[44]Hoja3!$B$2,[44]Hoja3!$A$2,IF(K1966=[44]Hoja3!$B$3,[44]Hoja3!$A$3,IF(K1966=[44]Hoja3!$B$4,[44]Hoja3!$A$4,IF(K1966=[44]Hoja3!$B$5,[44]Hoja3!$A$5,IF(K1966=[44]Hoja3!$B$6,[44]Hoja3!$A$6,IF(K1966=[44]Hoja3!$B$7,[44]Hoja3!$A$7,IF(K1966=[44]Hoja3!$B$8,[44]Hoja3!$A$8,IF(K1966=[44]Hoja3!$B$9,[44]Hoja3!$A$9,IF(K1966=[44]Hoja3!$B$10,[44]Hoja3!$A$10,IF(K1966=[44]Hoja3!$B$11,[44]Hoja3!$A$11,IF(K1966=[44]Hoja3!$B$12,[44]Hoja3!$A$12,IF(K1966=[44]Hoja3!$B$13,[44]Hoja3!$A$13,IF(K1966=[44]Hoja3!$B$14,[44]Hoja3!$A$14,"")))))))))))))</f>
        <v>CCE-05</v>
      </c>
      <c r="M1966" s="39" t="s">
        <v>58</v>
      </c>
      <c r="N1966" s="39">
        <v>0</v>
      </c>
      <c r="O1966" s="83">
        <v>83950000</v>
      </c>
      <c r="P1966" s="83">
        <v>83950000</v>
      </c>
      <c r="Q1966" s="42">
        <v>0</v>
      </c>
      <c r="R1966" s="39">
        <v>0</v>
      </c>
      <c r="S1966" s="2" t="s">
        <v>880</v>
      </c>
      <c r="T1966" s="2" t="s">
        <v>3194</v>
      </c>
      <c r="U1966" s="2" t="s">
        <v>3195</v>
      </c>
      <c r="V1966" s="2" t="s">
        <v>3196</v>
      </c>
      <c r="W1966" s="84" t="s">
        <v>3197</v>
      </c>
      <c r="X1966" s="39">
        <v>3241000</v>
      </c>
      <c r="Y1966" s="39" t="s">
        <v>3198</v>
      </c>
    </row>
    <row r="1967" spans="1:25" ht="120" x14ac:dyDescent="0.25">
      <c r="A1967" s="39" t="s">
        <v>3201</v>
      </c>
      <c r="B1967" s="40" t="str">
        <f>IFERROR(VLOOKUP(VALUE(MID(A1967,1,IF(VALUE(MID(A1967,1,3))=898,3,4))),[44]Hoja1!$A$3:$K$222,2,0),"")</f>
        <v>1073 Desarrollo integral de la educación media en las instituciones educativas del Distrito</v>
      </c>
      <c r="C1967" s="40" t="s">
        <v>3191</v>
      </c>
      <c r="D1967" s="40" t="s">
        <v>3192</v>
      </c>
      <c r="E1967" s="26">
        <v>80111501</v>
      </c>
      <c r="F1967" s="26" t="s">
        <v>3202</v>
      </c>
      <c r="G1967" s="41">
        <v>1</v>
      </c>
      <c r="H1967" s="41">
        <v>1</v>
      </c>
      <c r="I1967" s="39">
        <v>11.5</v>
      </c>
      <c r="J1967" s="39">
        <v>1</v>
      </c>
      <c r="K1967" s="39" t="s">
        <v>29</v>
      </c>
      <c r="L1967" s="39" t="str">
        <f>IF(K1967=[44]Hoja3!$B$2,[44]Hoja3!$A$2,IF(K1967=[44]Hoja3!$B$3,[44]Hoja3!$A$3,IF(K1967=[44]Hoja3!$B$4,[44]Hoja3!$A$4,IF(K1967=[44]Hoja3!$B$5,[44]Hoja3!$A$5,IF(K1967=[44]Hoja3!$B$6,[44]Hoja3!$A$6,IF(K1967=[44]Hoja3!$B$7,[44]Hoja3!$A$7,IF(K1967=[44]Hoja3!$B$8,[44]Hoja3!$A$8,IF(K1967=[44]Hoja3!$B$9,[44]Hoja3!$A$9,IF(K1967=[44]Hoja3!$B$10,[44]Hoja3!$A$10,IF(K1967=[44]Hoja3!$B$11,[44]Hoja3!$A$11,IF(K1967=[44]Hoja3!$B$12,[44]Hoja3!$A$12,IF(K1967=[44]Hoja3!$B$13,[44]Hoja3!$A$13,IF(K1967=[44]Hoja3!$B$14,[44]Hoja3!$A$14,"")))))))))))))</f>
        <v>CCE-05</v>
      </c>
      <c r="M1967" s="39" t="s">
        <v>58</v>
      </c>
      <c r="N1967" s="39">
        <v>0</v>
      </c>
      <c r="O1967" s="83">
        <v>89562000</v>
      </c>
      <c r="P1967" s="83">
        <v>89562000</v>
      </c>
      <c r="Q1967" s="42">
        <v>0</v>
      </c>
      <c r="R1967" s="39">
        <v>0</v>
      </c>
      <c r="S1967" s="2" t="s">
        <v>880</v>
      </c>
      <c r="T1967" s="2" t="s">
        <v>3194</v>
      </c>
      <c r="U1967" s="2" t="s">
        <v>3195</v>
      </c>
      <c r="V1967" s="2" t="s">
        <v>3196</v>
      </c>
      <c r="W1967" s="84" t="s">
        <v>3197</v>
      </c>
      <c r="X1967" s="39">
        <v>3241000</v>
      </c>
      <c r="Y1967" s="39" t="s">
        <v>3198</v>
      </c>
    </row>
    <row r="1968" spans="1:25" ht="120" x14ac:dyDescent="0.25">
      <c r="A1968" s="39" t="s">
        <v>3203</v>
      </c>
      <c r="B1968" s="40" t="str">
        <f>IFERROR(VLOOKUP(VALUE(MID(A1968,1,IF(VALUE(MID(A1968,1,3))=898,3,4))),[44]Hoja1!$A$3:$K$222,2,0),"")</f>
        <v>1073 Desarrollo integral de la educación media en las instituciones educativas del Distrito</v>
      </c>
      <c r="C1968" s="40" t="s">
        <v>3191</v>
      </c>
      <c r="D1968" s="40" t="s">
        <v>3192</v>
      </c>
      <c r="E1968" s="26">
        <v>80111501</v>
      </c>
      <c r="F1968" s="26" t="s">
        <v>3204</v>
      </c>
      <c r="G1968" s="41">
        <v>1</v>
      </c>
      <c r="H1968" s="41">
        <v>1</v>
      </c>
      <c r="I1968" s="39">
        <v>11.5</v>
      </c>
      <c r="J1968" s="39">
        <v>1</v>
      </c>
      <c r="K1968" s="39" t="s">
        <v>29</v>
      </c>
      <c r="L1968" s="39" t="str">
        <f>IF(K1968=[44]Hoja3!$B$2,[44]Hoja3!$A$2,IF(K1968=[44]Hoja3!$B$3,[44]Hoja3!$A$3,IF(K1968=[44]Hoja3!$B$4,[44]Hoja3!$A$4,IF(K1968=[44]Hoja3!$B$5,[44]Hoja3!$A$5,IF(K1968=[44]Hoja3!$B$6,[44]Hoja3!$A$6,IF(K1968=[44]Hoja3!$B$7,[44]Hoja3!$A$7,IF(K1968=[44]Hoja3!$B$8,[44]Hoja3!$A$8,IF(K1968=[44]Hoja3!$B$9,[44]Hoja3!$A$9,IF(K1968=[44]Hoja3!$B$10,[44]Hoja3!$A$10,IF(K1968=[44]Hoja3!$B$11,[44]Hoja3!$A$11,IF(K1968=[44]Hoja3!$B$12,[44]Hoja3!$A$12,IF(K1968=[44]Hoja3!$B$13,[44]Hoja3!$A$13,IF(K1968=[44]Hoja3!$B$14,[44]Hoja3!$A$14,"")))))))))))))</f>
        <v>CCE-05</v>
      </c>
      <c r="M1968" s="39" t="s">
        <v>58</v>
      </c>
      <c r="N1968" s="39">
        <v>0</v>
      </c>
      <c r="O1968" s="83">
        <v>70276500</v>
      </c>
      <c r="P1968" s="83">
        <v>70276500</v>
      </c>
      <c r="Q1968" s="42">
        <v>0</v>
      </c>
      <c r="R1968" s="39">
        <v>0</v>
      </c>
      <c r="S1968" s="2" t="s">
        <v>880</v>
      </c>
      <c r="T1968" s="2" t="s">
        <v>3194</v>
      </c>
      <c r="U1968" s="2" t="s">
        <v>3195</v>
      </c>
      <c r="V1968" s="2" t="s">
        <v>3196</v>
      </c>
      <c r="W1968" s="84" t="s">
        <v>3197</v>
      </c>
      <c r="X1968" s="39">
        <v>3241000</v>
      </c>
      <c r="Y1968" s="39" t="s">
        <v>3198</v>
      </c>
    </row>
    <row r="1969" spans="1:25" ht="120" x14ac:dyDescent="0.25">
      <c r="A1969" s="39" t="s">
        <v>3205</v>
      </c>
      <c r="B1969" s="40" t="str">
        <f>IFERROR(VLOOKUP(VALUE(MID(A1969,1,IF(VALUE(MID(A1969,1,3))=898,3,4))),[44]Hoja1!$A$3:$K$222,2,0),"")</f>
        <v>1073 Desarrollo integral de la educación media en las instituciones educativas del Distrito</v>
      </c>
      <c r="C1969" s="40" t="s">
        <v>3191</v>
      </c>
      <c r="D1969" s="40" t="s">
        <v>3192</v>
      </c>
      <c r="E1969" s="26">
        <v>80111501</v>
      </c>
      <c r="F1969" s="26" t="s">
        <v>3206</v>
      </c>
      <c r="G1969" s="41">
        <v>1</v>
      </c>
      <c r="H1969" s="41">
        <v>1</v>
      </c>
      <c r="I1969" s="39">
        <v>11.5</v>
      </c>
      <c r="J1969" s="39">
        <v>1</v>
      </c>
      <c r="K1969" s="39" t="s">
        <v>29</v>
      </c>
      <c r="L1969" s="39" t="str">
        <f>IF(K1969=[44]Hoja3!$B$2,[44]Hoja3!$A$2,IF(K1969=[44]Hoja3!$B$3,[44]Hoja3!$A$3,IF(K1969=[44]Hoja3!$B$4,[44]Hoja3!$A$4,IF(K1969=[44]Hoja3!$B$5,[44]Hoja3!$A$5,IF(K1969=[44]Hoja3!$B$6,[44]Hoja3!$A$6,IF(K1969=[44]Hoja3!$B$7,[44]Hoja3!$A$7,IF(K1969=[44]Hoja3!$B$8,[44]Hoja3!$A$8,IF(K1969=[44]Hoja3!$B$9,[44]Hoja3!$A$9,IF(K1969=[44]Hoja3!$B$10,[44]Hoja3!$A$10,IF(K1969=[44]Hoja3!$B$11,[44]Hoja3!$A$11,IF(K1969=[44]Hoja3!$B$12,[44]Hoja3!$A$12,IF(K1969=[44]Hoja3!$B$13,[44]Hoja3!$A$13,IF(K1969=[44]Hoja3!$B$14,[44]Hoja3!$A$14,"")))))))))))))</f>
        <v>CCE-05</v>
      </c>
      <c r="M1969" s="39" t="s">
        <v>58</v>
      </c>
      <c r="N1969" s="39">
        <v>0</v>
      </c>
      <c r="O1969" s="83">
        <v>53820000</v>
      </c>
      <c r="P1969" s="83">
        <v>53820000</v>
      </c>
      <c r="Q1969" s="42">
        <v>0</v>
      </c>
      <c r="R1969" s="39">
        <v>0</v>
      </c>
      <c r="S1969" s="2" t="s">
        <v>880</v>
      </c>
      <c r="T1969" s="2" t="s">
        <v>3194</v>
      </c>
      <c r="U1969" s="2" t="s">
        <v>3195</v>
      </c>
      <c r="V1969" s="2" t="s">
        <v>3196</v>
      </c>
      <c r="W1969" s="84" t="s">
        <v>3197</v>
      </c>
      <c r="X1969" s="39">
        <v>3241000</v>
      </c>
      <c r="Y1969" s="39" t="s">
        <v>3198</v>
      </c>
    </row>
    <row r="1970" spans="1:25" ht="120" x14ac:dyDescent="0.25">
      <c r="A1970" s="39" t="s">
        <v>3207</v>
      </c>
      <c r="B1970" s="40" t="str">
        <f>IFERROR(VLOOKUP(VALUE(MID(A1970,1,IF(VALUE(MID(A1970,1,3))=898,3,4))),[44]Hoja1!$A$3:$K$222,2,0),"")</f>
        <v>1073 Desarrollo integral de la educación media en las instituciones educativas del Distrito</v>
      </c>
      <c r="C1970" s="40" t="s">
        <v>3191</v>
      </c>
      <c r="D1970" s="40" t="s">
        <v>3192</v>
      </c>
      <c r="E1970" s="26">
        <v>80111501</v>
      </c>
      <c r="F1970" s="26" t="s">
        <v>3204</v>
      </c>
      <c r="G1970" s="41">
        <v>1</v>
      </c>
      <c r="H1970" s="41">
        <v>1</v>
      </c>
      <c r="I1970" s="39">
        <v>11.5</v>
      </c>
      <c r="J1970" s="39">
        <v>1</v>
      </c>
      <c r="K1970" s="39" t="s">
        <v>29</v>
      </c>
      <c r="L1970" s="39" t="str">
        <f>IF(K1970=[44]Hoja3!$B$2,[44]Hoja3!$A$2,IF(K1970=[44]Hoja3!$B$3,[44]Hoja3!$A$3,IF(K1970=[44]Hoja3!$B$4,[44]Hoja3!$A$4,IF(K1970=[44]Hoja3!$B$5,[44]Hoja3!$A$5,IF(K1970=[44]Hoja3!$B$6,[44]Hoja3!$A$6,IF(K1970=[44]Hoja3!$B$7,[44]Hoja3!$A$7,IF(K1970=[44]Hoja3!$B$8,[44]Hoja3!$A$8,IF(K1970=[44]Hoja3!$B$9,[44]Hoja3!$A$9,IF(K1970=[44]Hoja3!$B$10,[44]Hoja3!$A$10,IF(K1970=[44]Hoja3!$B$11,[44]Hoja3!$A$11,IF(K1970=[44]Hoja3!$B$12,[44]Hoja3!$A$12,IF(K1970=[44]Hoja3!$B$13,[44]Hoja3!$A$13,IF(K1970=[44]Hoja3!$B$14,[44]Hoja3!$A$14,"")))))))))))))</f>
        <v>CCE-05</v>
      </c>
      <c r="M1970" s="39" t="s">
        <v>58</v>
      </c>
      <c r="N1970" s="39">
        <v>0</v>
      </c>
      <c r="O1970" s="83">
        <v>63388000</v>
      </c>
      <c r="P1970" s="83">
        <v>63388000</v>
      </c>
      <c r="Q1970" s="42">
        <v>0</v>
      </c>
      <c r="R1970" s="39">
        <v>0</v>
      </c>
      <c r="S1970" s="2" t="s">
        <v>880</v>
      </c>
      <c r="T1970" s="2" t="s">
        <v>3194</v>
      </c>
      <c r="U1970" s="2" t="s">
        <v>3195</v>
      </c>
      <c r="V1970" s="2" t="s">
        <v>3196</v>
      </c>
      <c r="W1970" s="84" t="s">
        <v>3197</v>
      </c>
      <c r="X1970" s="39">
        <v>3241000</v>
      </c>
      <c r="Y1970" s="39" t="s">
        <v>3198</v>
      </c>
    </row>
    <row r="1971" spans="1:25" ht="120" x14ac:dyDescent="0.25">
      <c r="A1971" s="39" t="s">
        <v>3208</v>
      </c>
      <c r="B1971" s="40" t="str">
        <f>IFERROR(VLOOKUP(VALUE(MID(A1971,1,IF(VALUE(MID(A1971,1,3))=898,3,4))),[44]Hoja1!$A$3:$K$222,2,0),"")</f>
        <v>1073 Desarrollo integral de la educación media en las instituciones educativas del Distrito</v>
      </c>
      <c r="C1971" s="40" t="s">
        <v>3191</v>
      </c>
      <c r="D1971" s="40" t="s">
        <v>3192</v>
      </c>
      <c r="E1971" s="26">
        <v>80121704</v>
      </c>
      <c r="F1971" s="26" t="s">
        <v>3209</v>
      </c>
      <c r="G1971" s="41">
        <v>1</v>
      </c>
      <c r="H1971" s="41">
        <v>1</v>
      </c>
      <c r="I1971" s="39">
        <v>6</v>
      </c>
      <c r="J1971" s="39">
        <v>1</v>
      </c>
      <c r="K1971" s="39" t="s">
        <v>29</v>
      </c>
      <c r="L1971" s="39" t="str">
        <f>IF(K1971=[44]Hoja3!$B$2,[44]Hoja3!$A$2,IF(K1971=[44]Hoja3!$B$3,[44]Hoja3!$A$3,IF(K1971=[44]Hoja3!$B$4,[44]Hoja3!$A$4,IF(K1971=[44]Hoja3!$B$5,[44]Hoja3!$A$5,IF(K1971=[44]Hoja3!$B$6,[44]Hoja3!$A$6,IF(K1971=[44]Hoja3!$B$7,[44]Hoja3!$A$7,IF(K1971=[44]Hoja3!$B$8,[44]Hoja3!$A$8,IF(K1971=[44]Hoja3!$B$9,[44]Hoja3!$A$9,IF(K1971=[44]Hoja3!$B$10,[44]Hoja3!$A$10,IF(K1971=[44]Hoja3!$B$11,[44]Hoja3!$A$11,IF(K1971=[44]Hoja3!$B$12,[44]Hoja3!$A$12,IF(K1971=[44]Hoja3!$B$13,[44]Hoja3!$A$13,IF(K1971=[44]Hoja3!$B$14,[44]Hoja3!$A$14,"")))))))))))))</f>
        <v>CCE-05</v>
      </c>
      <c r="M1971" s="39" t="s">
        <v>58</v>
      </c>
      <c r="N1971" s="39">
        <v>0</v>
      </c>
      <c r="O1971" s="83">
        <v>42000000</v>
      </c>
      <c r="P1971" s="83">
        <v>42000000</v>
      </c>
      <c r="Q1971" s="42">
        <v>0</v>
      </c>
      <c r="R1971" s="39">
        <v>0</v>
      </c>
      <c r="S1971" s="2" t="s">
        <v>880</v>
      </c>
      <c r="T1971" s="2" t="s">
        <v>3194</v>
      </c>
      <c r="U1971" s="2" t="s">
        <v>3195</v>
      </c>
      <c r="V1971" s="2" t="s">
        <v>3196</v>
      </c>
      <c r="W1971" s="84" t="s">
        <v>3197</v>
      </c>
      <c r="X1971" s="39">
        <v>3241000</v>
      </c>
      <c r="Y1971" s="39" t="s">
        <v>3198</v>
      </c>
    </row>
    <row r="1972" spans="1:25" ht="120" x14ac:dyDescent="0.25">
      <c r="A1972" s="39" t="s">
        <v>3210</v>
      </c>
      <c r="B1972" s="40" t="str">
        <f>IFERROR(VLOOKUP(VALUE(MID(A1972,1,IF(VALUE(MID(A1972,1,3))=898,3,4))),[44]Hoja1!$A$3:$K$222,2,0),"")</f>
        <v>1073 Desarrollo integral de la educación media en las instituciones educativas del Distrito</v>
      </c>
      <c r="C1972" s="40" t="s">
        <v>3191</v>
      </c>
      <c r="D1972" s="40" t="s">
        <v>3192</v>
      </c>
      <c r="E1972" s="26">
        <v>80111501</v>
      </c>
      <c r="F1972" s="26" t="s">
        <v>3211</v>
      </c>
      <c r="G1972" s="41">
        <v>1</v>
      </c>
      <c r="H1972" s="41">
        <v>1</v>
      </c>
      <c r="I1972" s="39">
        <v>11.5</v>
      </c>
      <c r="J1972" s="39">
        <v>1</v>
      </c>
      <c r="K1972" s="39" t="s">
        <v>29</v>
      </c>
      <c r="L1972" s="39" t="str">
        <f>IF(K1972=[44]Hoja3!$B$2,[44]Hoja3!$A$2,IF(K1972=[44]Hoja3!$B$3,[44]Hoja3!$A$3,IF(K1972=[44]Hoja3!$B$4,[44]Hoja3!$A$4,IF(K1972=[44]Hoja3!$B$5,[44]Hoja3!$A$5,IF(K1972=[44]Hoja3!$B$6,[44]Hoja3!$A$6,IF(K1972=[44]Hoja3!$B$7,[44]Hoja3!$A$7,IF(K1972=[44]Hoja3!$B$8,[44]Hoja3!$A$8,IF(K1972=[44]Hoja3!$B$9,[44]Hoja3!$A$9,IF(K1972=[44]Hoja3!$B$10,[44]Hoja3!$A$10,IF(K1972=[44]Hoja3!$B$11,[44]Hoja3!$A$11,IF(K1972=[44]Hoja3!$B$12,[44]Hoja3!$A$12,IF(K1972=[44]Hoja3!$B$13,[44]Hoja3!$A$13,IF(K1972=[44]Hoja3!$B$14,[44]Hoja3!$A$14,"")))))))))))))</f>
        <v>CCE-05</v>
      </c>
      <c r="M1972" s="39" t="s">
        <v>58</v>
      </c>
      <c r="N1972" s="39">
        <v>0</v>
      </c>
      <c r="O1972" s="83">
        <v>53820000</v>
      </c>
      <c r="P1972" s="83">
        <v>53820000</v>
      </c>
      <c r="Q1972" s="42">
        <v>0</v>
      </c>
      <c r="R1972" s="39">
        <v>0</v>
      </c>
      <c r="S1972" s="2" t="s">
        <v>880</v>
      </c>
      <c r="T1972" s="2" t="s">
        <v>3194</v>
      </c>
      <c r="U1972" s="2" t="s">
        <v>3195</v>
      </c>
      <c r="V1972" s="2" t="s">
        <v>3196</v>
      </c>
      <c r="W1972" s="84" t="s">
        <v>3197</v>
      </c>
      <c r="X1972" s="39">
        <v>3241000</v>
      </c>
      <c r="Y1972" s="39" t="s">
        <v>3198</v>
      </c>
    </row>
    <row r="1973" spans="1:25" ht="120" x14ac:dyDescent="0.25">
      <c r="A1973" s="39" t="s">
        <v>3212</v>
      </c>
      <c r="B1973" s="40" t="str">
        <f>IFERROR(VLOOKUP(VALUE(MID(A1973,1,IF(VALUE(MID(A1973,1,3))=898,3,4))),[44]Hoja1!$A$3:$K$222,2,0),"")</f>
        <v>1073 Desarrollo integral de la educación media en las instituciones educativas del Distrito</v>
      </c>
      <c r="C1973" s="40" t="s">
        <v>3191</v>
      </c>
      <c r="D1973" s="40" t="s">
        <v>3192</v>
      </c>
      <c r="E1973" s="26">
        <v>80111501</v>
      </c>
      <c r="F1973" s="26" t="s">
        <v>3204</v>
      </c>
      <c r="G1973" s="41">
        <v>1</v>
      </c>
      <c r="H1973" s="41">
        <v>1</v>
      </c>
      <c r="I1973" s="39">
        <v>6</v>
      </c>
      <c r="J1973" s="39">
        <v>1</v>
      </c>
      <c r="K1973" s="39" t="s">
        <v>29</v>
      </c>
      <c r="L1973" s="39" t="str">
        <f>IF(K1973=[44]Hoja3!$B$2,[44]Hoja3!$A$2,IF(K1973=[44]Hoja3!$B$3,[44]Hoja3!$A$3,IF(K1973=[44]Hoja3!$B$4,[44]Hoja3!$A$4,IF(K1973=[44]Hoja3!$B$5,[44]Hoja3!$A$5,IF(K1973=[44]Hoja3!$B$6,[44]Hoja3!$A$6,IF(K1973=[44]Hoja3!$B$7,[44]Hoja3!$A$7,IF(K1973=[44]Hoja3!$B$8,[44]Hoja3!$A$8,IF(K1973=[44]Hoja3!$B$9,[44]Hoja3!$A$9,IF(K1973=[44]Hoja3!$B$10,[44]Hoja3!$A$10,IF(K1973=[44]Hoja3!$B$11,[44]Hoja3!$A$11,IF(K1973=[44]Hoja3!$B$12,[44]Hoja3!$A$12,IF(K1973=[44]Hoja3!$B$13,[44]Hoja3!$A$13,IF(K1973=[44]Hoja3!$B$14,[44]Hoja3!$A$14,"")))))))))))))</f>
        <v>CCE-05</v>
      </c>
      <c r="M1973" s="39" t="s">
        <v>58</v>
      </c>
      <c r="N1973" s="39">
        <v>0</v>
      </c>
      <c r="O1973" s="83">
        <v>34800000</v>
      </c>
      <c r="P1973" s="83">
        <v>34800000</v>
      </c>
      <c r="Q1973" s="42">
        <v>0</v>
      </c>
      <c r="R1973" s="39">
        <v>0</v>
      </c>
      <c r="S1973" s="2" t="s">
        <v>880</v>
      </c>
      <c r="T1973" s="2" t="s">
        <v>3194</v>
      </c>
      <c r="U1973" s="2" t="s">
        <v>3195</v>
      </c>
      <c r="V1973" s="2" t="s">
        <v>3196</v>
      </c>
      <c r="W1973" s="84" t="s">
        <v>3197</v>
      </c>
      <c r="X1973" s="39">
        <v>3241000</v>
      </c>
      <c r="Y1973" s="39" t="s">
        <v>3198</v>
      </c>
    </row>
    <row r="1974" spans="1:25" ht="135" x14ac:dyDescent="0.25">
      <c r="A1974" s="39" t="s">
        <v>3213</v>
      </c>
      <c r="B1974" s="40" t="str">
        <f>IFERROR(VLOOKUP(VALUE(MID(A1974,1,IF(VALUE(MID(A1974,1,3))=898,3,4))),[44]Hoja1!$A$3:$K$222,2,0),"")</f>
        <v>1073 Desarrollo integral de la educación media en las instituciones educativas del Distrito</v>
      </c>
      <c r="C1974" s="40" t="s">
        <v>3191</v>
      </c>
      <c r="D1974" s="40" t="s">
        <v>3192</v>
      </c>
      <c r="E1974" s="26">
        <v>80121704</v>
      </c>
      <c r="F1974" s="26" t="s">
        <v>3214</v>
      </c>
      <c r="G1974" s="41">
        <v>1</v>
      </c>
      <c r="H1974" s="41">
        <v>1</v>
      </c>
      <c r="I1974" s="39">
        <v>6</v>
      </c>
      <c r="J1974" s="39">
        <v>1</v>
      </c>
      <c r="K1974" s="39" t="s">
        <v>29</v>
      </c>
      <c r="L1974" s="39" t="str">
        <f>IF(K1974=[44]Hoja3!$B$2,[44]Hoja3!$A$2,IF(K1974=[44]Hoja3!$B$3,[44]Hoja3!$A$3,IF(K1974=[44]Hoja3!$B$4,[44]Hoja3!$A$4,IF(K1974=[44]Hoja3!$B$5,[44]Hoja3!$A$5,IF(K1974=[44]Hoja3!$B$6,[44]Hoja3!$A$6,IF(K1974=[44]Hoja3!$B$7,[44]Hoja3!$A$7,IF(K1974=[44]Hoja3!$B$8,[44]Hoja3!$A$8,IF(K1974=[44]Hoja3!$B$9,[44]Hoja3!$A$9,IF(K1974=[44]Hoja3!$B$10,[44]Hoja3!$A$10,IF(K1974=[44]Hoja3!$B$11,[44]Hoja3!$A$11,IF(K1974=[44]Hoja3!$B$12,[44]Hoja3!$A$12,IF(K1974=[44]Hoja3!$B$13,[44]Hoja3!$A$13,IF(K1974=[44]Hoja3!$B$14,[44]Hoja3!$A$14,"")))))))))))))</f>
        <v>CCE-05</v>
      </c>
      <c r="M1974" s="39" t="s">
        <v>58</v>
      </c>
      <c r="N1974" s="39">
        <v>0</v>
      </c>
      <c r="O1974" s="83">
        <v>56784000</v>
      </c>
      <c r="P1974" s="83">
        <v>56784000</v>
      </c>
      <c r="Q1974" s="42">
        <v>0</v>
      </c>
      <c r="R1974" s="39">
        <v>0</v>
      </c>
      <c r="S1974" s="2" t="s">
        <v>880</v>
      </c>
      <c r="T1974" s="2" t="s">
        <v>3194</v>
      </c>
      <c r="U1974" s="2" t="s">
        <v>3195</v>
      </c>
      <c r="V1974" s="2" t="s">
        <v>3196</v>
      </c>
      <c r="W1974" s="84" t="s">
        <v>3197</v>
      </c>
      <c r="X1974" s="39">
        <v>3241000</v>
      </c>
      <c r="Y1974" s="39" t="s">
        <v>3198</v>
      </c>
    </row>
    <row r="1975" spans="1:25" ht="120" x14ac:dyDescent="0.25">
      <c r="A1975" s="39" t="s">
        <v>3215</v>
      </c>
      <c r="B1975" s="40" t="str">
        <f>IFERROR(VLOOKUP(VALUE(MID(A1975,1,IF(VALUE(MID(A1975,1,3))=898,3,4))),[44]Hoja1!$A$3:$K$222,2,0),"")</f>
        <v>1073 Desarrollo integral de la educación media en las instituciones educativas del Distrito</v>
      </c>
      <c r="C1975" s="40" t="s">
        <v>3191</v>
      </c>
      <c r="D1975" s="40" t="s">
        <v>3192</v>
      </c>
      <c r="E1975" s="26">
        <v>80111501</v>
      </c>
      <c r="F1975" s="26" t="s">
        <v>3216</v>
      </c>
      <c r="G1975" s="41">
        <v>1</v>
      </c>
      <c r="H1975" s="41">
        <v>1</v>
      </c>
      <c r="I1975" s="39">
        <v>11.5</v>
      </c>
      <c r="J1975" s="39">
        <v>1</v>
      </c>
      <c r="K1975" s="39" t="s">
        <v>29</v>
      </c>
      <c r="L1975" s="39" t="str">
        <f>IF(K1975=[44]Hoja3!$B$2,[44]Hoja3!$A$2,IF(K1975=[44]Hoja3!$B$3,[44]Hoja3!$A$3,IF(K1975=[44]Hoja3!$B$4,[44]Hoja3!$A$4,IF(K1975=[44]Hoja3!$B$5,[44]Hoja3!$A$5,IF(K1975=[44]Hoja3!$B$6,[44]Hoja3!$A$6,IF(K1975=[44]Hoja3!$B$7,[44]Hoja3!$A$7,IF(K1975=[44]Hoja3!$B$8,[44]Hoja3!$A$8,IF(K1975=[44]Hoja3!$B$9,[44]Hoja3!$A$9,IF(K1975=[44]Hoja3!$B$10,[44]Hoja3!$A$10,IF(K1975=[44]Hoja3!$B$11,[44]Hoja3!$A$11,IF(K1975=[44]Hoja3!$B$12,[44]Hoja3!$A$12,IF(K1975=[44]Hoja3!$B$13,[44]Hoja3!$A$13,IF(K1975=[44]Hoja3!$B$14,[44]Hoja3!$A$14,"")))))))))))))</f>
        <v>CCE-05</v>
      </c>
      <c r="M1975" s="39" t="s">
        <v>1022</v>
      </c>
      <c r="N1975" s="39">
        <v>0</v>
      </c>
      <c r="O1975" s="83">
        <v>31671000</v>
      </c>
      <c r="P1975" s="83">
        <v>31671000</v>
      </c>
      <c r="Q1975" s="42">
        <v>0</v>
      </c>
      <c r="R1975" s="39">
        <v>0</v>
      </c>
      <c r="S1975" s="2" t="s">
        <v>880</v>
      </c>
      <c r="T1975" s="2" t="s">
        <v>3194</v>
      </c>
      <c r="U1975" s="2" t="s">
        <v>3195</v>
      </c>
      <c r="V1975" s="2" t="s">
        <v>3196</v>
      </c>
      <c r="W1975" s="84" t="s">
        <v>3197</v>
      </c>
      <c r="X1975" s="39">
        <v>3241000</v>
      </c>
      <c r="Y1975" s="39" t="s">
        <v>3198</v>
      </c>
    </row>
    <row r="1976" spans="1:25" ht="120" x14ac:dyDescent="0.25">
      <c r="A1976" s="39" t="s">
        <v>3217</v>
      </c>
      <c r="B1976" s="40" t="str">
        <f>IFERROR(VLOOKUP(VALUE(MID(A1976,1,IF(VALUE(MID(A1976,1,3))=898,3,4))),[44]Hoja1!$A$3:$K$222,2,0),"")</f>
        <v>1073 Desarrollo integral de la educación media en las instituciones educativas del Distrito</v>
      </c>
      <c r="C1976" s="40" t="s">
        <v>3191</v>
      </c>
      <c r="D1976" s="40" t="s">
        <v>3192</v>
      </c>
      <c r="E1976" s="26">
        <v>80111501</v>
      </c>
      <c r="F1976" s="26" t="s">
        <v>3218</v>
      </c>
      <c r="G1976" s="41">
        <v>1</v>
      </c>
      <c r="H1976" s="41">
        <v>1</v>
      </c>
      <c r="I1976" s="39">
        <v>6</v>
      </c>
      <c r="J1976" s="39">
        <v>1</v>
      </c>
      <c r="K1976" s="39" t="s">
        <v>29</v>
      </c>
      <c r="L1976" s="39" t="str">
        <f>IF(K1976=[44]Hoja3!$B$2,[44]Hoja3!$A$2,IF(K1976=[44]Hoja3!$B$3,[44]Hoja3!$A$3,IF(K1976=[44]Hoja3!$B$4,[44]Hoja3!$A$4,IF(K1976=[44]Hoja3!$B$5,[44]Hoja3!$A$5,IF(K1976=[44]Hoja3!$B$6,[44]Hoja3!$A$6,IF(K1976=[44]Hoja3!$B$7,[44]Hoja3!$A$7,IF(K1976=[44]Hoja3!$B$8,[44]Hoja3!$A$8,IF(K1976=[44]Hoja3!$B$9,[44]Hoja3!$A$9,IF(K1976=[44]Hoja3!$B$10,[44]Hoja3!$A$10,IF(K1976=[44]Hoja3!$B$11,[44]Hoja3!$A$11,IF(K1976=[44]Hoja3!$B$12,[44]Hoja3!$A$12,IF(K1976=[44]Hoja3!$B$13,[44]Hoja3!$A$13,IF(K1976=[44]Hoja3!$B$14,[44]Hoja3!$A$14,"")))))))))))))</f>
        <v>CCE-05</v>
      </c>
      <c r="M1976" s="39" t="s">
        <v>58</v>
      </c>
      <c r="N1976" s="39">
        <v>0</v>
      </c>
      <c r="O1976" s="83">
        <v>39000000</v>
      </c>
      <c r="P1976" s="83">
        <v>39000000</v>
      </c>
      <c r="Q1976" s="42">
        <v>0</v>
      </c>
      <c r="R1976" s="39">
        <v>0</v>
      </c>
      <c r="S1976" s="2" t="s">
        <v>880</v>
      </c>
      <c r="T1976" s="2" t="s">
        <v>3194</v>
      </c>
      <c r="U1976" s="2" t="s">
        <v>3195</v>
      </c>
      <c r="V1976" s="2" t="s">
        <v>3196</v>
      </c>
      <c r="W1976" s="84" t="s">
        <v>3197</v>
      </c>
      <c r="X1976" s="39">
        <v>3241000</v>
      </c>
      <c r="Y1976" s="39" t="s">
        <v>3198</v>
      </c>
    </row>
    <row r="1977" spans="1:25" ht="120" x14ac:dyDescent="0.25">
      <c r="A1977" s="39" t="s">
        <v>3219</v>
      </c>
      <c r="B1977" s="40" t="str">
        <f>IFERROR(VLOOKUP(VALUE(MID(A1977,1,IF(VALUE(MID(A1977,1,3))=898,3,4))),[44]Hoja1!$A$3:$K$222,2,0),"")</f>
        <v>1073 Desarrollo integral de la educación media en las instituciones educativas del Distrito</v>
      </c>
      <c r="C1977" s="40" t="s">
        <v>3191</v>
      </c>
      <c r="D1977" s="40" t="s">
        <v>3192</v>
      </c>
      <c r="E1977" s="26">
        <v>80111501</v>
      </c>
      <c r="F1977" s="26" t="s">
        <v>3220</v>
      </c>
      <c r="G1977" s="41">
        <v>1</v>
      </c>
      <c r="H1977" s="41">
        <v>1</v>
      </c>
      <c r="I1977" s="39">
        <v>11.5</v>
      </c>
      <c r="J1977" s="39">
        <v>1</v>
      </c>
      <c r="K1977" s="39" t="s">
        <v>29</v>
      </c>
      <c r="L1977" s="39" t="str">
        <f>IF(K1977=[44]Hoja3!$B$2,[44]Hoja3!$A$2,IF(K1977=[44]Hoja3!$B$3,[44]Hoja3!$A$3,IF(K1977=[44]Hoja3!$B$4,[44]Hoja3!$A$4,IF(K1977=[44]Hoja3!$B$5,[44]Hoja3!$A$5,IF(K1977=[44]Hoja3!$B$6,[44]Hoja3!$A$6,IF(K1977=[44]Hoja3!$B$7,[44]Hoja3!$A$7,IF(K1977=[44]Hoja3!$B$8,[44]Hoja3!$A$8,IF(K1977=[44]Hoja3!$B$9,[44]Hoja3!$A$9,IF(K1977=[44]Hoja3!$B$10,[44]Hoja3!$A$10,IF(K1977=[44]Hoja3!$B$11,[44]Hoja3!$A$11,IF(K1977=[44]Hoja3!$B$12,[44]Hoja3!$A$12,IF(K1977=[44]Hoja3!$B$13,[44]Hoja3!$A$13,IF(K1977=[44]Hoja3!$B$14,[44]Hoja3!$A$14,"")))))))))))))</f>
        <v>CCE-05</v>
      </c>
      <c r="M1977" s="39" t="s">
        <v>58</v>
      </c>
      <c r="N1977" s="39">
        <v>0</v>
      </c>
      <c r="O1977" s="83">
        <v>63388000</v>
      </c>
      <c r="P1977" s="83">
        <v>63388000</v>
      </c>
      <c r="Q1977" s="42">
        <v>0</v>
      </c>
      <c r="R1977" s="39">
        <v>0</v>
      </c>
      <c r="S1977" s="2" t="s">
        <v>880</v>
      </c>
      <c r="T1977" s="2" t="s">
        <v>3194</v>
      </c>
      <c r="U1977" s="2" t="s">
        <v>3195</v>
      </c>
      <c r="V1977" s="2" t="s">
        <v>3196</v>
      </c>
      <c r="W1977" s="84" t="s">
        <v>3197</v>
      </c>
      <c r="X1977" s="39">
        <v>3241000</v>
      </c>
      <c r="Y1977" s="39" t="s">
        <v>3198</v>
      </c>
    </row>
    <row r="1978" spans="1:25" ht="120" x14ac:dyDescent="0.25">
      <c r="A1978" s="39" t="s">
        <v>3221</v>
      </c>
      <c r="B1978" s="40" t="str">
        <f>IFERROR(VLOOKUP(VALUE(MID(A1978,1,IF(VALUE(MID(A1978,1,3))=898,3,4))),[44]Hoja1!$A$3:$K$222,2,0),"")</f>
        <v>1073 Desarrollo integral de la educación media en las instituciones educativas del Distrito</v>
      </c>
      <c r="C1978" s="40" t="s">
        <v>3191</v>
      </c>
      <c r="D1978" s="40" t="s">
        <v>3192</v>
      </c>
      <c r="E1978" s="26">
        <v>80111501</v>
      </c>
      <c r="F1978" s="26" t="s">
        <v>3222</v>
      </c>
      <c r="G1978" s="41">
        <v>1</v>
      </c>
      <c r="H1978" s="41">
        <v>1</v>
      </c>
      <c r="I1978" s="39">
        <v>11.5</v>
      </c>
      <c r="J1978" s="39">
        <v>1</v>
      </c>
      <c r="K1978" s="39" t="s">
        <v>29</v>
      </c>
      <c r="L1978" s="39" t="str">
        <f>IF(K1978=[44]Hoja3!$B$2,[44]Hoja3!$A$2,IF(K1978=[44]Hoja3!$B$3,[44]Hoja3!$A$3,IF(K1978=[44]Hoja3!$B$4,[44]Hoja3!$A$4,IF(K1978=[44]Hoja3!$B$5,[44]Hoja3!$A$5,IF(K1978=[44]Hoja3!$B$6,[44]Hoja3!$A$6,IF(K1978=[44]Hoja3!$B$7,[44]Hoja3!$A$7,IF(K1978=[44]Hoja3!$B$8,[44]Hoja3!$A$8,IF(K1978=[44]Hoja3!$B$9,[44]Hoja3!$A$9,IF(K1978=[44]Hoja3!$B$10,[44]Hoja3!$A$10,IF(K1978=[44]Hoja3!$B$11,[44]Hoja3!$A$11,IF(K1978=[44]Hoja3!$B$12,[44]Hoja3!$A$12,IF(K1978=[44]Hoja3!$B$13,[44]Hoja3!$A$13,IF(K1978=[44]Hoja3!$B$14,[44]Hoja3!$A$14,"")))))))))))))</f>
        <v>CCE-05</v>
      </c>
      <c r="M1978" s="39" t="s">
        <v>58</v>
      </c>
      <c r="N1978" s="39">
        <v>0</v>
      </c>
      <c r="O1978" s="83">
        <v>63388000</v>
      </c>
      <c r="P1978" s="83">
        <v>63388000</v>
      </c>
      <c r="Q1978" s="42">
        <v>0</v>
      </c>
      <c r="R1978" s="39">
        <v>0</v>
      </c>
      <c r="S1978" s="2" t="s">
        <v>880</v>
      </c>
      <c r="T1978" s="2" t="s">
        <v>3194</v>
      </c>
      <c r="U1978" s="2" t="s">
        <v>3195</v>
      </c>
      <c r="V1978" s="2" t="s">
        <v>3196</v>
      </c>
      <c r="W1978" s="84" t="s">
        <v>3197</v>
      </c>
      <c r="X1978" s="39">
        <v>3241000</v>
      </c>
      <c r="Y1978" s="39" t="s">
        <v>3198</v>
      </c>
    </row>
    <row r="1979" spans="1:25" ht="120" x14ac:dyDescent="0.25">
      <c r="A1979" s="39" t="s">
        <v>3223</v>
      </c>
      <c r="B1979" s="40" t="str">
        <f>IFERROR(VLOOKUP(VALUE(MID(A1979,1,IF(VALUE(MID(A1979,1,3))=898,3,4))),[44]Hoja1!$A$3:$K$222,2,0),"")</f>
        <v>1073 Desarrollo integral de la educación media en las instituciones educativas del Distrito</v>
      </c>
      <c r="C1979" s="40" t="s">
        <v>3191</v>
      </c>
      <c r="D1979" s="40" t="s">
        <v>3192</v>
      </c>
      <c r="E1979" s="26">
        <v>80111501</v>
      </c>
      <c r="F1979" s="26" t="s">
        <v>3224</v>
      </c>
      <c r="G1979" s="41">
        <v>1</v>
      </c>
      <c r="H1979" s="41">
        <v>1</v>
      </c>
      <c r="I1979" s="39">
        <v>11.5</v>
      </c>
      <c r="J1979" s="39">
        <v>1</v>
      </c>
      <c r="K1979" s="39" t="s">
        <v>29</v>
      </c>
      <c r="L1979" s="39" t="str">
        <f>IF(K1979=[44]Hoja3!$B$2,[44]Hoja3!$A$2,IF(K1979=[44]Hoja3!$B$3,[44]Hoja3!$A$3,IF(K1979=[44]Hoja3!$B$4,[44]Hoja3!$A$4,IF(K1979=[44]Hoja3!$B$5,[44]Hoja3!$A$5,IF(K1979=[44]Hoja3!$B$6,[44]Hoja3!$A$6,IF(K1979=[44]Hoja3!$B$7,[44]Hoja3!$A$7,IF(K1979=[44]Hoja3!$B$8,[44]Hoja3!$A$8,IF(K1979=[44]Hoja3!$B$9,[44]Hoja3!$A$9,IF(K1979=[44]Hoja3!$B$10,[44]Hoja3!$A$10,IF(K1979=[44]Hoja3!$B$11,[44]Hoja3!$A$11,IF(K1979=[44]Hoja3!$B$12,[44]Hoja3!$A$12,IF(K1979=[44]Hoja3!$B$13,[44]Hoja3!$A$13,IF(K1979=[44]Hoja3!$B$14,[44]Hoja3!$A$14,"")))))))))))))</f>
        <v>CCE-05</v>
      </c>
      <c r="M1979" s="39" t="s">
        <v>58</v>
      </c>
      <c r="N1979" s="39">
        <v>0</v>
      </c>
      <c r="O1979" s="83">
        <v>63388000</v>
      </c>
      <c r="P1979" s="83">
        <v>63388000</v>
      </c>
      <c r="Q1979" s="42">
        <v>0</v>
      </c>
      <c r="R1979" s="39">
        <v>0</v>
      </c>
      <c r="S1979" s="2" t="s">
        <v>880</v>
      </c>
      <c r="T1979" s="2" t="s">
        <v>3194</v>
      </c>
      <c r="U1979" s="2" t="s">
        <v>3195</v>
      </c>
      <c r="V1979" s="2" t="s">
        <v>3196</v>
      </c>
      <c r="W1979" s="84" t="s">
        <v>3197</v>
      </c>
      <c r="X1979" s="39">
        <v>3241000</v>
      </c>
      <c r="Y1979" s="39" t="s">
        <v>3198</v>
      </c>
    </row>
    <row r="1980" spans="1:25" ht="120" x14ac:dyDescent="0.25">
      <c r="A1980" s="39" t="s">
        <v>3225</v>
      </c>
      <c r="B1980" s="40" t="str">
        <f>IFERROR(VLOOKUP(VALUE(MID(A1980,1,IF(VALUE(MID(A1980,1,3))=898,3,4))),[44]Hoja1!$A$3:$K$222,2,0),"")</f>
        <v>1073 Desarrollo integral de la educación media en las instituciones educativas del Distrito</v>
      </c>
      <c r="C1980" s="40" t="s">
        <v>3191</v>
      </c>
      <c r="D1980" s="40" t="s">
        <v>3192</v>
      </c>
      <c r="E1980" s="26">
        <v>80111501</v>
      </c>
      <c r="F1980" s="31" t="s">
        <v>3226</v>
      </c>
      <c r="G1980" s="41">
        <v>1</v>
      </c>
      <c r="H1980" s="41">
        <v>1</v>
      </c>
      <c r="I1980" s="39">
        <v>6</v>
      </c>
      <c r="J1980" s="39">
        <v>1</v>
      </c>
      <c r="K1980" s="39" t="s">
        <v>29</v>
      </c>
      <c r="L1980" s="39" t="str">
        <f>IF(K1980=[44]Hoja3!$B$2,[44]Hoja3!$A$2,IF(K1980=[44]Hoja3!$B$3,[44]Hoja3!$A$3,IF(K1980=[44]Hoja3!$B$4,[44]Hoja3!$A$4,IF(K1980=[44]Hoja3!$B$5,[44]Hoja3!$A$5,IF(K1980=[44]Hoja3!$B$6,[44]Hoja3!$A$6,IF(K1980=[44]Hoja3!$B$7,[44]Hoja3!$A$7,IF(K1980=[44]Hoja3!$B$8,[44]Hoja3!$A$8,IF(K1980=[44]Hoja3!$B$9,[44]Hoja3!$A$9,IF(K1980=[44]Hoja3!$B$10,[44]Hoja3!$A$10,IF(K1980=[44]Hoja3!$B$11,[44]Hoja3!$A$11,IF(K1980=[44]Hoja3!$B$12,[44]Hoja3!$A$12,IF(K1980=[44]Hoja3!$B$13,[44]Hoja3!$A$13,IF(K1980=[44]Hoja3!$B$14,[44]Hoja3!$A$14,"")))))))))))))</f>
        <v>CCE-05</v>
      </c>
      <c r="M1980" s="39" t="s">
        <v>58</v>
      </c>
      <c r="N1980" s="39">
        <v>0</v>
      </c>
      <c r="O1980" s="83">
        <v>32100000</v>
      </c>
      <c r="P1980" s="83">
        <v>32100000</v>
      </c>
      <c r="Q1980" s="42">
        <v>0</v>
      </c>
      <c r="R1980" s="39">
        <v>0</v>
      </c>
      <c r="S1980" s="2" t="s">
        <v>880</v>
      </c>
      <c r="T1980" s="2" t="s">
        <v>3194</v>
      </c>
      <c r="U1980" s="2" t="s">
        <v>3195</v>
      </c>
      <c r="V1980" s="2" t="s">
        <v>3196</v>
      </c>
      <c r="W1980" s="84" t="s">
        <v>3197</v>
      </c>
      <c r="X1980" s="39">
        <v>3241000</v>
      </c>
      <c r="Y1980" s="39" t="s">
        <v>3198</v>
      </c>
    </row>
    <row r="1981" spans="1:25" ht="120" x14ac:dyDescent="0.25">
      <c r="A1981" s="39" t="s">
        <v>3227</v>
      </c>
      <c r="B1981" s="40" t="str">
        <f>IFERROR(VLOOKUP(VALUE(MID(A1981,1,IF(VALUE(MID(A1981,1,3))=898,3,4))),[44]Hoja1!$A$3:$K$222,2,0),"")</f>
        <v>1073 Desarrollo integral de la educación media en las instituciones educativas del Distrito</v>
      </c>
      <c r="C1981" s="40" t="s">
        <v>3191</v>
      </c>
      <c r="D1981" s="40" t="s">
        <v>3192</v>
      </c>
      <c r="E1981" s="26">
        <v>80111501</v>
      </c>
      <c r="F1981" s="26" t="s">
        <v>3204</v>
      </c>
      <c r="G1981" s="41">
        <v>1</v>
      </c>
      <c r="H1981" s="41">
        <v>1</v>
      </c>
      <c r="I1981" s="39">
        <v>11.5</v>
      </c>
      <c r="J1981" s="39">
        <v>1</v>
      </c>
      <c r="K1981" s="39" t="s">
        <v>29</v>
      </c>
      <c r="L1981" s="39" t="str">
        <f>IF(K1981=[44]Hoja3!$B$2,[44]Hoja3!$A$2,IF(K1981=[44]Hoja3!$B$3,[44]Hoja3!$A$3,IF(K1981=[44]Hoja3!$B$4,[44]Hoja3!$A$4,IF(K1981=[44]Hoja3!$B$5,[44]Hoja3!$A$5,IF(K1981=[44]Hoja3!$B$6,[44]Hoja3!$A$6,IF(K1981=[44]Hoja3!$B$7,[44]Hoja3!$A$7,IF(K1981=[44]Hoja3!$B$8,[44]Hoja3!$A$8,IF(K1981=[44]Hoja3!$B$9,[44]Hoja3!$A$9,IF(K1981=[44]Hoja3!$B$10,[44]Hoja3!$A$10,IF(K1981=[44]Hoja3!$B$11,[44]Hoja3!$A$11,IF(K1981=[44]Hoja3!$B$12,[44]Hoja3!$A$12,IF(K1981=[44]Hoja3!$B$13,[44]Hoja3!$A$13,IF(K1981=[44]Hoja3!$B$14,[44]Hoja3!$A$14,"")))))))))))))</f>
        <v>CCE-05</v>
      </c>
      <c r="M1981" s="39" t="s">
        <v>58</v>
      </c>
      <c r="N1981" s="39">
        <v>0</v>
      </c>
      <c r="O1981" s="83">
        <v>63388000</v>
      </c>
      <c r="P1981" s="83">
        <v>63388000</v>
      </c>
      <c r="Q1981" s="42">
        <v>0</v>
      </c>
      <c r="R1981" s="39">
        <v>0</v>
      </c>
      <c r="S1981" s="2" t="s">
        <v>880</v>
      </c>
      <c r="T1981" s="2" t="s">
        <v>3194</v>
      </c>
      <c r="U1981" s="2" t="s">
        <v>3195</v>
      </c>
      <c r="V1981" s="2" t="s">
        <v>3196</v>
      </c>
      <c r="W1981" s="84" t="s">
        <v>3197</v>
      </c>
      <c r="X1981" s="39">
        <v>3241000</v>
      </c>
      <c r="Y1981" s="39" t="s">
        <v>3198</v>
      </c>
    </row>
    <row r="1982" spans="1:25" ht="120" x14ac:dyDescent="0.25">
      <c r="A1982" s="39" t="s">
        <v>3228</v>
      </c>
      <c r="B1982" s="40" t="str">
        <f>IFERROR(VLOOKUP(VALUE(MID(A1982,1,IF(VALUE(MID(A1982,1,3))=898,3,4))),[44]Hoja1!$A$3:$K$222,2,0),"")</f>
        <v>1073 Desarrollo integral de la educación media en las instituciones educativas del Distrito</v>
      </c>
      <c r="C1982" s="40" t="s">
        <v>3191</v>
      </c>
      <c r="D1982" s="40" t="s">
        <v>3192</v>
      </c>
      <c r="E1982" s="26">
        <v>80111501</v>
      </c>
      <c r="F1982" s="31" t="s">
        <v>3226</v>
      </c>
      <c r="G1982" s="41">
        <v>1</v>
      </c>
      <c r="H1982" s="41">
        <v>1</v>
      </c>
      <c r="I1982" s="39">
        <v>11.5</v>
      </c>
      <c r="J1982" s="39">
        <v>1</v>
      </c>
      <c r="K1982" s="39" t="s">
        <v>29</v>
      </c>
      <c r="L1982" s="39" t="str">
        <f>IF(K1982=[44]Hoja3!$B$2,[44]Hoja3!$A$2,IF(K1982=[44]Hoja3!$B$3,[44]Hoja3!$A$3,IF(K1982=[44]Hoja3!$B$4,[44]Hoja3!$A$4,IF(K1982=[44]Hoja3!$B$5,[44]Hoja3!$A$5,IF(K1982=[44]Hoja3!$B$6,[44]Hoja3!$A$6,IF(K1982=[44]Hoja3!$B$7,[44]Hoja3!$A$7,IF(K1982=[44]Hoja3!$B$8,[44]Hoja3!$A$8,IF(K1982=[44]Hoja3!$B$9,[44]Hoja3!$A$9,IF(K1982=[44]Hoja3!$B$10,[44]Hoja3!$A$10,IF(K1982=[44]Hoja3!$B$11,[44]Hoja3!$A$11,IF(K1982=[44]Hoja3!$B$12,[44]Hoja3!$A$12,IF(K1982=[44]Hoja3!$B$13,[44]Hoja3!$A$13,IF(K1982=[44]Hoja3!$B$14,[44]Hoja3!$A$14,"")))))))))))))</f>
        <v>CCE-05</v>
      </c>
      <c r="M1982" s="39" t="s">
        <v>58</v>
      </c>
      <c r="N1982" s="39">
        <v>0</v>
      </c>
      <c r="O1982" s="83">
        <v>57845000</v>
      </c>
      <c r="P1982" s="83">
        <v>57845000</v>
      </c>
      <c r="Q1982" s="42">
        <v>0</v>
      </c>
      <c r="R1982" s="39">
        <v>0</v>
      </c>
      <c r="S1982" s="2" t="s">
        <v>880</v>
      </c>
      <c r="T1982" s="2" t="s">
        <v>3194</v>
      </c>
      <c r="U1982" s="2" t="s">
        <v>3195</v>
      </c>
      <c r="V1982" s="2" t="s">
        <v>3196</v>
      </c>
      <c r="W1982" s="84" t="s">
        <v>3197</v>
      </c>
      <c r="X1982" s="39">
        <v>3241000</v>
      </c>
      <c r="Y1982" s="39" t="s">
        <v>3198</v>
      </c>
    </row>
    <row r="1983" spans="1:25" ht="120" x14ac:dyDescent="0.25">
      <c r="A1983" s="39" t="s">
        <v>3229</v>
      </c>
      <c r="B1983" s="40" t="str">
        <f>IFERROR(VLOOKUP(VALUE(MID(A1983,1,IF(VALUE(MID(A1983,1,3))=898,3,4))),[44]Hoja1!$A$3:$K$222,2,0),"")</f>
        <v>1073 Desarrollo integral de la educación media en las instituciones educativas del Distrito</v>
      </c>
      <c r="C1983" s="40" t="s">
        <v>3191</v>
      </c>
      <c r="D1983" s="40" t="s">
        <v>3192</v>
      </c>
      <c r="E1983" s="26">
        <v>80111501</v>
      </c>
      <c r="F1983" s="26" t="s">
        <v>3230</v>
      </c>
      <c r="G1983" s="41">
        <v>1</v>
      </c>
      <c r="H1983" s="41">
        <v>1</v>
      </c>
      <c r="I1983" s="39">
        <v>6</v>
      </c>
      <c r="J1983" s="39">
        <v>1</v>
      </c>
      <c r="K1983" s="39" t="s">
        <v>29</v>
      </c>
      <c r="L1983" s="39" t="str">
        <f>IF(K1983=[44]Hoja3!$B$2,[44]Hoja3!$A$2,IF(K1983=[44]Hoja3!$B$3,[44]Hoja3!$A$3,IF(K1983=[44]Hoja3!$B$4,[44]Hoja3!$A$4,IF(K1983=[44]Hoja3!$B$5,[44]Hoja3!$A$5,IF(K1983=[44]Hoja3!$B$6,[44]Hoja3!$A$6,IF(K1983=[44]Hoja3!$B$7,[44]Hoja3!$A$7,IF(K1983=[44]Hoja3!$B$8,[44]Hoja3!$A$8,IF(K1983=[44]Hoja3!$B$9,[44]Hoja3!$A$9,IF(K1983=[44]Hoja3!$B$10,[44]Hoja3!$A$10,IF(K1983=[44]Hoja3!$B$11,[44]Hoja3!$A$11,IF(K1983=[44]Hoja3!$B$12,[44]Hoja3!$A$12,IF(K1983=[44]Hoja3!$B$13,[44]Hoja3!$A$13,IF(K1983=[44]Hoja3!$B$14,[44]Hoja3!$A$14,"")))))))))))))</f>
        <v>CCE-05</v>
      </c>
      <c r="M1983" s="39" t="s">
        <v>1022</v>
      </c>
      <c r="N1983" s="39">
        <v>0</v>
      </c>
      <c r="O1983" s="83">
        <v>15888000</v>
      </c>
      <c r="P1983" s="83">
        <v>15888000</v>
      </c>
      <c r="Q1983" s="42">
        <v>0</v>
      </c>
      <c r="R1983" s="39">
        <v>0</v>
      </c>
      <c r="S1983" s="2" t="s">
        <v>880</v>
      </c>
      <c r="T1983" s="2" t="s">
        <v>3194</v>
      </c>
      <c r="U1983" s="2" t="s">
        <v>3195</v>
      </c>
      <c r="V1983" s="2" t="s">
        <v>3196</v>
      </c>
      <c r="W1983" s="84" t="s">
        <v>3197</v>
      </c>
      <c r="X1983" s="39">
        <v>3241000</v>
      </c>
      <c r="Y1983" s="39" t="s">
        <v>3198</v>
      </c>
    </row>
    <row r="1984" spans="1:25" ht="120" x14ac:dyDescent="0.25">
      <c r="A1984" s="39" t="s">
        <v>3231</v>
      </c>
      <c r="B1984" s="40" t="str">
        <f>IFERROR(VLOOKUP(VALUE(MID(A1984,1,IF(VALUE(MID(A1984,1,3))=898,3,4))),[44]Hoja1!$A$3:$K$222,2,0),"")</f>
        <v>1073 Desarrollo integral de la educación media en las instituciones educativas del Distrito</v>
      </c>
      <c r="C1984" s="40" t="s">
        <v>3191</v>
      </c>
      <c r="D1984" s="40" t="s">
        <v>3192</v>
      </c>
      <c r="E1984" s="26">
        <v>80111501</v>
      </c>
      <c r="F1984" s="31" t="s">
        <v>3226</v>
      </c>
      <c r="G1984" s="41">
        <v>1</v>
      </c>
      <c r="H1984" s="41">
        <v>1</v>
      </c>
      <c r="I1984" s="39">
        <v>11.5</v>
      </c>
      <c r="J1984" s="39">
        <v>1</v>
      </c>
      <c r="K1984" s="39" t="s">
        <v>29</v>
      </c>
      <c r="L1984" s="39" t="str">
        <f>IF(K1984=[44]Hoja3!$B$2,[44]Hoja3!$A$2,IF(K1984=[44]Hoja3!$B$3,[44]Hoja3!$A$3,IF(K1984=[44]Hoja3!$B$4,[44]Hoja3!$A$4,IF(K1984=[44]Hoja3!$B$5,[44]Hoja3!$A$5,IF(K1984=[44]Hoja3!$B$6,[44]Hoja3!$A$6,IF(K1984=[44]Hoja3!$B$7,[44]Hoja3!$A$7,IF(K1984=[44]Hoja3!$B$8,[44]Hoja3!$A$8,IF(K1984=[44]Hoja3!$B$9,[44]Hoja3!$A$9,IF(K1984=[44]Hoja3!$B$10,[44]Hoja3!$A$10,IF(K1984=[44]Hoja3!$B$11,[44]Hoja3!$A$11,IF(K1984=[44]Hoja3!$B$12,[44]Hoja3!$A$12,IF(K1984=[44]Hoja3!$B$13,[44]Hoja3!$A$13,IF(K1984=[44]Hoja3!$B$14,[44]Hoja3!$A$14,"")))))))))))))</f>
        <v>CCE-05</v>
      </c>
      <c r="M1984" s="39" t="s">
        <v>58</v>
      </c>
      <c r="N1984" s="39">
        <v>0</v>
      </c>
      <c r="O1984" s="83">
        <v>55982000</v>
      </c>
      <c r="P1984" s="83">
        <v>55982000</v>
      </c>
      <c r="Q1984" s="42">
        <v>0</v>
      </c>
      <c r="R1984" s="39">
        <v>0</v>
      </c>
      <c r="S1984" s="2" t="s">
        <v>880</v>
      </c>
      <c r="T1984" s="2" t="s">
        <v>3194</v>
      </c>
      <c r="U1984" s="2" t="s">
        <v>3195</v>
      </c>
      <c r="V1984" s="2" t="s">
        <v>3196</v>
      </c>
      <c r="W1984" s="84" t="s">
        <v>3197</v>
      </c>
      <c r="X1984" s="39">
        <v>3241000</v>
      </c>
      <c r="Y1984" s="39" t="s">
        <v>3198</v>
      </c>
    </row>
    <row r="1985" spans="1:25" ht="120" x14ac:dyDescent="0.25">
      <c r="A1985" s="39" t="s">
        <v>3232</v>
      </c>
      <c r="B1985" s="40" t="str">
        <f>IFERROR(VLOOKUP(VALUE(MID(A1985,1,IF(VALUE(MID(A1985,1,3))=898,3,4))),[44]Hoja1!$A$3:$K$222,2,0),"")</f>
        <v>1073 Desarrollo integral de la educación media en las instituciones educativas del Distrito</v>
      </c>
      <c r="C1985" s="40" t="s">
        <v>3191</v>
      </c>
      <c r="D1985" s="40" t="s">
        <v>3192</v>
      </c>
      <c r="E1985" s="26">
        <v>80111501</v>
      </c>
      <c r="F1985" s="26" t="s">
        <v>3233</v>
      </c>
      <c r="G1985" s="41">
        <v>1</v>
      </c>
      <c r="H1985" s="41">
        <v>1</v>
      </c>
      <c r="I1985" s="39">
        <v>11.5</v>
      </c>
      <c r="J1985" s="39">
        <v>1</v>
      </c>
      <c r="K1985" s="39" t="s">
        <v>29</v>
      </c>
      <c r="L1985" s="39" t="str">
        <f>IF(K1985=[44]Hoja3!$B$2,[44]Hoja3!$A$2,IF(K1985=[44]Hoja3!$B$3,[44]Hoja3!$A$3,IF(K1985=[44]Hoja3!$B$4,[44]Hoja3!$A$4,IF(K1985=[44]Hoja3!$B$5,[44]Hoja3!$A$5,IF(K1985=[44]Hoja3!$B$6,[44]Hoja3!$A$6,IF(K1985=[44]Hoja3!$B$7,[44]Hoja3!$A$7,IF(K1985=[44]Hoja3!$B$8,[44]Hoja3!$A$8,IF(K1985=[44]Hoja3!$B$9,[44]Hoja3!$A$9,IF(K1985=[44]Hoja3!$B$10,[44]Hoja3!$A$10,IF(K1985=[44]Hoja3!$B$11,[44]Hoja3!$A$11,IF(K1985=[44]Hoja3!$B$12,[44]Hoja3!$A$12,IF(K1985=[44]Hoja3!$B$13,[44]Hoja3!$A$13,IF(K1985=[44]Hoja3!$B$14,[44]Hoja3!$A$14,"")))))))))))))</f>
        <v>CCE-05</v>
      </c>
      <c r="M1985" s="39" t="s">
        <v>58</v>
      </c>
      <c r="N1985" s="39">
        <v>0</v>
      </c>
      <c r="O1985" s="83">
        <v>60329000</v>
      </c>
      <c r="P1985" s="83">
        <v>60329000</v>
      </c>
      <c r="Q1985" s="42">
        <v>0</v>
      </c>
      <c r="R1985" s="39">
        <v>0</v>
      </c>
      <c r="S1985" s="2" t="s">
        <v>880</v>
      </c>
      <c r="T1985" s="2" t="s">
        <v>3194</v>
      </c>
      <c r="U1985" s="2" t="s">
        <v>3195</v>
      </c>
      <c r="V1985" s="2" t="s">
        <v>3196</v>
      </c>
      <c r="W1985" s="84" t="s">
        <v>3197</v>
      </c>
      <c r="X1985" s="39">
        <v>3241000</v>
      </c>
      <c r="Y1985" s="39" t="s">
        <v>3198</v>
      </c>
    </row>
    <row r="1986" spans="1:25" ht="120" x14ac:dyDescent="0.25">
      <c r="A1986" s="39" t="s">
        <v>3234</v>
      </c>
      <c r="B1986" s="40" t="str">
        <f>IFERROR(VLOOKUP(VALUE(MID(A1986,1,IF(VALUE(MID(A1986,1,3))=898,3,4))),[44]Hoja1!$A$3:$K$222,2,0),"")</f>
        <v>1073 Desarrollo integral de la educación media en las instituciones educativas del Distrito</v>
      </c>
      <c r="C1986" s="40" t="s">
        <v>3191</v>
      </c>
      <c r="D1986" s="40" t="s">
        <v>3192</v>
      </c>
      <c r="E1986" s="26">
        <v>80111501</v>
      </c>
      <c r="F1986" s="26" t="s">
        <v>3204</v>
      </c>
      <c r="G1986" s="41">
        <v>1</v>
      </c>
      <c r="H1986" s="41">
        <v>1</v>
      </c>
      <c r="I1986" s="39">
        <v>11.5</v>
      </c>
      <c r="J1986" s="39">
        <v>1</v>
      </c>
      <c r="K1986" s="39" t="s">
        <v>29</v>
      </c>
      <c r="L1986" s="39" t="str">
        <f>IF(K1986=[44]Hoja3!$B$2,[44]Hoja3!$A$2,IF(K1986=[44]Hoja3!$B$3,[44]Hoja3!$A$3,IF(K1986=[44]Hoja3!$B$4,[44]Hoja3!$A$4,IF(K1986=[44]Hoja3!$B$5,[44]Hoja3!$A$5,IF(K1986=[44]Hoja3!$B$6,[44]Hoja3!$A$6,IF(K1986=[44]Hoja3!$B$7,[44]Hoja3!$A$7,IF(K1986=[44]Hoja3!$B$8,[44]Hoja3!$A$8,IF(K1986=[44]Hoja3!$B$9,[44]Hoja3!$A$9,IF(K1986=[44]Hoja3!$B$10,[44]Hoja3!$A$10,IF(K1986=[44]Hoja3!$B$11,[44]Hoja3!$A$11,IF(K1986=[44]Hoja3!$B$12,[44]Hoja3!$A$12,IF(K1986=[44]Hoja3!$B$13,[44]Hoja3!$A$13,IF(K1986=[44]Hoja3!$B$14,[44]Hoja3!$A$14,"")))))))))))))</f>
        <v>CCE-05</v>
      </c>
      <c r="M1986" s="39" t="s">
        <v>58</v>
      </c>
      <c r="N1986" s="39">
        <v>0</v>
      </c>
      <c r="O1986" s="83">
        <v>63388000</v>
      </c>
      <c r="P1986" s="83">
        <v>63388000</v>
      </c>
      <c r="Q1986" s="42">
        <v>0</v>
      </c>
      <c r="R1986" s="39">
        <v>0</v>
      </c>
      <c r="S1986" s="2" t="s">
        <v>880</v>
      </c>
      <c r="T1986" s="2" t="s">
        <v>3194</v>
      </c>
      <c r="U1986" s="2" t="s">
        <v>3195</v>
      </c>
      <c r="V1986" s="2" t="s">
        <v>3196</v>
      </c>
      <c r="W1986" s="84" t="s">
        <v>3197</v>
      </c>
      <c r="X1986" s="39">
        <v>3241000</v>
      </c>
      <c r="Y1986" s="39" t="s">
        <v>3198</v>
      </c>
    </row>
    <row r="1987" spans="1:25" ht="120" x14ac:dyDescent="0.25">
      <c r="A1987" s="39" t="s">
        <v>3235</v>
      </c>
      <c r="B1987" s="40" t="str">
        <f>IFERROR(VLOOKUP(VALUE(MID(A1987,1,IF(VALUE(MID(A1987,1,3))=898,3,4))),[44]Hoja1!$A$3:$K$222,2,0),"")</f>
        <v>1073 Desarrollo integral de la educación media en las instituciones educativas del Distrito</v>
      </c>
      <c r="C1987" s="40" t="s">
        <v>3191</v>
      </c>
      <c r="D1987" s="40" t="s">
        <v>3192</v>
      </c>
      <c r="E1987" s="26">
        <v>80111501</v>
      </c>
      <c r="F1987" s="26" t="s">
        <v>3236</v>
      </c>
      <c r="G1987" s="41">
        <v>1</v>
      </c>
      <c r="H1987" s="41">
        <v>1</v>
      </c>
      <c r="I1987" s="39">
        <v>11.5</v>
      </c>
      <c r="J1987" s="39">
        <v>1</v>
      </c>
      <c r="K1987" s="39" t="s">
        <v>29</v>
      </c>
      <c r="L1987" s="39" t="str">
        <f>IF(K1987=[44]Hoja3!$B$2,[44]Hoja3!$A$2,IF(K1987=[44]Hoja3!$B$3,[44]Hoja3!$A$3,IF(K1987=[44]Hoja3!$B$4,[44]Hoja3!$A$4,IF(K1987=[44]Hoja3!$B$5,[44]Hoja3!$A$5,IF(K1987=[44]Hoja3!$B$6,[44]Hoja3!$A$6,IF(K1987=[44]Hoja3!$B$7,[44]Hoja3!$A$7,IF(K1987=[44]Hoja3!$B$8,[44]Hoja3!$A$8,IF(K1987=[44]Hoja3!$B$9,[44]Hoja3!$A$9,IF(K1987=[44]Hoja3!$B$10,[44]Hoja3!$A$10,IF(K1987=[44]Hoja3!$B$11,[44]Hoja3!$A$11,IF(K1987=[44]Hoja3!$B$12,[44]Hoja3!$A$12,IF(K1987=[44]Hoja3!$B$13,[44]Hoja3!$A$13,IF(K1987=[44]Hoja3!$B$14,[44]Hoja3!$A$14,"")))))))))))))</f>
        <v>CCE-05</v>
      </c>
      <c r="M1987" s="39" t="s">
        <v>58</v>
      </c>
      <c r="N1987" s="39">
        <v>0</v>
      </c>
      <c r="O1987" s="83">
        <v>59800000</v>
      </c>
      <c r="P1987" s="83">
        <v>59800000</v>
      </c>
      <c r="Q1987" s="42">
        <v>0</v>
      </c>
      <c r="R1987" s="39">
        <v>0</v>
      </c>
      <c r="S1987" s="2" t="s">
        <v>880</v>
      </c>
      <c r="T1987" s="2" t="s">
        <v>3194</v>
      </c>
      <c r="U1987" s="2" t="s">
        <v>3195</v>
      </c>
      <c r="V1987" s="2" t="s">
        <v>3196</v>
      </c>
      <c r="W1987" s="84" t="s">
        <v>3197</v>
      </c>
      <c r="X1987" s="39">
        <v>3241000</v>
      </c>
      <c r="Y1987" s="39" t="s">
        <v>3198</v>
      </c>
    </row>
    <row r="1988" spans="1:25" ht="120" x14ac:dyDescent="0.25">
      <c r="A1988" s="39" t="s">
        <v>3237</v>
      </c>
      <c r="B1988" s="40" t="str">
        <f>IFERROR(VLOOKUP(VALUE(MID(A1988,1,IF(VALUE(MID(A1988,1,3))=898,3,4))),[44]Hoja1!$A$3:$K$222,2,0),"")</f>
        <v>1073 Desarrollo integral de la educación media en las instituciones educativas del Distrito</v>
      </c>
      <c r="C1988" s="40" t="s">
        <v>3191</v>
      </c>
      <c r="D1988" s="40" t="s">
        <v>3192</v>
      </c>
      <c r="E1988" s="26">
        <v>80111501</v>
      </c>
      <c r="F1988" s="26" t="s">
        <v>3238</v>
      </c>
      <c r="G1988" s="41">
        <v>1</v>
      </c>
      <c r="H1988" s="41">
        <v>1</v>
      </c>
      <c r="I1988" s="39">
        <v>11.5</v>
      </c>
      <c r="J1988" s="39">
        <v>1</v>
      </c>
      <c r="K1988" s="39" t="s">
        <v>29</v>
      </c>
      <c r="L1988" s="39" t="str">
        <f>IF(K1988=[44]Hoja3!$B$2,[44]Hoja3!$A$2,IF(K1988=[44]Hoja3!$B$3,[44]Hoja3!$A$3,IF(K1988=[44]Hoja3!$B$4,[44]Hoja3!$A$4,IF(K1988=[44]Hoja3!$B$5,[44]Hoja3!$A$5,IF(K1988=[44]Hoja3!$B$6,[44]Hoja3!$A$6,IF(K1988=[44]Hoja3!$B$7,[44]Hoja3!$A$7,IF(K1988=[44]Hoja3!$B$8,[44]Hoja3!$A$8,IF(K1988=[44]Hoja3!$B$9,[44]Hoja3!$A$9,IF(K1988=[44]Hoja3!$B$10,[44]Hoja3!$A$10,IF(K1988=[44]Hoja3!$B$11,[44]Hoja3!$A$11,IF(K1988=[44]Hoja3!$B$12,[44]Hoja3!$A$12,IF(K1988=[44]Hoja3!$B$13,[44]Hoja3!$A$13,IF(K1988=[44]Hoja3!$B$14,[44]Hoja3!$A$14,"")))))))))))))</f>
        <v>CCE-05</v>
      </c>
      <c r="M1988" s="39" t="s">
        <v>1022</v>
      </c>
      <c r="N1988" s="39">
        <v>0</v>
      </c>
      <c r="O1988" s="83">
        <v>14352000</v>
      </c>
      <c r="P1988" s="83">
        <v>14352000</v>
      </c>
      <c r="Q1988" s="42">
        <v>0</v>
      </c>
      <c r="R1988" s="39">
        <v>0</v>
      </c>
      <c r="S1988" s="2" t="s">
        <v>880</v>
      </c>
      <c r="T1988" s="2" t="s">
        <v>3194</v>
      </c>
      <c r="U1988" s="2" t="s">
        <v>3195</v>
      </c>
      <c r="V1988" s="2" t="s">
        <v>3196</v>
      </c>
      <c r="W1988" s="84" t="s">
        <v>3197</v>
      </c>
      <c r="X1988" s="39">
        <v>3241000</v>
      </c>
      <c r="Y1988" s="39" t="s">
        <v>3198</v>
      </c>
    </row>
    <row r="1989" spans="1:25" ht="120" x14ac:dyDescent="0.25">
      <c r="A1989" s="39" t="s">
        <v>3239</v>
      </c>
      <c r="B1989" s="40" t="str">
        <f>IFERROR(VLOOKUP(VALUE(MID(A1989,1,IF(VALUE(MID(A1989,1,3))=898,3,4))),[44]Hoja1!$A$3:$K$222,2,0),"")</f>
        <v>1073 Desarrollo integral de la educación media en las instituciones educativas del Distrito</v>
      </c>
      <c r="C1989" s="40" t="s">
        <v>3191</v>
      </c>
      <c r="D1989" s="40" t="s">
        <v>3192</v>
      </c>
      <c r="E1989" s="26">
        <v>80111501</v>
      </c>
      <c r="F1989" s="26" t="s">
        <v>3238</v>
      </c>
      <c r="G1989" s="41">
        <v>1</v>
      </c>
      <c r="H1989" s="41">
        <v>1</v>
      </c>
      <c r="I1989" s="39">
        <v>6</v>
      </c>
      <c r="J1989" s="39">
        <v>1</v>
      </c>
      <c r="K1989" s="39" t="s">
        <v>29</v>
      </c>
      <c r="L1989" s="39" t="str">
        <f>IF(K1989=[44]Hoja3!$B$2,[44]Hoja3!$A$2,IF(K1989=[44]Hoja3!$B$3,[44]Hoja3!$A$3,IF(K1989=[44]Hoja3!$B$4,[44]Hoja3!$A$4,IF(K1989=[44]Hoja3!$B$5,[44]Hoja3!$A$5,IF(K1989=[44]Hoja3!$B$6,[44]Hoja3!$A$6,IF(K1989=[44]Hoja3!$B$7,[44]Hoja3!$A$7,IF(K1989=[44]Hoja3!$B$8,[44]Hoja3!$A$8,IF(K1989=[44]Hoja3!$B$9,[44]Hoja3!$A$9,IF(K1989=[44]Hoja3!$B$10,[44]Hoja3!$A$10,IF(K1989=[44]Hoja3!$B$11,[44]Hoja3!$A$11,IF(K1989=[44]Hoja3!$B$12,[44]Hoja3!$A$12,IF(K1989=[44]Hoja3!$B$13,[44]Hoja3!$A$13,IF(K1989=[44]Hoja3!$B$14,[44]Hoja3!$A$14,"")))))))))))))</f>
        <v>CCE-05</v>
      </c>
      <c r="M1989" s="39" t="s">
        <v>1022</v>
      </c>
      <c r="N1989" s="39">
        <v>0</v>
      </c>
      <c r="O1989" s="83">
        <v>7488000</v>
      </c>
      <c r="P1989" s="83">
        <v>7488000</v>
      </c>
      <c r="Q1989" s="42">
        <v>0</v>
      </c>
      <c r="R1989" s="39">
        <v>0</v>
      </c>
      <c r="S1989" s="2" t="s">
        <v>880</v>
      </c>
      <c r="T1989" s="2" t="s">
        <v>3194</v>
      </c>
      <c r="U1989" s="2" t="s">
        <v>3195</v>
      </c>
      <c r="V1989" s="2" t="s">
        <v>3196</v>
      </c>
      <c r="W1989" s="84" t="s">
        <v>3197</v>
      </c>
      <c r="X1989" s="39">
        <v>3241000</v>
      </c>
      <c r="Y1989" s="39" t="s">
        <v>3198</v>
      </c>
    </row>
    <row r="1990" spans="1:25" ht="120" x14ac:dyDescent="0.25">
      <c r="A1990" s="39" t="s">
        <v>3240</v>
      </c>
      <c r="B1990" s="40" t="str">
        <f>IFERROR(VLOOKUP(VALUE(MID(A1990,1,IF(VALUE(MID(A1990,1,3))=898,3,4))),[44]Hoja1!$A$3:$K$222,2,0),"")</f>
        <v>1073 Desarrollo integral de la educación media en las instituciones educativas del Distrito</v>
      </c>
      <c r="C1990" s="40" t="s">
        <v>3191</v>
      </c>
      <c r="D1990" s="40" t="s">
        <v>3192</v>
      </c>
      <c r="E1990" s="26">
        <v>80111501</v>
      </c>
      <c r="F1990" s="26" t="s">
        <v>3241</v>
      </c>
      <c r="G1990" s="41">
        <v>1</v>
      </c>
      <c r="H1990" s="41">
        <v>1</v>
      </c>
      <c r="I1990" s="39">
        <v>11.5</v>
      </c>
      <c r="J1990" s="39">
        <v>1</v>
      </c>
      <c r="K1990" s="39" t="s">
        <v>29</v>
      </c>
      <c r="L1990" s="39" t="str">
        <f>IF(K1990=[44]Hoja3!$B$2,[44]Hoja3!$A$2,IF(K1990=[44]Hoja3!$B$3,[44]Hoja3!$A$3,IF(K1990=[44]Hoja3!$B$4,[44]Hoja3!$A$4,IF(K1990=[44]Hoja3!$B$5,[44]Hoja3!$A$5,IF(K1990=[44]Hoja3!$B$6,[44]Hoja3!$A$6,IF(K1990=[44]Hoja3!$B$7,[44]Hoja3!$A$7,IF(K1990=[44]Hoja3!$B$8,[44]Hoja3!$A$8,IF(K1990=[44]Hoja3!$B$9,[44]Hoja3!$A$9,IF(K1990=[44]Hoja3!$B$10,[44]Hoja3!$A$10,IF(K1990=[44]Hoja3!$B$11,[44]Hoja3!$A$11,IF(K1990=[44]Hoja3!$B$12,[44]Hoja3!$A$12,IF(K1990=[44]Hoja3!$B$13,[44]Hoja3!$A$13,IF(K1990=[44]Hoja3!$B$14,[44]Hoja3!$A$14,"")))))))))))))</f>
        <v>CCE-05</v>
      </c>
      <c r="M1990" s="39" t="s">
        <v>1022</v>
      </c>
      <c r="N1990" s="39">
        <v>0</v>
      </c>
      <c r="O1990" s="83">
        <v>35880000</v>
      </c>
      <c r="P1990" s="83">
        <v>35880000</v>
      </c>
      <c r="Q1990" s="42">
        <v>0</v>
      </c>
      <c r="R1990" s="39">
        <v>0</v>
      </c>
      <c r="S1990" s="2" t="s">
        <v>880</v>
      </c>
      <c r="T1990" s="2" t="s">
        <v>3194</v>
      </c>
      <c r="U1990" s="2" t="s">
        <v>3195</v>
      </c>
      <c r="V1990" s="2" t="s">
        <v>3196</v>
      </c>
      <c r="W1990" s="84" t="s">
        <v>3197</v>
      </c>
      <c r="X1990" s="39">
        <v>3241000</v>
      </c>
      <c r="Y1990" s="39" t="s">
        <v>3198</v>
      </c>
    </row>
    <row r="1991" spans="1:25" ht="120" x14ac:dyDescent="0.25">
      <c r="A1991" s="39" t="s">
        <v>3242</v>
      </c>
      <c r="B1991" s="40" t="str">
        <f>IFERROR(VLOOKUP(VALUE(MID(A1991,1,IF(VALUE(MID(A1991,1,3))=898,3,4))),[44]Hoja1!$A$3:$K$222,2,0),"")</f>
        <v>1073 Desarrollo integral de la educación media en las instituciones educativas del Distrito</v>
      </c>
      <c r="C1991" s="40" t="s">
        <v>3191</v>
      </c>
      <c r="D1991" s="40" t="s">
        <v>3192</v>
      </c>
      <c r="E1991" s="26">
        <v>80111501</v>
      </c>
      <c r="F1991" s="26" t="s">
        <v>3243</v>
      </c>
      <c r="G1991" s="41">
        <v>1</v>
      </c>
      <c r="H1991" s="41">
        <v>1</v>
      </c>
      <c r="I1991" s="39">
        <v>11.5</v>
      </c>
      <c r="J1991" s="39">
        <v>1</v>
      </c>
      <c r="K1991" s="39" t="s">
        <v>29</v>
      </c>
      <c r="L1991" s="39" t="str">
        <f>IF(K1991=[44]Hoja3!$B$2,[44]Hoja3!$A$2,IF(K1991=[44]Hoja3!$B$3,[44]Hoja3!$A$3,IF(K1991=[44]Hoja3!$B$4,[44]Hoja3!$A$4,IF(K1991=[44]Hoja3!$B$5,[44]Hoja3!$A$5,IF(K1991=[44]Hoja3!$B$6,[44]Hoja3!$A$6,IF(K1991=[44]Hoja3!$B$7,[44]Hoja3!$A$7,IF(K1991=[44]Hoja3!$B$8,[44]Hoja3!$A$8,IF(K1991=[44]Hoja3!$B$9,[44]Hoja3!$A$9,IF(K1991=[44]Hoja3!$B$10,[44]Hoja3!$A$10,IF(K1991=[44]Hoja3!$B$11,[44]Hoja3!$A$11,IF(K1991=[44]Hoja3!$B$12,[44]Hoja3!$A$12,IF(K1991=[44]Hoja3!$B$13,[44]Hoja3!$A$13,IF(K1991=[44]Hoja3!$B$14,[44]Hoja3!$A$14,"")))))))))))))</f>
        <v>CCE-05</v>
      </c>
      <c r="M1991" s="39" t="s">
        <v>58</v>
      </c>
      <c r="N1991" s="39">
        <v>0</v>
      </c>
      <c r="O1991" s="85">
        <v>59800000</v>
      </c>
      <c r="P1991" s="85">
        <v>59800000</v>
      </c>
      <c r="Q1991" s="42">
        <v>0</v>
      </c>
      <c r="R1991" s="39">
        <v>0</v>
      </c>
      <c r="S1991" s="2" t="s">
        <v>880</v>
      </c>
      <c r="T1991" s="2" t="s">
        <v>3194</v>
      </c>
      <c r="U1991" s="2" t="s">
        <v>3195</v>
      </c>
      <c r="V1991" s="2" t="s">
        <v>3196</v>
      </c>
      <c r="W1991" s="84" t="s">
        <v>3197</v>
      </c>
      <c r="X1991" s="39">
        <v>3241000</v>
      </c>
      <c r="Y1991" s="39" t="s">
        <v>3198</v>
      </c>
    </row>
    <row r="1992" spans="1:25" ht="120" x14ac:dyDescent="0.25">
      <c r="A1992" s="39" t="s">
        <v>3244</v>
      </c>
      <c r="B1992" s="40" t="str">
        <f>IFERROR(VLOOKUP(VALUE(MID(A1992,1,IF(VALUE(MID(A1992,1,3))=898,3,4))),[44]Hoja1!$A$3:$K$222,2,0),"")</f>
        <v>1073 Desarrollo integral de la educación media en las instituciones educativas del Distrito</v>
      </c>
      <c r="C1992" s="40" t="s">
        <v>3191</v>
      </c>
      <c r="D1992" s="40" t="s">
        <v>3192</v>
      </c>
      <c r="E1992" s="26">
        <v>80121704</v>
      </c>
      <c r="F1992" s="26" t="s">
        <v>3245</v>
      </c>
      <c r="G1992" s="41">
        <v>1</v>
      </c>
      <c r="H1992" s="41">
        <v>1</v>
      </c>
      <c r="I1992" s="39">
        <v>6</v>
      </c>
      <c r="J1992" s="39">
        <v>1</v>
      </c>
      <c r="K1992" s="39" t="s">
        <v>29</v>
      </c>
      <c r="L1992" s="39" t="str">
        <f>IF(K1992=[44]Hoja3!$B$2,[44]Hoja3!$A$2,IF(K1992=[44]Hoja3!$B$3,[44]Hoja3!$A$3,IF(K1992=[44]Hoja3!$B$4,[44]Hoja3!$A$4,IF(K1992=[44]Hoja3!$B$5,[44]Hoja3!$A$5,IF(K1992=[44]Hoja3!$B$6,[44]Hoja3!$A$6,IF(K1992=[44]Hoja3!$B$7,[44]Hoja3!$A$7,IF(K1992=[44]Hoja3!$B$8,[44]Hoja3!$A$8,IF(K1992=[44]Hoja3!$B$9,[44]Hoja3!$A$9,IF(K1992=[44]Hoja3!$B$10,[44]Hoja3!$A$10,IF(K1992=[44]Hoja3!$B$11,[44]Hoja3!$A$11,IF(K1992=[44]Hoja3!$B$12,[44]Hoja3!$A$12,IF(K1992=[44]Hoja3!$B$13,[44]Hoja3!$A$13,IF(K1992=[44]Hoja3!$B$14,[44]Hoja3!$A$14,"")))))))))))))</f>
        <v>CCE-05</v>
      </c>
      <c r="M1992" s="39" t="s">
        <v>58</v>
      </c>
      <c r="N1992" s="39">
        <v>0</v>
      </c>
      <c r="O1992" s="85">
        <v>56784000</v>
      </c>
      <c r="P1992" s="85">
        <v>56784000</v>
      </c>
      <c r="Q1992" s="42">
        <v>0</v>
      </c>
      <c r="R1992" s="39">
        <v>0</v>
      </c>
      <c r="S1992" s="2" t="s">
        <v>880</v>
      </c>
      <c r="T1992" s="2" t="s">
        <v>3194</v>
      </c>
      <c r="U1992" s="2" t="s">
        <v>3195</v>
      </c>
      <c r="V1992" s="2" t="s">
        <v>3196</v>
      </c>
      <c r="W1992" s="84" t="s">
        <v>3197</v>
      </c>
      <c r="X1992" s="39">
        <v>3241000</v>
      </c>
      <c r="Y1992" s="39" t="s">
        <v>3198</v>
      </c>
    </row>
    <row r="1993" spans="1:25" ht="120" x14ac:dyDescent="0.25">
      <c r="A1993" s="39" t="s">
        <v>3246</v>
      </c>
      <c r="B1993" s="40" t="str">
        <f>IFERROR(VLOOKUP(VALUE(MID(A1993,1,IF(VALUE(MID(A1993,1,3))=898,3,4))),[44]Hoja1!$A$3:$K$222,2,0),"")</f>
        <v>1073 Desarrollo integral de la educación media en las instituciones educativas del Distrito</v>
      </c>
      <c r="C1993" s="40" t="s">
        <v>3191</v>
      </c>
      <c r="D1993" s="40" t="s">
        <v>3192</v>
      </c>
      <c r="E1993" s="26">
        <v>80111501</v>
      </c>
      <c r="F1993" s="26" t="s">
        <v>3247</v>
      </c>
      <c r="G1993" s="41">
        <v>1</v>
      </c>
      <c r="H1993" s="41">
        <v>1</v>
      </c>
      <c r="I1993" s="39">
        <v>6</v>
      </c>
      <c r="J1993" s="39">
        <v>1</v>
      </c>
      <c r="K1993" s="39" t="s">
        <v>29</v>
      </c>
      <c r="L1993" s="39" t="str">
        <f>IF(K1993=[44]Hoja3!$B$2,[44]Hoja3!$A$2,IF(K1993=[44]Hoja3!$B$3,[44]Hoja3!$A$3,IF(K1993=[44]Hoja3!$B$4,[44]Hoja3!$A$4,IF(K1993=[44]Hoja3!$B$5,[44]Hoja3!$A$5,IF(K1993=[44]Hoja3!$B$6,[44]Hoja3!$A$6,IF(K1993=[44]Hoja3!$B$7,[44]Hoja3!$A$7,IF(K1993=[44]Hoja3!$B$8,[44]Hoja3!$A$8,IF(K1993=[44]Hoja3!$B$9,[44]Hoja3!$A$9,IF(K1993=[44]Hoja3!$B$10,[44]Hoja3!$A$10,IF(K1993=[44]Hoja3!$B$11,[44]Hoja3!$A$11,IF(K1993=[44]Hoja3!$B$12,[44]Hoja3!$A$12,IF(K1993=[44]Hoja3!$B$13,[44]Hoja3!$A$13,IF(K1993=[44]Hoja3!$B$14,[44]Hoja3!$A$14,"")))))))))))))</f>
        <v>CCE-05</v>
      </c>
      <c r="M1993" s="39" t="s">
        <v>58</v>
      </c>
      <c r="N1993" s="39">
        <v>0</v>
      </c>
      <c r="O1993" s="85">
        <v>24000000</v>
      </c>
      <c r="P1993" s="85">
        <v>24000000</v>
      </c>
      <c r="Q1993" s="42">
        <v>0</v>
      </c>
      <c r="R1993" s="39">
        <v>0</v>
      </c>
      <c r="S1993" s="2" t="s">
        <v>880</v>
      </c>
      <c r="T1993" s="2" t="s">
        <v>3194</v>
      </c>
      <c r="U1993" s="2" t="s">
        <v>3195</v>
      </c>
      <c r="V1993" s="2" t="s">
        <v>3196</v>
      </c>
      <c r="W1993" s="84" t="s">
        <v>3197</v>
      </c>
      <c r="X1993" s="39">
        <v>3241000</v>
      </c>
      <c r="Y1993" s="39" t="s">
        <v>3198</v>
      </c>
    </row>
    <row r="1994" spans="1:25" ht="120" x14ac:dyDescent="0.25">
      <c r="A1994" s="39" t="s">
        <v>3248</v>
      </c>
      <c r="B1994" s="40" t="str">
        <f>IFERROR(VLOOKUP(VALUE(MID(A1994,1,IF(VALUE(MID(A1994,1,3))=898,3,4))),[44]Hoja1!$A$3:$K$222,2,0),"")</f>
        <v>1073 Desarrollo integral de la educación media en las instituciones educativas del Distrito</v>
      </c>
      <c r="C1994" s="40" t="s">
        <v>3191</v>
      </c>
      <c r="D1994" s="40" t="s">
        <v>3192</v>
      </c>
      <c r="E1994" s="26">
        <v>80111501</v>
      </c>
      <c r="F1994" s="26" t="s">
        <v>3249</v>
      </c>
      <c r="G1994" s="41">
        <v>1</v>
      </c>
      <c r="H1994" s="41">
        <v>1</v>
      </c>
      <c r="I1994" s="39">
        <v>11.5</v>
      </c>
      <c r="J1994" s="39">
        <v>1</v>
      </c>
      <c r="K1994" s="39" t="s">
        <v>29</v>
      </c>
      <c r="L1994" s="39" t="str">
        <f>IF(K1994=[44]Hoja3!$B$2,[44]Hoja3!$A$2,IF(K1994=[44]Hoja3!$B$3,[44]Hoja3!$A$3,IF(K1994=[44]Hoja3!$B$4,[44]Hoja3!$A$4,IF(K1994=[44]Hoja3!$B$5,[44]Hoja3!$A$5,IF(K1994=[44]Hoja3!$B$6,[44]Hoja3!$A$6,IF(K1994=[44]Hoja3!$B$7,[44]Hoja3!$A$7,IF(K1994=[44]Hoja3!$B$8,[44]Hoja3!$A$8,IF(K1994=[44]Hoja3!$B$9,[44]Hoja3!$A$9,IF(K1994=[44]Hoja3!$B$10,[44]Hoja3!$A$10,IF(K1994=[44]Hoja3!$B$11,[44]Hoja3!$A$11,IF(K1994=[44]Hoja3!$B$12,[44]Hoja3!$A$12,IF(K1994=[44]Hoja3!$B$13,[44]Hoja3!$A$13,IF(K1994=[44]Hoja3!$B$14,[44]Hoja3!$A$14,"")))))))))))))</f>
        <v>CCE-05</v>
      </c>
      <c r="M1994" s="39" t="s">
        <v>58</v>
      </c>
      <c r="N1994" s="39">
        <v>0</v>
      </c>
      <c r="O1994" s="85">
        <v>74750000</v>
      </c>
      <c r="P1994" s="85">
        <v>74750000</v>
      </c>
      <c r="Q1994" s="42">
        <v>0</v>
      </c>
      <c r="R1994" s="39">
        <v>0</v>
      </c>
      <c r="S1994" s="2" t="s">
        <v>880</v>
      </c>
      <c r="T1994" s="2" t="s">
        <v>3194</v>
      </c>
      <c r="U1994" s="2" t="s">
        <v>3195</v>
      </c>
      <c r="V1994" s="2" t="s">
        <v>3196</v>
      </c>
      <c r="W1994" s="84" t="s">
        <v>3197</v>
      </c>
      <c r="X1994" s="39">
        <v>3241000</v>
      </c>
      <c r="Y1994" s="39" t="s">
        <v>3198</v>
      </c>
    </row>
    <row r="1995" spans="1:25" ht="120" x14ac:dyDescent="0.25">
      <c r="A1995" s="39" t="s">
        <v>3250</v>
      </c>
      <c r="B1995" s="40" t="str">
        <f>IFERROR(VLOOKUP(VALUE(MID(A1995,1,IF(VALUE(MID(A1995,1,3))=898,3,4))),[44]Hoja1!$A$3:$K$222,2,0),"")</f>
        <v>1073 Desarrollo integral de la educación media en las instituciones educativas del Distrito</v>
      </c>
      <c r="C1995" s="40" t="s">
        <v>3191</v>
      </c>
      <c r="D1995" s="40" t="s">
        <v>3192</v>
      </c>
      <c r="E1995" s="26">
        <v>80111501</v>
      </c>
      <c r="F1995" s="26" t="s">
        <v>3251</v>
      </c>
      <c r="G1995" s="41">
        <v>7</v>
      </c>
      <c r="H1995" s="41">
        <v>7</v>
      </c>
      <c r="I1995" s="39">
        <v>6</v>
      </c>
      <c r="J1995" s="39">
        <v>1</v>
      </c>
      <c r="K1995" s="39" t="s">
        <v>29</v>
      </c>
      <c r="L1995" s="39" t="str">
        <f>IF(K1995=[44]Hoja3!$B$2,[44]Hoja3!$A$2,IF(K1995=[44]Hoja3!$B$3,[44]Hoja3!$A$3,IF(K1995=[44]Hoja3!$B$4,[44]Hoja3!$A$4,IF(K1995=[44]Hoja3!$B$5,[44]Hoja3!$A$5,IF(K1995=[44]Hoja3!$B$6,[44]Hoja3!$A$6,IF(K1995=[44]Hoja3!$B$7,[44]Hoja3!$A$7,IF(K1995=[44]Hoja3!$B$8,[44]Hoja3!$A$8,IF(K1995=[44]Hoja3!$B$9,[44]Hoja3!$A$9,IF(K1995=[44]Hoja3!$B$10,[44]Hoja3!$A$10,IF(K1995=[44]Hoja3!$B$11,[44]Hoja3!$A$11,IF(K1995=[44]Hoja3!$B$12,[44]Hoja3!$A$12,IF(K1995=[44]Hoja3!$B$13,[44]Hoja3!$A$13,IF(K1995=[44]Hoja3!$B$14,[44]Hoja3!$A$14,"")))))))))))))</f>
        <v>CCE-05</v>
      </c>
      <c r="M1995" s="39" t="s">
        <v>58</v>
      </c>
      <c r="N1995" s="39">
        <v>0</v>
      </c>
      <c r="O1995" s="83">
        <v>36000000</v>
      </c>
      <c r="P1995" s="83">
        <v>36000000</v>
      </c>
      <c r="Q1995" s="42">
        <v>0</v>
      </c>
      <c r="R1995" s="39">
        <v>0</v>
      </c>
      <c r="S1995" s="2" t="s">
        <v>880</v>
      </c>
      <c r="T1995" s="2" t="s">
        <v>3194</v>
      </c>
      <c r="U1995" s="2" t="s">
        <v>3195</v>
      </c>
      <c r="V1995" s="2" t="s">
        <v>3196</v>
      </c>
      <c r="W1995" s="84" t="s">
        <v>3197</v>
      </c>
      <c r="X1995" s="39">
        <v>3241000</v>
      </c>
      <c r="Y1995" s="39" t="s">
        <v>3198</v>
      </c>
    </row>
    <row r="1996" spans="1:25" ht="108" x14ac:dyDescent="0.25">
      <c r="A1996" s="39" t="s">
        <v>3252</v>
      </c>
      <c r="B1996" s="40" t="str">
        <f>IFERROR(VLOOKUP(VALUE(MID(A1996,1,IF(VALUE(MID(A1996,1,3))=898,3,4))),[44]Hoja1!$A$3:$K$222,2,0),"")</f>
        <v>1073 Desarrollo integral de la educación media en las instituciones educativas del Distrito</v>
      </c>
      <c r="C1996" s="40" t="s">
        <v>3253</v>
      </c>
      <c r="D1996" s="40" t="s">
        <v>3254</v>
      </c>
      <c r="E1996" s="26">
        <v>80111501</v>
      </c>
      <c r="F1996" s="26" t="s">
        <v>3255</v>
      </c>
      <c r="G1996" s="41">
        <v>1</v>
      </c>
      <c r="H1996" s="41">
        <v>1</v>
      </c>
      <c r="I1996" s="39">
        <v>11.5</v>
      </c>
      <c r="J1996" s="39">
        <v>1</v>
      </c>
      <c r="K1996" s="39" t="s">
        <v>29</v>
      </c>
      <c r="L1996" s="39" t="str">
        <f>IF(K1996=[44]Hoja3!$B$2,[44]Hoja3!$A$2,IF(K1996=[44]Hoja3!$B$3,[44]Hoja3!$A$3,IF(K1996=[44]Hoja3!$B$4,[44]Hoja3!$A$4,IF(K1996=[44]Hoja3!$B$5,[44]Hoja3!$A$5,IF(K1996=[44]Hoja3!$B$6,[44]Hoja3!$A$6,IF(K1996=[44]Hoja3!$B$7,[44]Hoja3!$A$7,IF(K1996=[44]Hoja3!$B$8,[44]Hoja3!$A$8,IF(K1996=[44]Hoja3!$B$9,[44]Hoja3!$A$9,IF(K1996=[44]Hoja3!$B$10,[44]Hoja3!$A$10,IF(K1996=[44]Hoja3!$B$11,[44]Hoja3!$A$11,IF(K1996=[44]Hoja3!$B$12,[44]Hoja3!$A$12,IF(K1996=[44]Hoja3!$B$13,[44]Hoja3!$A$13,IF(K1996=[44]Hoja3!$B$14,[44]Hoja3!$A$14,"")))))))))))))</f>
        <v>CCE-05</v>
      </c>
      <c r="M1996" s="39" t="s">
        <v>58</v>
      </c>
      <c r="N1996" s="39">
        <v>0</v>
      </c>
      <c r="O1996" s="83">
        <v>63388000</v>
      </c>
      <c r="P1996" s="83">
        <v>63388000</v>
      </c>
      <c r="Q1996" s="42">
        <v>0</v>
      </c>
      <c r="R1996" s="39">
        <v>0</v>
      </c>
      <c r="S1996" s="2" t="s">
        <v>880</v>
      </c>
      <c r="T1996" s="2" t="s">
        <v>3194</v>
      </c>
      <c r="U1996" s="2" t="s">
        <v>3195</v>
      </c>
      <c r="V1996" s="2" t="s">
        <v>3196</v>
      </c>
      <c r="W1996" s="84" t="s">
        <v>3197</v>
      </c>
      <c r="X1996" s="39">
        <v>3241000</v>
      </c>
      <c r="Y1996" s="39" t="s">
        <v>3198</v>
      </c>
    </row>
    <row r="1997" spans="1:25" ht="108" x14ac:dyDescent="0.25">
      <c r="A1997" s="39" t="s">
        <v>3256</v>
      </c>
      <c r="B1997" s="40" t="str">
        <f>IFERROR(VLOOKUP(VALUE(MID(A1997,1,IF(VALUE(MID(A1997,1,3))=898,3,4))),[44]Hoja1!$A$3:$K$222,2,0),"")</f>
        <v>1073 Desarrollo integral de la educación media en las instituciones educativas del Distrito</v>
      </c>
      <c r="C1997" s="40" t="s">
        <v>3253</v>
      </c>
      <c r="D1997" s="40" t="s">
        <v>3254</v>
      </c>
      <c r="E1997" s="26">
        <v>80111501</v>
      </c>
      <c r="F1997" s="26" t="s">
        <v>3257</v>
      </c>
      <c r="G1997" s="41">
        <v>1</v>
      </c>
      <c r="H1997" s="41">
        <v>1</v>
      </c>
      <c r="I1997" s="39">
        <v>11.5</v>
      </c>
      <c r="J1997" s="39">
        <v>1</v>
      </c>
      <c r="K1997" s="39" t="s">
        <v>29</v>
      </c>
      <c r="L1997" s="39" t="str">
        <f>IF(K1997=[44]Hoja3!$B$2,[44]Hoja3!$A$2,IF(K1997=[44]Hoja3!$B$3,[44]Hoja3!$A$3,IF(K1997=[44]Hoja3!$B$4,[44]Hoja3!$A$4,IF(K1997=[44]Hoja3!$B$5,[44]Hoja3!$A$5,IF(K1997=[44]Hoja3!$B$6,[44]Hoja3!$A$6,IF(K1997=[44]Hoja3!$B$7,[44]Hoja3!$A$7,IF(K1997=[44]Hoja3!$B$8,[44]Hoja3!$A$8,IF(K1997=[44]Hoja3!$B$9,[44]Hoja3!$A$9,IF(K1997=[44]Hoja3!$B$10,[44]Hoja3!$A$10,IF(K1997=[44]Hoja3!$B$11,[44]Hoja3!$A$11,IF(K1997=[44]Hoja3!$B$12,[44]Hoja3!$A$12,IF(K1997=[44]Hoja3!$B$13,[44]Hoja3!$A$13,IF(K1997=[44]Hoja3!$B$14,[44]Hoja3!$A$14,"")))))))))))))</f>
        <v>CCE-05</v>
      </c>
      <c r="M1997" s="39" t="s">
        <v>58</v>
      </c>
      <c r="N1997" s="39">
        <v>0</v>
      </c>
      <c r="O1997" s="83">
        <v>86112000</v>
      </c>
      <c r="P1997" s="83">
        <v>86112000</v>
      </c>
      <c r="Q1997" s="42">
        <v>0</v>
      </c>
      <c r="R1997" s="39">
        <v>0</v>
      </c>
      <c r="S1997" s="2" t="s">
        <v>880</v>
      </c>
      <c r="T1997" s="2" t="s">
        <v>3194</v>
      </c>
      <c r="U1997" s="2" t="s">
        <v>3195</v>
      </c>
      <c r="V1997" s="2" t="s">
        <v>3196</v>
      </c>
      <c r="W1997" s="84" t="s">
        <v>3197</v>
      </c>
      <c r="X1997" s="39">
        <v>3241000</v>
      </c>
      <c r="Y1997" s="39" t="s">
        <v>3198</v>
      </c>
    </row>
    <row r="1998" spans="1:25" ht="108" x14ac:dyDescent="0.25">
      <c r="A1998" s="39" t="s">
        <v>3258</v>
      </c>
      <c r="B1998" s="40" t="str">
        <f>IFERROR(VLOOKUP(VALUE(MID(A1998,1,IF(VALUE(MID(A1998,1,3))=898,3,4))),[44]Hoja1!$A$3:$K$222,2,0),"")</f>
        <v>1073 Desarrollo integral de la educación media en las instituciones educativas del Distrito</v>
      </c>
      <c r="C1998" s="40" t="s">
        <v>3253</v>
      </c>
      <c r="D1998" s="40" t="s">
        <v>3254</v>
      </c>
      <c r="E1998" s="26">
        <v>80111501</v>
      </c>
      <c r="F1998" s="26" t="s">
        <v>3259</v>
      </c>
      <c r="G1998" s="41">
        <v>1</v>
      </c>
      <c r="H1998" s="41">
        <v>1</v>
      </c>
      <c r="I1998" s="39">
        <v>11.5</v>
      </c>
      <c r="J1998" s="39">
        <v>1</v>
      </c>
      <c r="K1998" s="39" t="s">
        <v>29</v>
      </c>
      <c r="L1998" s="39" t="str">
        <f>IF(K1998=[44]Hoja3!$B$2,[44]Hoja3!$A$2,IF(K1998=[44]Hoja3!$B$3,[44]Hoja3!$A$3,IF(K1998=[44]Hoja3!$B$4,[44]Hoja3!$A$4,IF(K1998=[44]Hoja3!$B$5,[44]Hoja3!$A$5,IF(K1998=[44]Hoja3!$B$6,[44]Hoja3!$A$6,IF(K1998=[44]Hoja3!$B$7,[44]Hoja3!$A$7,IF(K1998=[44]Hoja3!$B$8,[44]Hoja3!$A$8,IF(K1998=[44]Hoja3!$B$9,[44]Hoja3!$A$9,IF(K1998=[44]Hoja3!$B$10,[44]Hoja3!$A$10,IF(K1998=[44]Hoja3!$B$11,[44]Hoja3!$A$11,IF(K1998=[44]Hoja3!$B$12,[44]Hoja3!$A$12,IF(K1998=[44]Hoja3!$B$13,[44]Hoja3!$A$13,IF(K1998=[44]Hoja3!$B$14,[44]Hoja3!$A$14,"")))))))))))))</f>
        <v>CCE-05</v>
      </c>
      <c r="M1998" s="39" t="s">
        <v>58</v>
      </c>
      <c r="N1998" s="39">
        <v>0</v>
      </c>
      <c r="O1998" s="83">
        <v>59800000</v>
      </c>
      <c r="P1998" s="83">
        <v>59800000</v>
      </c>
      <c r="Q1998" s="42">
        <v>0</v>
      </c>
      <c r="R1998" s="39">
        <v>0</v>
      </c>
      <c r="S1998" s="2" t="s">
        <v>880</v>
      </c>
      <c r="T1998" s="2" t="s">
        <v>3194</v>
      </c>
      <c r="U1998" s="2" t="s">
        <v>3195</v>
      </c>
      <c r="V1998" s="2" t="s">
        <v>3196</v>
      </c>
      <c r="W1998" s="84" t="s">
        <v>3197</v>
      </c>
      <c r="X1998" s="39">
        <v>3241000</v>
      </c>
      <c r="Y1998" s="39" t="s">
        <v>3198</v>
      </c>
    </row>
    <row r="1999" spans="1:25" ht="120" x14ac:dyDescent="0.25">
      <c r="A1999" s="39" t="s">
        <v>3260</v>
      </c>
      <c r="B1999" s="40" t="str">
        <f>IFERROR(VLOOKUP(VALUE(MID(A1999,1,IF(VALUE(MID(A1999,1,3))=898,3,4))),[44]Hoja1!$A$3:$K$222,2,0),"")</f>
        <v>1073 Desarrollo integral de la educación media en las instituciones educativas del Distrito</v>
      </c>
      <c r="C1999" s="40" t="s">
        <v>3191</v>
      </c>
      <c r="D1999" s="40" t="s">
        <v>3192</v>
      </c>
      <c r="E1999" s="26">
        <v>80111501</v>
      </c>
      <c r="F1999" s="26" t="s">
        <v>3226</v>
      </c>
      <c r="G1999" s="41">
        <v>1</v>
      </c>
      <c r="H1999" s="41">
        <v>1</v>
      </c>
      <c r="I1999" s="39">
        <v>11.5</v>
      </c>
      <c r="J1999" s="39">
        <v>1</v>
      </c>
      <c r="K1999" s="39" t="s">
        <v>29</v>
      </c>
      <c r="L1999" s="39" t="str">
        <f>IF(K1999=[44]Hoja3!$B$2,[44]Hoja3!$A$2,IF(K1999=[44]Hoja3!$B$3,[44]Hoja3!$A$3,IF(K1999=[44]Hoja3!$B$4,[44]Hoja3!$A$4,IF(K1999=[44]Hoja3!$B$5,[44]Hoja3!$A$5,IF(K1999=[44]Hoja3!$B$6,[44]Hoja3!$A$6,IF(K1999=[44]Hoja3!$B$7,[44]Hoja3!$A$7,IF(K1999=[44]Hoja3!$B$8,[44]Hoja3!$A$8,IF(K1999=[44]Hoja3!$B$9,[44]Hoja3!$A$9,IF(K1999=[44]Hoja3!$B$10,[44]Hoja3!$A$10,IF(K1999=[44]Hoja3!$B$11,[44]Hoja3!$A$11,IF(K1999=[44]Hoja3!$B$12,[44]Hoja3!$A$12,IF(K1999=[44]Hoja3!$B$13,[44]Hoja3!$A$13,IF(K1999=[44]Hoja3!$B$14,[44]Hoja3!$A$14,"")))))))))))))</f>
        <v>CCE-05</v>
      </c>
      <c r="M1999" s="39" t="s">
        <v>58</v>
      </c>
      <c r="N1999" s="39">
        <v>0</v>
      </c>
      <c r="O1999" s="83">
        <v>59800000</v>
      </c>
      <c r="P1999" s="83">
        <v>59800000</v>
      </c>
      <c r="Q1999" s="42">
        <v>0</v>
      </c>
      <c r="R1999" s="39">
        <v>0</v>
      </c>
      <c r="S1999" s="2" t="s">
        <v>880</v>
      </c>
      <c r="T1999" s="2" t="s">
        <v>3194</v>
      </c>
      <c r="U1999" s="2" t="s">
        <v>3195</v>
      </c>
      <c r="V1999" s="2" t="s">
        <v>3196</v>
      </c>
      <c r="W1999" s="84" t="s">
        <v>3197</v>
      </c>
      <c r="X1999" s="39">
        <v>3241000</v>
      </c>
      <c r="Y1999" s="39" t="s">
        <v>3198</v>
      </c>
    </row>
    <row r="2000" spans="1:25" ht="135" x14ac:dyDescent="0.25">
      <c r="A2000" s="39" t="s">
        <v>3261</v>
      </c>
      <c r="B2000" s="40" t="str">
        <f>IFERROR(VLOOKUP(VALUE(MID(A2000,1,IF(VALUE(MID(A2000,1,3))=898,3,4))),[44]Hoja1!$A$3:$K$222,2,0),"")</f>
        <v>1073 Desarrollo integral de la educación media en las instituciones educativas del Distrito</v>
      </c>
      <c r="C2000" s="40" t="s">
        <v>3191</v>
      </c>
      <c r="D2000" s="40" t="s">
        <v>3192</v>
      </c>
      <c r="E2000" s="26">
        <v>80111501</v>
      </c>
      <c r="F2000" s="26" t="s">
        <v>3214</v>
      </c>
      <c r="G2000" s="41">
        <v>8</v>
      </c>
      <c r="H2000" s="41">
        <v>8</v>
      </c>
      <c r="I2000" s="39">
        <v>5.5</v>
      </c>
      <c r="J2000" s="39">
        <v>1</v>
      </c>
      <c r="K2000" s="39" t="s">
        <v>29</v>
      </c>
      <c r="L2000" s="39" t="str">
        <f>IF(K2000=[44]Hoja3!$B$2,[44]Hoja3!$A$2,IF(K2000=[44]Hoja3!$B$3,[44]Hoja3!$A$3,IF(K2000=[44]Hoja3!$B$4,[44]Hoja3!$A$4,IF(K2000=[44]Hoja3!$B$5,[44]Hoja3!$A$5,IF(K2000=[44]Hoja3!$B$6,[44]Hoja3!$A$6,IF(K2000=[44]Hoja3!$B$7,[44]Hoja3!$A$7,IF(K2000=[44]Hoja3!$B$8,[44]Hoja3!$A$8,IF(K2000=[44]Hoja3!$B$9,[44]Hoja3!$A$9,IF(K2000=[44]Hoja3!$B$10,[44]Hoja3!$A$10,IF(K2000=[44]Hoja3!$B$11,[44]Hoja3!$A$11,IF(K2000=[44]Hoja3!$B$12,[44]Hoja3!$A$12,IF(K2000=[44]Hoja3!$B$13,[44]Hoja3!$A$13,IF(K2000=[44]Hoja3!$B$14,[44]Hoja3!$A$14,"")))))))))))))</f>
        <v>CCE-05</v>
      </c>
      <c r="M2000" s="39" t="s">
        <v>58</v>
      </c>
      <c r="N2000" s="39">
        <v>0</v>
      </c>
      <c r="O2000" s="85">
        <v>55000000</v>
      </c>
      <c r="P2000" s="85">
        <v>55000000</v>
      </c>
      <c r="Q2000" s="42">
        <v>0</v>
      </c>
      <c r="R2000" s="39">
        <v>0</v>
      </c>
      <c r="S2000" s="2" t="s">
        <v>880</v>
      </c>
      <c r="T2000" s="2" t="s">
        <v>3194</v>
      </c>
      <c r="U2000" s="2" t="s">
        <v>3195</v>
      </c>
      <c r="V2000" s="2" t="s">
        <v>3196</v>
      </c>
      <c r="W2000" s="84" t="s">
        <v>3197</v>
      </c>
      <c r="X2000" s="39">
        <v>3241000</v>
      </c>
      <c r="Y2000" s="39" t="s">
        <v>3198</v>
      </c>
    </row>
    <row r="2001" spans="1:25" ht="120" x14ac:dyDescent="0.25">
      <c r="A2001" s="39" t="s">
        <v>3262</v>
      </c>
      <c r="B2001" s="40" t="str">
        <f>IFERROR(VLOOKUP(VALUE(MID(A2001,1,IF(VALUE(MID(A2001,1,3))=898,3,4))),[44]Hoja1!$A$3:$K$222,2,0),"")</f>
        <v>1073 Desarrollo integral de la educación media en las instituciones educativas del Distrito</v>
      </c>
      <c r="C2001" s="40" t="s">
        <v>3191</v>
      </c>
      <c r="D2001" s="40" t="s">
        <v>3192</v>
      </c>
      <c r="E2001" s="26">
        <v>80111501</v>
      </c>
      <c r="F2001" s="26" t="s">
        <v>3204</v>
      </c>
      <c r="G2001" s="41">
        <v>8</v>
      </c>
      <c r="H2001" s="41">
        <v>8</v>
      </c>
      <c r="I2001" s="39">
        <v>5.5</v>
      </c>
      <c r="J2001" s="39">
        <v>1</v>
      </c>
      <c r="K2001" s="39" t="s">
        <v>29</v>
      </c>
      <c r="L2001" s="39" t="str">
        <f>IF(K2001=[44]Hoja3!$B$2,[44]Hoja3!$A$2,IF(K2001=[44]Hoja3!$B$3,[44]Hoja3!$A$3,IF(K2001=[44]Hoja3!$B$4,[44]Hoja3!$A$4,IF(K2001=[44]Hoja3!$B$5,[44]Hoja3!$A$5,IF(K2001=[44]Hoja3!$B$6,[44]Hoja3!$A$6,IF(K2001=[44]Hoja3!$B$7,[44]Hoja3!$A$7,IF(K2001=[44]Hoja3!$B$8,[44]Hoja3!$A$8,IF(K2001=[44]Hoja3!$B$9,[44]Hoja3!$A$9,IF(K2001=[44]Hoja3!$B$10,[44]Hoja3!$A$10,IF(K2001=[44]Hoja3!$B$11,[44]Hoja3!$A$11,IF(K2001=[44]Hoja3!$B$12,[44]Hoja3!$A$12,IF(K2001=[44]Hoja3!$B$13,[44]Hoja3!$A$13,IF(K2001=[44]Hoja3!$B$14,[44]Hoja3!$A$14,"")))))))))))))</f>
        <v>CCE-05</v>
      </c>
      <c r="M2001" s="39" t="s">
        <v>58</v>
      </c>
      <c r="N2001" s="39">
        <v>0</v>
      </c>
      <c r="O2001" s="83">
        <v>31900000</v>
      </c>
      <c r="P2001" s="83">
        <v>31900000</v>
      </c>
      <c r="Q2001" s="42">
        <v>0</v>
      </c>
      <c r="R2001" s="39">
        <v>0</v>
      </c>
      <c r="S2001" s="2" t="s">
        <v>880</v>
      </c>
      <c r="T2001" s="2" t="s">
        <v>3194</v>
      </c>
      <c r="U2001" s="2" t="s">
        <v>3195</v>
      </c>
      <c r="V2001" s="2" t="s">
        <v>3196</v>
      </c>
      <c r="W2001" s="84" t="s">
        <v>3197</v>
      </c>
      <c r="X2001" s="39">
        <v>3241000</v>
      </c>
      <c r="Y2001" s="39" t="s">
        <v>3198</v>
      </c>
    </row>
    <row r="2002" spans="1:25" ht="120" x14ac:dyDescent="0.25">
      <c r="A2002" s="39" t="s">
        <v>3263</v>
      </c>
      <c r="B2002" s="40" t="str">
        <f>IFERROR(VLOOKUP(VALUE(MID(A2002,1,IF(VALUE(MID(A2002,1,3))=898,3,4))),[44]Hoja1!$A$3:$K$222,2,0),"")</f>
        <v>1073 Desarrollo integral de la educación media en las instituciones educativas del Distrito</v>
      </c>
      <c r="C2002" s="40" t="s">
        <v>3191</v>
      </c>
      <c r="D2002" s="40" t="s">
        <v>3192</v>
      </c>
      <c r="E2002" s="26">
        <v>80111501</v>
      </c>
      <c r="F2002" s="26" t="s">
        <v>3230</v>
      </c>
      <c r="G2002" s="41">
        <v>8</v>
      </c>
      <c r="H2002" s="41">
        <v>8</v>
      </c>
      <c r="I2002" s="39">
        <v>5.5</v>
      </c>
      <c r="J2002" s="39">
        <v>1</v>
      </c>
      <c r="K2002" s="39" t="s">
        <v>29</v>
      </c>
      <c r="L2002" s="39" t="str">
        <f>IF(K2002=[44]Hoja3!$B$2,[44]Hoja3!$A$2,IF(K2002=[44]Hoja3!$B$3,[44]Hoja3!$A$3,IF(K2002=[44]Hoja3!$B$4,[44]Hoja3!$A$4,IF(K2002=[44]Hoja3!$B$5,[44]Hoja3!$A$5,IF(K2002=[44]Hoja3!$B$6,[44]Hoja3!$A$6,IF(K2002=[44]Hoja3!$B$7,[44]Hoja3!$A$7,IF(K2002=[44]Hoja3!$B$8,[44]Hoja3!$A$8,IF(K2002=[44]Hoja3!$B$9,[44]Hoja3!$A$9,IF(K2002=[44]Hoja3!$B$10,[44]Hoja3!$A$10,IF(K2002=[44]Hoja3!$B$11,[44]Hoja3!$A$11,IF(K2002=[44]Hoja3!$B$12,[44]Hoja3!$A$12,IF(K2002=[44]Hoja3!$B$13,[44]Hoja3!$A$13,IF(K2002=[44]Hoja3!$B$14,[44]Hoja3!$A$14,"")))))))))))))</f>
        <v>CCE-05</v>
      </c>
      <c r="M2002" s="39" t="s">
        <v>58</v>
      </c>
      <c r="N2002" s="39">
        <v>0</v>
      </c>
      <c r="O2002" s="83">
        <v>16500000</v>
      </c>
      <c r="P2002" s="83">
        <v>16500000</v>
      </c>
      <c r="Q2002" s="42">
        <v>0</v>
      </c>
      <c r="R2002" s="39">
        <v>0</v>
      </c>
      <c r="S2002" s="2" t="s">
        <v>880</v>
      </c>
      <c r="T2002" s="2" t="s">
        <v>3194</v>
      </c>
      <c r="U2002" s="2" t="s">
        <v>3195</v>
      </c>
      <c r="V2002" s="2" t="s">
        <v>3196</v>
      </c>
      <c r="W2002" s="84" t="s">
        <v>3197</v>
      </c>
      <c r="X2002" s="39">
        <v>3241000</v>
      </c>
      <c r="Y2002" s="39" t="s">
        <v>3198</v>
      </c>
    </row>
    <row r="2003" spans="1:25" ht="120" x14ac:dyDescent="0.25">
      <c r="A2003" s="39" t="s">
        <v>3264</v>
      </c>
      <c r="B2003" s="40" t="str">
        <f>IFERROR(VLOOKUP(VALUE(MID(A2003,1,IF(VALUE(MID(A2003,1,3))=898,3,4))),[44]Hoja1!$A$3:$K$222,2,0),"")</f>
        <v>1073 Desarrollo integral de la educación media en las instituciones educativas del Distrito</v>
      </c>
      <c r="C2003" s="40" t="s">
        <v>3191</v>
      </c>
      <c r="D2003" s="40" t="s">
        <v>3192</v>
      </c>
      <c r="E2003" s="26">
        <v>80111501</v>
      </c>
      <c r="F2003" s="26" t="s">
        <v>3247</v>
      </c>
      <c r="G2003" s="41">
        <v>8</v>
      </c>
      <c r="H2003" s="41">
        <v>8</v>
      </c>
      <c r="I2003" s="39">
        <v>5.5</v>
      </c>
      <c r="J2003" s="39">
        <v>1</v>
      </c>
      <c r="K2003" s="39" t="s">
        <v>29</v>
      </c>
      <c r="L2003" s="39" t="str">
        <f>IF(K2003=[44]Hoja3!$B$2,[44]Hoja3!$A$2,IF(K2003=[44]Hoja3!$B$3,[44]Hoja3!$A$3,IF(K2003=[44]Hoja3!$B$4,[44]Hoja3!$A$4,IF(K2003=[44]Hoja3!$B$5,[44]Hoja3!$A$5,IF(K2003=[44]Hoja3!$B$6,[44]Hoja3!$A$6,IF(K2003=[44]Hoja3!$B$7,[44]Hoja3!$A$7,IF(K2003=[44]Hoja3!$B$8,[44]Hoja3!$A$8,IF(K2003=[44]Hoja3!$B$9,[44]Hoja3!$A$9,IF(K2003=[44]Hoja3!$B$10,[44]Hoja3!$A$10,IF(K2003=[44]Hoja3!$B$11,[44]Hoja3!$A$11,IF(K2003=[44]Hoja3!$B$12,[44]Hoja3!$A$12,IF(K2003=[44]Hoja3!$B$13,[44]Hoja3!$A$13,IF(K2003=[44]Hoja3!$B$14,[44]Hoja3!$A$14,"")))))))))))))</f>
        <v>CCE-05</v>
      </c>
      <c r="M2003" s="39" t="s">
        <v>58</v>
      </c>
      <c r="N2003" s="39">
        <v>0</v>
      </c>
      <c r="O2003" s="85">
        <v>22000000</v>
      </c>
      <c r="P2003" s="85">
        <v>22000000</v>
      </c>
      <c r="Q2003" s="42">
        <v>0</v>
      </c>
      <c r="R2003" s="39">
        <v>0</v>
      </c>
      <c r="S2003" s="2" t="s">
        <v>880</v>
      </c>
      <c r="T2003" s="2" t="s">
        <v>3194</v>
      </c>
      <c r="U2003" s="2" t="s">
        <v>3195</v>
      </c>
      <c r="V2003" s="2" t="s">
        <v>3196</v>
      </c>
      <c r="W2003" s="84" t="s">
        <v>3197</v>
      </c>
      <c r="X2003" s="39">
        <v>3241000</v>
      </c>
      <c r="Y2003" s="39" t="s">
        <v>3198</v>
      </c>
    </row>
    <row r="2004" spans="1:25" ht="120" x14ac:dyDescent="0.25">
      <c r="A2004" s="39" t="s">
        <v>3265</v>
      </c>
      <c r="B2004" s="40" t="str">
        <f>IFERROR(VLOOKUP(VALUE(MID(A2004,1,IF(VALUE(MID(A2004,1,3))=898,3,4))),[44]Hoja1!$A$3:$K$222,2,0),"")</f>
        <v>1073 Desarrollo integral de la educación media en las instituciones educativas del Distrito</v>
      </c>
      <c r="C2004" s="40" t="s">
        <v>3191</v>
      </c>
      <c r="D2004" s="40" t="s">
        <v>3192</v>
      </c>
      <c r="E2004" s="26">
        <v>80111501</v>
      </c>
      <c r="F2004" s="31" t="s">
        <v>3226</v>
      </c>
      <c r="G2004" s="41">
        <v>1</v>
      </c>
      <c r="H2004" s="41">
        <v>1</v>
      </c>
      <c r="I2004" s="39">
        <v>5.5</v>
      </c>
      <c r="J2004" s="39">
        <v>1</v>
      </c>
      <c r="K2004" s="39" t="s">
        <v>29</v>
      </c>
      <c r="L2004" s="39" t="str">
        <f>IF(K2004=[44]Hoja3!$B$2,[44]Hoja3!$A$2,IF(K2004=[44]Hoja3!$B$3,[44]Hoja3!$A$3,IF(K2004=[44]Hoja3!$B$4,[44]Hoja3!$A$4,IF(K2004=[44]Hoja3!$B$5,[44]Hoja3!$A$5,IF(K2004=[44]Hoja3!$B$6,[44]Hoja3!$A$6,IF(K2004=[44]Hoja3!$B$7,[44]Hoja3!$A$7,IF(K2004=[44]Hoja3!$B$8,[44]Hoja3!$A$8,IF(K2004=[44]Hoja3!$B$9,[44]Hoja3!$A$9,IF(K2004=[44]Hoja3!$B$10,[44]Hoja3!$A$10,IF(K2004=[44]Hoja3!$B$11,[44]Hoja3!$A$11,IF(K2004=[44]Hoja3!$B$12,[44]Hoja3!$A$12,IF(K2004=[44]Hoja3!$B$13,[44]Hoja3!$A$13,IF(K2004=[44]Hoja3!$B$14,[44]Hoja3!$A$14,"")))))))))))))</f>
        <v>CCE-05</v>
      </c>
      <c r="M2004" s="39" t="s">
        <v>58</v>
      </c>
      <c r="N2004" s="39">
        <v>0</v>
      </c>
      <c r="O2004" s="83">
        <v>29425000</v>
      </c>
      <c r="P2004" s="83">
        <v>29425000</v>
      </c>
      <c r="Q2004" s="42">
        <v>0</v>
      </c>
      <c r="R2004" s="39">
        <v>0</v>
      </c>
      <c r="S2004" s="2" t="s">
        <v>880</v>
      </c>
      <c r="T2004" s="2" t="s">
        <v>3194</v>
      </c>
      <c r="U2004" s="2" t="s">
        <v>3195</v>
      </c>
      <c r="V2004" s="2" t="s">
        <v>3196</v>
      </c>
      <c r="W2004" s="84" t="s">
        <v>3197</v>
      </c>
      <c r="X2004" s="39">
        <v>3241000</v>
      </c>
      <c r="Y2004" s="39" t="s">
        <v>3198</v>
      </c>
    </row>
    <row r="2005" spans="1:25" ht="120" x14ac:dyDescent="0.25">
      <c r="A2005" s="39" t="s">
        <v>3266</v>
      </c>
      <c r="B2005" s="40" t="str">
        <f>IFERROR(VLOOKUP(VALUE(MID(A2005,1,IF(VALUE(MID(A2005,1,3))=898,3,4))),[44]Hoja1!$A$3:$K$222,2,0),"")</f>
        <v>1073 Desarrollo integral de la educación media en las instituciones educativas del Distrito</v>
      </c>
      <c r="C2005" s="40" t="s">
        <v>3191</v>
      </c>
      <c r="D2005" s="40" t="s">
        <v>3192</v>
      </c>
      <c r="E2005" s="26">
        <v>80111501</v>
      </c>
      <c r="F2005" s="26" t="s">
        <v>3218</v>
      </c>
      <c r="G2005" s="41">
        <v>8</v>
      </c>
      <c r="H2005" s="41">
        <v>8</v>
      </c>
      <c r="I2005" s="39">
        <v>5.5</v>
      </c>
      <c r="J2005" s="39">
        <v>1</v>
      </c>
      <c r="K2005" s="39" t="s">
        <v>29</v>
      </c>
      <c r="L2005" s="39" t="str">
        <f>IF(K2005=[44]Hoja3!$B$2,[44]Hoja3!$A$2,IF(K2005=[44]Hoja3!$B$3,[44]Hoja3!$A$3,IF(K2005=[44]Hoja3!$B$4,[44]Hoja3!$A$4,IF(K2005=[44]Hoja3!$B$5,[44]Hoja3!$A$5,IF(K2005=[44]Hoja3!$B$6,[44]Hoja3!$A$6,IF(K2005=[44]Hoja3!$B$7,[44]Hoja3!$A$7,IF(K2005=[44]Hoja3!$B$8,[44]Hoja3!$A$8,IF(K2005=[44]Hoja3!$B$9,[44]Hoja3!$A$9,IF(K2005=[44]Hoja3!$B$10,[44]Hoja3!$A$10,IF(K2005=[44]Hoja3!$B$11,[44]Hoja3!$A$11,IF(K2005=[44]Hoja3!$B$12,[44]Hoja3!$A$12,IF(K2005=[44]Hoja3!$B$13,[44]Hoja3!$A$13,IF(K2005=[44]Hoja3!$B$14,[44]Hoja3!$A$14,"")))))))))))))</f>
        <v>CCE-05</v>
      </c>
      <c r="M2005" s="39" t="s">
        <v>58</v>
      </c>
      <c r="N2005" s="39">
        <v>0</v>
      </c>
      <c r="O2005" s="83">
        <v>35750000</v>
      </c>
      <c r="P2005" s="83">
        <v>35750000</v>
      </c>
      <c r="Q2005" s="42">
        <v>0</v>
      </c>
      <c r="R2005" s="39">
        <v>0</v>
      </c>
      <c r="S2005" s="2" t="s">
        <v>880</v>
      </c>
      <c r="T2005" s="2" t="s">
        <v>3194</v>
      </c>
      <c r="U2005" s="2" t="s">
        <v>3195</v>
      </c>
      <c r="V2005" s="2" t="s">
        <v>3196</v>
      </c>
      <c r="W2005" s="84" t="s">
        <v>3197</v>
      </c>
      <c r="X2005" s="39">
        <v>3241000</v>
      </c>
      <c r="Y2005" s="39" t="s">
        <v>3198</v>
      </c>
    </row>
    <row r="2006" spans="1:25" ht="120" x14ac:dyDescent="0.25">
      <c r="A2006" s="39" t="s">
        <v>3267</v>
      </c>
      <c r="B2006" s="40" t="str">
        <f>IFERROR(VLOOKUP(VALUE(MID(A2006,1,IF(VALUE(MID(A2006,1,3))=898,3,4))),[44]Hoja1!$A$3:$K$222,2,0),"")</f>
        <v>1073 Desarrollo integral de la educación media en las instituciones educativas del Distrito</v>
      </c>
      <c r="C2006" s="40" t="s">
        <v>3191</v>
      </c>
      <c r="D2006" s="40" t="s">
        <v>3192</v>
      </c>
      <c r="E2006" s="26">
        <v>80111501</v>
      </c>
      <c r="F2006" s="26" t="s">
        <v>3268</v>
      </c>
      <c r="G2006" s="41">
        <v>8</v>
      </c>
      <c r="H2006" s="41">
        <v>8</v>
      </c>
      <c r="I2006" s="39">
        <v>5.5</v>
      </c>
      <c r="J2006" s="39">
        <v>1</v>
      </c>
      <c r="K2006" s="39" t="s">
        <v>29</v>
      </c>
      <c r="L2006" s="39" t="str">
        <f>IF(K2006=[44]Hoja3!$B$2,[44]Hoja3!$A$2,IF(K2006=[44]Hoja3!$B$3,[44]Hoja3!$A$3,IF(K2006=[44]Hoja3!$B$4,[44]Hoja3!$A$4,IF(K2006=[44]Hoja3!$B$5,[44]Hoja3!$A$5,IF(K2006=[44]Hoja3!$B$6,[44]Hoja3!$A$6,IF(K2006=[44]Hoja3!$B$7,[44]Hoja3!$A$7,IF(K2006=[44]Hoja3!$B$8,[44]Hoja3!$A$8,IF(K2006=[44]Hoja3!$B$9,[44]Hoja3!$A$9,IF(K2006=[44]Hoja3!$B$10,[44]Hoja3!$A$10,IF(K2006=[44]Hoja3!$B$11,[44]Hoja3!$A$11,IF(K2006=[44]Hoja3!$B$12,[44]Hoja3!$A$12,IF(K2006=[44]Hoja3!$B$13,[44]Hoja3!$A$13,IF(K2006=[44]Hoja3!$B$14,[44]Hoja3!$A$14,"")))))))))))))</f>
        <v>CCE-05</v>
      </c>
      <c r="M2006" s="39" t="s">
        <v>1022</v>
      </c>
      <c r="N2006" s="39">
        <v>0</v>
      </c>
      <c r="O2006" s="83">
        <v>6864000</v>
      </c>
      <c r="P2006" s="83">
        <v>6864000</v>
      </c>
      <c r="Q2006" s="42">
        <v>0</v>
      </c>
      <c r="R2006" s="39"/>
      <c r="S2006" s="2" t="s">
        <v>880</v>
      </c>
      <c r="T2006" s="2" t="s">
        <v>3194</v>
      </c>
      <c r="U2006" s="2" t="s">
        <v>3195</v>
      </c>
      <c r="V2006" s="2" t="s">
        <v>3196</v>
      </c>
      <c r="W2006" s="84" t="s">
        <v>3197</v>
      </c>
      <c r="X2006" s="39">
        <v>3241000</v>
      </c>
      <c r="Y2006" s="39" t="s">
        <v>3198</v>
      </c>
    </row>
    <row r="2007" spans="1:25" ht="120" x14ac:dyDescent="0.25">
      <c r="A2007" s="39" t="s">
        <v>3269</v>
      </c>
      <c r="B2007" s="40" t="str">
        <f>IFERROR(VLOOKUP(VALUE(MID(A2007,1,IF(VALUE(MID(A2007,1,3))=898,3,4))),[44]Hoja1!$A$3:$K$222,2,0),"")</f>
        <v>1073 Desarrollo integral de la educación media en las instituciones educativas del Distrito</v>
      </c>
      <c r="C2007" s="40" t="s">
        <v>3191</v>
      </c>
      <c r="D2007" s="40" t="s">
        <v>3192</v>
      </c>
      <c r="E2007" s="26">
        <v>80121704</v>
      </c>
      <c r="F2007" s="26" t="s">
        <v>3209</v>
      </c>
      <c r="G2007" s="41">
        <v>8</v>
      </c>
      <c r="H2007" s="41">
        <v>8</v>
      </c>
      <c r="I2007" s="39">
        <v>5.5</v>
      </c>
      <c r="J2007" s="39">
        <v>1</v>
      </c>
      <c r="K2007" s="39" t="s">
        <v>29</v>
      </c>
      <c r="L2007" s="39" t="str">
        <f>IF(K2007=[44]Hoja3!$B$2,[44]Hoja3!$A$2,IF(K2007=[44]Hoja3!$B$3,[44]Hoja3!$A$3,IF(K2007=[44]Hoja3!$B$4,[44]Hoja3!$A$4,IF(K2007=[44]Hoja3!$B$5,[44]Hoja3!$A$5,IF(K2007=[44]Hoja3!$B$6,[44]Hoja3!$A$6,IF(K2007=[44]Hoja3!$B$7,[44]Hoja3!$A$7,IF(K2007=[44]Hoja3!$B$8,[44]Hoja3!$A$8,IF(K2007=[44]Hoja3!$B$9,[44]Hoja3!$A$9,IF(K2007=[44]Hoja3!$B$10,[44]Hoja3!$A$10,IF(K2007=[44]Hoja3!$B$11,[44]Hoja3!$A$11,IF(K2007=[44]Hoja3!$B$12,[44]Hoja3!$A$12,IF(K2007=[44]Hoja3!$B$13,[44]Hoja3!$A$13,IF(K2007=[44]Hoja3!$B$14,[44]Hoja3!$A$14,"")))))))))))))</f>
        <v>CCE-05</v>
      </c>
      <c r="M2007" s="39" t="s">
        <v>58</v>
      </c>
      <c r="N2007" s="39">
        <v>0</v>
      </c>
      <c r="O2007" s="83">
        <v>38500000</v>
      </c>
      <c r="P2007" s="83">
        <v>38500000</v>
      </c>
      <c r="Q2007" s="42">
        <v>0</v>
      </c>
      <c r="R2007" s="39">
        <v>0</v>
      </c>
      <c r="S2007" s="2" t="s">
        <v>880</v>
      </c>
      <c r="T2007" s="2" t="s">
        <v>3194</v>
      </c>
      <c r="U2007" s="2" t="s">
        <v>3195</v>
      </c>
      <c r="V2007" s="2" t="s">
        <v>3196</v>
      </c>
      <c r="W2007" s="84" t="s">
        <v>3197</v>
      </c>
      <c r="X2007" s="39">
        <v>3241000</v>
      </c>
      <c r="Y2007" s="39" t="s">
        <v>3198</v>
      </c>
    </row>
    <row r="2008" spans="1:25" ht="120" x14ac:dyDescent="0.25">
      <c r="A2008" s="39" t="s">
        <v>3270</v>
      </c>
      <c r="B2008" s="40" t="str">
        <f>IFERROR(VLOOKUP(VALUE(MID(A2008,1,IF(VALUE(MID(A2008,1,3))=898,3,4))),[44]Hoja1!$A$3:$K$222,2,0),"")</f>
        <v>1073 Desarrollo integral de la educación media en las instituciones educativas del Distrito</v>
      </c>
      <c r="C2008" s="40" t="s">
        <v>3191</v>
      </c>
      <c r="D2008" s="40" t="s">
        <v>3192</v>
      </c>
      <c r="E2008" s="26">
        <v>80111501</v>
      </c>
      <c r="F2008" s="26" t="s">
        <v>3226</v>
      </c>
      <c r="G2008" s="41">
        <v>8</v>
      </c>
      <c r="H2008" s="41">
        <v>8</v>
      </c>
      <c r="I2008" s="39">
        <v>5.5</v>
      </c>
      <c r="J2008" s="39">
        <v>1</v>
      </c>
      <c r="K2008" s="39" t="s">
        <v>29</v>
      </c>
      <c r="L2008" s="39" t="str">
        <f>IF(K2008=[44]Hoja3!$B$2,[44]Hoja3!$A$2,IF(K2008=[44]Hoja3!$B$3,[44]Hoja3!$A$3,IF(K2008=[44]Hoja3!$B$4,[44]Hoja3!$A$4,IF(K2008=[44]Hoja3!$B$5,[44]Hoja3!$A$5,IF(K2008=[44]Hoja3!$B$6,[44]Hoja3!$A$6,IF(K2008=[44]Hoja3!$B$7,[44]Hoja3!$A$7,IF(K2008=[44]Hoja3!$B$8,[44]Hoja3!$A$8,IF(K2008=[44]Hoja3!$B$9,[44]Hoja3!$A$9,IF(K2008=[44]Hoja3!$B$10,[44]Hoja3!$A$10,IF(K2008=[44]Hoja3!$B$11,[44]Hoja3!$A$11,IF(K2008=[44]Hoja3!$B$12,[44]Hoja3!$A$12,IF(K2008=[44]Hoja3!$B$13,[44]Hoja3!$A$13,IF(K2008=[44]Hoja3!$B$14,[44]Hoja3!$A$14,"")))))))))))))</f>
        <v>CCE-05</v>
      </c>
      <c r="M2008" s="39" t="s">
        <v>58</v>
      </c>
      <c r="N2008" s="39">
        <v>0</v>
      </c>
      <c r="O2008" s="83">
        <v>28342000</v>
      </c>
      <c r="P2008" s="83">
        <v>28342000</v>
      </c>
      <c r="Q2008" s="42">
        <v>0</v>
      </c>
      <c r="R2008" s="39">
        <v>0</v>
      </c>
      <c r="S2008" s="2" t="s">
        <v>880</v>
      </c>
      <c r="T2008" s="2" t="s">
        <v>3194</v>
      </c>
      <c r="U2008" s="2" t="s">
        <v>3195</v>
      </c>
      <c r="V2008" s="2" t="s">
        <v>3196</v>
      </c>
      <c r="W2008" s="84" t="s">
        <v>3197</v>
      </c>
      <c r="X2008" s="39">
        <v>3241000</v>
      </c>
      <c r="Y2008" s="39" t="s">
        <v>3198</v>
      </c>
    </row>
    <row r="2009" spans="1:25" ht="105" x14ac:dyDescent="0.25">
      <c r="A2009" s="39" t="s">
        <v>3271</v>
      </c>
      <c r="B2009" s="40" t="str">
        <f>IFERROR(VLOOKUP(VALUE(MID(A2009,1,IF(VALUE(MID(A2009,1,3))=898,3,4))),[44]Hoja1!$A$3:$K$222,2,0),"")</f>
        <v>1073 Desarrollo integral de la educación media en las instituciones educativas del Distrito</v>
      </c>
      <c r="C2009" s="40" t="s">
        <v>3253</v>
      </c>
      <c r="D2009" s="40" t="s">
        <v>3272</v>
      </c>
      <c r="E2009" s="26" t="s">
        <v>3273</v>
      </c>
      <c r="F2009" s="26" t="s">
        <v>3274</v>
      </c>
      <c r="G2009" s="41">
        <v>2</v>
      </c>
      <c r="H2009" s="41">
        <v>3</v>
      </c>
      <c r="I2009" s="39">
        <v>9.5</v>
      </c>
      <c r="J2009" s="39">
        <v>1</v>
      </c>
      <c r="K2009" s="39" t="s">
        <v>47</v>
      </c>
      <c r="L2009" s="39" t="str">
        <f>IF(K2009=[44]Hoja3!$B$2,[44]Hoja3!$A$2,IF(K2009=[44]Hoja3!$B$3,[44]Hoja3!$A$3,IF(K2009=[44]Hoja3!$B$4,[44]Hoja3!$A$4,IF(K2009=[44]Hoja3!$B$5,[44]Hoja3!$A$5,IF(K2009=[44]Hoja3!$B$6,[44]Hoja3!$A$6,IF(K2009=[44]Hoja3!$B$7,[44]Hoja3!$A$7,IF(K2009=[44]Hoja3!$B$8,[44]Hoja3!$A$8,IF(K2009=[44]Hoja3!$B$9,[44]Hoja3!$A$9,IF(K2009=[44]Hoja3!$B$10,[44]Hoja3!$A$10,IF(K2009=[44]Hoja3!$B$11,[44]Hoja3!$A$11,IF(K2009=[44]Hoja3!$B$12,[44]Hoja3!$A$12,IF(K2009=[44]Hoja3!$B$13,[44]Hoja3!$A$13,IF(K2009=[44]Hoja3!$B$14,[44]Hoja3!$A$14,"")))))))))))))</f>
        <v>CCE-06</v>
      </c>
      <c r="M2009" s="39" t="s">
        <v>893</v>
      </c>
      <c r="N2009" s="39">
        <v>0</v>
      </c>
      <c r="O2009" s="85">
        <v>700000000</v>
      </c>
      <c r="P2009" s="85">
        <v>700000000</v>
      </c>
      <c r="Q2009" s="42">
        <v>0</v>
      </c>
      <c r="R2009" s="39">
        <v>0</v>
      </c>
      <c r="S2009" s="2" t="s">
        <v>880</v>
      </c>
      <c r="T2009" s="2" t="s">
        <v>3194</v>
      </c>
      <c r="U2009" s="2" t="s">
        <v>3195</v>
      </c>
      <c r="V2009" s="2" t="s">
        <v>3196</v>
      </c>
      <c r="W2009" s="84" t="s">
        <v>3197</v>
      </c>
      <c r="X2009" s="39">
        <v>3241000</v>
      </c>
      <c r="Y2009" s="39" t="s">
        <v>3198</v>
      </c>
    </row>
    <row r="2010" spans="1:25" ht="120" x14ac:dyDescent="0.25">
      <c r="A2010" s="39" t="s">
        <v>3275</v>
      </c>
      <c r="B2010" s="40" t="str">
        <f>IFERROR(VLOOKUP(VALUE(MID(A2010,1,IF(VALUE(MID(A2010,1,3))=898,3,4))),[44]Hoja1!$A$3:$K$222,2,0),"")</f>
        <v>1073 Desarrollo integral de la educación media en las instituciones educativas del Distrito</v>
      </c>
      <c r="C2010" s="40" t="s">
        <v>3191</v>
      </c>
      <c r="D2010" s="40" t="s">
        <v>3276</v>
      </c>
      <c r="E2010" s="26" t="s">
        <v>3277</v>
      </c>
      <c r="F2010" s="26" t="s">
        <v>3278</v>
      </c>
      <c r="G2010" s="41">
        <v>8</v>
      </c>
      <c r="H2010" s="41">
        <v>8</v>
      </c>
      <c r="I2010" s="39">
        <v>5.5</v>
      </c>
      <c r="J2010" s="39">
        <v>1</v>
      </c>
      <c r="K2010" s="39" t="s">
        <v>3279</v>
      </c>
      <c r="L2010" s="39" t="str">
        <f>IF(K2010=[44]Hoja3!$B$2,[44]Hoja3!$A$2,IF(K2010=[44]Hoja3!$B$3,[44]Hoja3!$A$3,IF(K2010=[44]Hoja3!$B$4,[44]Hoja3!$A$4,IF(K2010=[44]Hoja3!$B$5,[44]Hoja3!$A$5,IF(K2010=[44]Hoja3!$B$6,[44]Hoja3!$A$6,IF(K2010=[44]Hoja3!$B$7,[44]Hoja3!$A$7,IF(K2010=[44]Hoja3!$B$8,[44]Hoja3!$A$8,IF(K2010=[44]Hoja3!$B$9,[44]Hoja3!$A$9,IF(K2010=[44]Hoja3!$B$10,[44]Hoja3!$A$10,IF(K2010=[44]Hoja3!$B$11,[44]Hoja3!$A$11,IF(K2010=[44]Hoja3!$B$12,[44]Hoja3!$A$12,IF(K2010=[44]Hoja3!$B$13,[44]Hoja3!$A$13,IF(K2010=[44]Hoja3!$B$14,[44]Hoja3!$A$14,"")))))))))))))</f>
        <v>CCE-11||03</v>
      </c>
      <c r="M2010" s="39" t="s">
        <v>1568</v>
      </c>
      <c r="N2010" s="39">
        <v>0</v>
      </c>
      <c r="O2010" s="83">
        <v>957500000</v>
      </c>
      <c r="P2010" s="83">
        <v>957500000</v>
      </c>
      <c r="Q2010" s="42">
        <v>0</v>
      </c>
      <c r="R2010" s="39">
        <v>0</v>
      </c>
      <c r="S2010" s="2" t="s">
        <v>880</v>
      </c>
      <c r="T2010" s="2" t="s">
        <v>3194</v>
      </c>
      <c r="U2010" s="2" t="s">
        <v>3195</v>
      </c>
      <c r="V2010" s="2" t="s">
        <v>3196</v>
      </c>
      <c r="W2010" s="84" t="s">
        <v>3197</v>
      </c>
      <c r="X2010" s="39">
        <v>3241000</v>
      </c>
      <c r="Y2010" s="39" t="s">
        <v>3198</v>
      </c>
    </row>
    <row r="2011" spans="1:25" ht="120" x14ac:dyDescent="0.25">
      <c r="A2011" s="39" t="s">
        <v>3280</v>
      </c>
      <c r="B2011" s="40" t="str">
        <f>IFERROR(VLOOKUP(VALUE(MID(A2011,1,IF(VALUE(MID(A2011,1,3))=898,3,4))),[44]Hoja1!$A$3:$K$222,2,0),"")</f>
        <v>1073 Desarrollo integral de la educación media en las instituciones educativas del Distrito</v>
      </c>
      <c r="C2011" s="40" t="s">
        <v>3191</v>
      </c>
      <c r="D2011" s="40" t="s">
        <v>3276</v>
      </c>
      <c r="E2011" s="26" t="s">
        <v>3277</v>
      </c>
      <c r="F2011" s="26" t="s">
        <v>3278</v>
      </c>
      <c r="G2011" s="41">
        <v>8</v>
      </c>
      <c r="H2011" s="41">
        <v>8</v>
      </c>
      <c r="I2011" s="39">
        <v>5.5</v>
      </c>
      <c r="J2011" s="39">
        <v>1</v>
      </c>
      <c r="K2011" s="39" t="s">
        <v>29</v>
      </c>
      <c r="L2011" s="39" t="str">
        <f>IF(K2011=[44]Hoja3!$B$2,[44]Hoja3!$A$2,IF(K2011=[44]Hoja3!$B$3,[44]Hoja3!$A$3,IF(K2011=[44]Hoja3!$B$4,[44]Hoja3!$A$4,IF(K2011=[44]Hoja3!$B$5,[44]Hoja3!$A$5,IF(K2011=[44]Hoja3!$B$6,[44]Hoja3!$A$6,IF(K2011=[44]Hoja3!$B$7,[44]Hoja3!$A$7,IF(K2011=[44]Hoja3!$B$8,[44]Hoja3!$A$8,IF(K2011=[44]Hoja3!$B$9,[44]Hoja3!$A$9,IF(K2011=[44]Hoja3!$B$10,[44]Hoja3!$A$10,IF(K2011=[44]Hoja3!$B$11,[44]Hoja3!$A$11,IF(K2011=[44]Hoja3!$B$12,[44]Hoja3!$A$12,IF(K2011=[44]Hoja3!$B$13,[44]Hoja3!$A$13,IF(K2011=[44]Hoja3!$B$14,[44]Hoja3!$A$14,"")))))))))))))</f>
        <v>CCE-05</v>
      </c>
      <c r="M2011" s="39" t="s">
        <v>926</v>
      </c>
      <c r="N2011" s="39">
        <v>0</v>
      </c>
      <c r="O2011" s="83">
        <v>691000000</v>
      </c>
      <c r="P2011" s="83">
        <v>691000000</v>
      </c>
      <c r="Q2011" s="42">
        <v>0</v>
      </c>
      <c r="R2011" s="39">
        <v>0</v>
      </c>
      <c r="S2011" s="2" t="s">
        <v>880</v>
      </c>
      <c r="T2011" s="2" t="s">
        <v>3194</v>
      </c>
      <c r="U2011" s="2" t="s">
        <v>3195</v>
      </c>
      <c r="V2011" s="2" t="s">
        <v>3196</v>
      </c>
      <c r="W2011" s="84" t="s">
        <v>3197</v>
      </c>
      <c r="X2011" s="39">
        <v>3241000</v>
      </c>
      <c r="Y2011" s="39" t="s">
        <v>3198</v>
      </c>
    </row>
    <row r="2012" spans="1:25" ht="120" x14ac:dyDescent="0.25">
      <c r="A2012" s="39" t="s">
        <v>3281</v>
      </c>
      <c r="B2012" s="40" t="str">
        <f>IFERROR(VLOOKUP(VALUE(MID(A2012,1,IF(VALUE(MID(A2012,1,3))=898,3,4))),[44]Hoja1!$A$3:$K$222,2,0),"")</f>
        <v>1073 Desarrollo integral de la educación media en las instituciones educativas del Distrito</v>
      </c>
      <c r="C2012" s="40" t="s">
        <v>3191</v>
      </c>
      <c r="D2012" s="40" t="s">
        <v>3276</v>
      </c>
      <c r="E2012" s="26" t="s">
        <v>3277</v>
      </c>
      <c r="F2012" s="26" t="s">
        <v>3278</v>
      </c>
      <c r="G2012" s="41">
        <v>8</v>
      </c>
      <c r="H2012" s="41">
        <v>8</v>
      </c>
      <c r="I2012" s="39">
        <v>5.5</v>
      </c>
      <c r="J2012" s="39">
        <v>1</v>
      </c>
      <c r="K2012" s="39" t="s">
        <v>3279</v>
      </c>
      <c r="L2012" s="39" t="str">
        <f>IF(K2012=[44]Hoja3!$B$2,[44]Hoja3!$A$2,IF(K2012=[44]Hoja3!$B$3,[44]Hoja3!$A$3,IF(K2012=[44]Hoja3!$B$4,[44]Hoja3!$A$4,IF(K2012=[44]Hoja3!$B$5,[44]Hoja3!$A$5,IF(K2012=[44]Hoja3!$B$6,[44]Hoja3!$A$6,IF(K2012=[44]Hoja3!$B$7,[44]Hoja3!$A$7,IF(K2012=[44]Hoja3!$B$8,[44]Hoja3!$A$8,IF(K2012=[44]Hoja3!$B$9,[44]Hoja3!$A$9,IF(K2012=[44]Hoja3!$B$10,[44]Hoja3!$A$10,IF(K2012=[44]Hoja3!$B$11,[44]Hoja3!$A$11,IF(K2012=[44]Hoja3!$B$12,[44]Hoja3!$A$12,IF(K2012=[44]Hoja3!$B$13,[44]Hoja3!$A$13,IF(K2012=[44]Hoja3!$B$14,[44]Hoja3!$A$14,"")))))))))))))</f>
        <v>CCE-11||03</v>
      </c>
      <c r="M2012" s="39" t="s">
        <v>1568</v>
      </c>
      <c r="N2012" s="39">
        <v>0</v>
      </c>
      <c r="O2012" s="83">
        <v>632500000</v>
      </c>
      <c r="P2012" s="83">
        <v>632500000</v>
      </c>
      <c r="Q2012" s="42">
        <v>0</v>
      </c>
      <c r="R2012" s="39">
        <v>0</v>
      </c>
      <c r="S2012" s="2" t="s">
        <v>880</v>
      </c>
      <c r="T2012" s="2" t="s">
        <v>3194</v>
      </c>
      <c r="U2012" s="2" t="s">
        <v>3195</v>
      </c>
      <c r="V2012" s="2" t="s">
        <v>3196</v>
      </c>
      <c r="W2012" s="84" t="s">
        <v>3197</v>
      </c>
      <c r="X2012" s="39">
        <v>3241000</v>
      </c>
      <c r="Y2012" s="39" t="s">
        <v>3198</v>
      </c>
    </row>
    <row r="2013" spans="1:25" ht="120" x14ac:dyDescent="0.25">
      <c r="A2013" s="39" t="s">
        <v>3282</v>
      </c>
      <c r="B2013" s="40" t="str">
        <f>IFERROR(VLOOKUP(VALUE(MID(A2013,1,IF(VALUE(MID(A2013,1,3))=898,3,4))),[44]Hoja1!$A$3:$K$222,2,0),"")</f>
        <v>1073 Desarrollo integral de la educación media en las instituciones educativas del Distrito</v>
      </c>
      <c r="C2013" s="40" t="s">
        <v>3191</v>
      </c>
      <c r="D2013" s="40" t="s">
        <v>3276</v>
      </c>
      <c r="E2013" s="26" t="s">
        <v>3277</v>
      </c>
      <c r="F2013" s="26" t="s">
        <v>3278</v>
      </c>
      <c r="G2013" s="41">
        <v>8</v>
      </c>
      <c r="H2013" s="41">
        <v>8</v>
      </c>
      <c r="I2013" s="39">
        <v>5.5</v>
      </c>
      <c r="J2013" s="39">
        <v>1</v>
      </c>
      <c r="K2013" s="39" t="s">
        <v>3279</v>
      </c>
      <c r="L2013" s="39" t="str">
        <f>IF(K2013=[44]Hoja3!$B$2,[44]Hoja3!$A$2,IF(K2013=[44]Hoja3!$B$3,[44]Hoja3!$A$3,IF(K2013=[44]Hoja3!$B$4,[44]Hoja3!$A$4,IF(K2013=[44]Hoja3!$B$5,[44]Hoja3!$A$5,IF(K2013=[44]Hoja3!$B$6,[44]Hoja3!$A$6,IF(K2013=[44]Hoja3!$B$7,[44]Hoja3!$A$7,IF(K2013=[44]Hoja3!$B$8,[44]Hoja3!$A$8,IF(K2013=[44]Hoja3!$B$9,[44]Hoja3!$A$9,IF(K2013=[44]Hoja3!$B$10,[44]Hoja3!$A$10,IF(K2013=[44]Hoja3!$B$11,[44]Hoja3!$A$11,IF(K2013=[44]Hoja3!$B$12,[44]Hoja3!$A$12,IF(K2013=[44]Hoja3!$B$13,[44]Hoja3!$A$13,IF(K2013=[44]Hoja3!$B$14,[44]Hoja3!$A$14,"")))))))))))))</f>
        <v>CCE-11||03</v>
      </c>
      <c r="M2013" s="39" t="s">
        <v>1568</v>
      </c>
      <c r="N2013" s="39">
        <v>0</v>
      </c>
      <c r="O2013" s="83">
        <v>587000000</v>
      </c>
      <c r="P2013" s="83">
        <v>587000000</v>
      </c>
      <c r="Q2013" s="42">
        <v>0</v>
      </c>
      <c r="R2013" s="39">
        <v>0</v>
      </c>
      <c r="S2013" s="2" t="s">
        <v>880</v>
      </c>
      <c r="T2013" s="2" t="s">
        <v>3194</v>
      </c>
      <c r="U2013" s="2" t="s">
        <v>3195</v>
      </c>
      <c r="V2013" s="2" t="s">
        <v>3196</v>
      </c>
      <c r="W2013" s="84" t="s">
        <v>3197</v>
      </c>
      <c r="X2013" s="39">
        <v>3241000</v>
      </c>
      <c r="Y2013" s="39" t="s">
        <v>3198</v>
      </c>
    </row>
    <row r="2014" spans="1:25" ht="120" x14ac:dyDescent="0.25">
      <c r="A2014" s="39" t="s">
        <v>3283</v>
      </c>
      <c r="B2014" s="40" t="str">
        <f>IFERROR(VLOOKUP(VALUE(MID(A2014,1,IF(VALUE(MID(A2014,1,3))=898,3,4))),[44]Hoja1!$A$3:$K$222,2,0),"")</f>
        <v>1073 Desarrollo integral de la educación media en las instituciones educativas del Distrito</v>
      </c>
      <c r="C2014" s="40" t="s">
        <v>3191</v>
      </c>
      <c r="D2014" s="40" t="s">
        <v>3276</v>
      </c>
      <c r="E2014" s="26" t="s">
        <v>3277</v>
      </c>
      <c r="F2014" s="26" t="s">
        <v>3278</v>
      </c>
      <c r="G2014" s="41">
        <v>8</v>
      </c>
      <c r="H2014" s="41">
        <v>8</v>
      </c>
      <c r="I2014" s="39">
        <v>5.5</v>
      </c>
      <c r="J2014" s="39">
        <v>1</v>
      </c>
      <c r="K2014" s="39" t="s">
        <v>3279</v>
      </c>
      <c r="L2014" s="39" t="str">
        <f>IF(K2014=[44]Hoja3!$B$2,[44]Hoja3!$A$2,IF(K2014=[44]Hoja3!$B$3,[44]Hoja3!$A$3,IF(K2014=[44]Hoja3!$B$4,[44]Hoja3!$A$4,IF(K2014=[44]Hoja3!$B$5,[44]Hoja3!$A$5,IF(K2014=[44]Hoja3!$B$6,[44]Hoja3!$A$6,IF(K2014=[44]Hoja3!$B$7,[44]Hoja3!$A$7,IF(K2014=[44]Hoja3!$B$8,[44]Hoja3!$A$8,IF(K2014=[44]Hoja3!$B$9,[44]Hoja3!$A$9,IF(K2014=[44]Hoja3!$B$10,[44]Hoja3!$A$10,IF(K2014=[44]Hoja3!$B$11,[44]Hoja3!$A$11,IF(K2014=[44]Hoja3!$B$12,[44]Hoja3!$A$12,IF(K2014=[44]Hoja3!$B$13,[44]Hoja3!$A$13,IF(K2014=[44]Hoja3!$B$14,[44]Hoja3!$A$14,"")))))))))))))</f>
        <v>CCE-11||03</v>
      </c>
      <c r="M2014" s="39" t="s">
        <v>1568</v>
      </c>
      <c r="N2014" s="39">
        <v>0</v>
      </c>
      <c r="O2014" s="83">
        <v>620000000</v>
      </c>
      <c r="P2014" s="83">
        <v>620000000</v>
      </c>
      <c r="Q2014" s="42">
        <v>0</v>
      </c>
      <c r="R2014" s="39">
        <v>0</v>
      </c>
      <c r="S2014" s="2" t="s">
        <v>880</v>
      </c>
      <c r="T2014" s="2" t="s">
        <v>3194</v>
      </c>
      <c r="U2014" s="2" t="s">
        <v>3195</v>
      </c>
      <c r="V2014" s="2" t="s">
        <v>3196</v>
      </c>
      <c r="W2014" s="84" t="s">
        <v>3197</v>
      </c>
      <c r="X2014" s="39">
        <v>3241000</v>
      </c>
      <c r="Y2014" s="39" t="s">
        <v>3198</v>
      </c>
    </row>
    <row r="2015" spans="1:25" ht="120" x14ac:dyDescent="0.25">
      <c r="A2015" s="39" t="s">
        <v>3284</v>
      </c>
      <c r="B2015" s="40" t="str">
        <f>IFERROR(VLOOKUP(VALUE(MID(A2015,1,IF(VALUE(MID(A2015,1,3))=898,3,4))),[44]Hoja1!$A$3:$K$222,2,0),"")</f>
        <v>1073 Desarrollo integral de la educación media en las instituciones educativas del Distrito</v>
      </c>
      <c r="C2015" s="40" t="s">
        <v>3191</v>
      </c>
      <c r="D2015" s="40" t="s">
        <v>3276</v>
      </c>
      <c r="E2015" s="26" t="s">
        <v>3277</v>
      </c>
      <c r="F2015" s="26" t="s">
        <v>3278</v>
      </c>
      <c r="G2015" s="41">
        <v>8</v>
      </c>
      <c r="H2015" s="41">
        <v>8</v>
      </c>
      <c r="I2015" s="39">
        <v>5.5</v>
      </c>
      <c r="J2015" s="39">
        <v>1</v>
      </c>
      <c r="K2015" s="39" t="s">
        <v>29</v>
      </c>
      <c r="L2015" s="39" t="str">
        <f>IF(K2015=[44]Hoja3!$B$2,[44]Hoja3!$A$2,IF(K2015=[44]Hoja3!$B$3,[44]Hoja3!$A$3,IF(K2015=[44]Hoja3!$B$4,[44]Hoja3!$A$4,IF(K2015=[44]Hoja3!$B$5,[44]Hoja3!$A$5,IF(K2015=[44]Hoja3!$B$6,[44]Hoja3!$A$6,IF(K2015=[44]Hoja3!$B$7,[44]Hoja3!$A$7,IF(K2015=[44]Hoja3!$B$8,[44]Hoja3!$A$8,IF(K2015=[44]Hoja3!$B$9,[44]Hoja3!$A$9,IF(K2015=[44]Hoja3!$B$10,[44]Hoja3!$A$10,IF(K2015=[44]Hoja3!$B$11,[44]Hoja3!$A$11,IF(K2015=[44]Hoja3!$B$12,[44]Hoja3!$A$12,IF(K2015=[44]Hoja3!$B$13,[44]Hoja3!$A$13,IF(K2015=[44]Hoja3!$B$14,[44]Hoja3!$A$14,"")))))))))))))</f>
        <v>CCE-05</v>
      </c>
      <c r="M2015" s="39" t="s">
        <v>926</v>
      </c>
      <c r="N2015" s="39">
        <v>0</v>
      </c>
      <c r="O2015" s="83">
        <v>586000000</v>
      </c>
      <c r="P2015" s="83">
        <v>586000000</v>
      </c>
      <c r="Q2015" s="42">
        <v>0</v>
      </c>
      <c r="R2015" s="39">
        <v>0</v>
      </c>
      <c r="S2015" s="2" t="s">
        <v>880</v>
      </c>
      <c r="T2015" s="2" t="s">
        <v>3194</v>
      </c>
      <c r="U2015" s="2" t="s">
        <v>3195</v>
      </c>
      <c r="V2015" s="2" t="s">
        <v>3196</v>
      </c>
      <c r="W2015" s="84" t="s">
        <v>3197</v>
      </c>
      <c r="X2015" s="39">
        <v>3241000</v>
      </c>
      <c r="Y2015" s="39" t="s">
        <v>3198</v>
      </c>
    </row>
    <row r="2016" spans="1:25" ht="120" x14ac:dyDescent="0.25">
      <c r="A2016" s="39" t="s">
        <v>3285</v>
      </c>
      <c r="B2016" s="40" t="str">
        <f>IFERROR(VLOOKUP(VALUE(MID(A2016,1,IF(VALUE(MID(A2016,1,3))=898,3,4))),[44]Hoja1!$A$3:$K$222,2,0),"")</f>
        <v>1073 Desarrollo integral de la educación media en las instituciones educativas del Distrito</v>
      </c>
      <c r="C2016" s="40" t="s">
        <v>3191</v>
      </c>
      <c r="D2016" s="40" t="s">
        <v>3276</v>
      </c>
      <c r="E2016" s="26" t="s">
        <v>3277</v>
      </c>
      <c r="F2016" s="26" t="s">
        <v>3278</v>
      </c>
      <c r="G2016" s="41">
        <v>8</v>
      </c>
      <c r="H2016" s="41">
        <v>8</v>
      </c>
      <c r="I2016" s="39">
        <v>5.5</v>
      </c>
      <c r="J2016" s="39">
        <v>1</v>
      </c>
      <c r="K2016" s="39" t="s">
        <v>3279</v>
      </c>
      <c r="L2016" s="39" t="str">
        <f>IF(K2016=[44]Hoja3!$B$2,[44]Hoja3!$A$2,IF(K2016=[44]Hoja3!$B$3,[44]Hoja3!$A$3,IF(K2016=[44]Hoja3!$B$4,[44]Hoja3!$A$4,IF(K2016=[44]Hoja3!$B$5,[44]Hoja3!$A$5,IF(K2016=[44]Hoja3!$B$6,[44]Hoja3!$A$6,IF(K2016=[44]Hoja3!$B$7,[44]Hoja3!$A$7,IF(K2016=[44]Hoja3!$B$8,[44]Hoja3!$A$8,IF(K2016=[44]Hoja3!$B$9,[44]Hoja3!$A$9,IF(K2016=[44]Hoja3!$B$10,[44]Hoja3!$A$10,IF(K2016=[44]Hoja3!$B$11,[44]Hoja3!$A$11,IF(K2016=[44]Hoja3!$B$12,[44]Hoja3!$A$12,IF(K2016=[44]Hoja3!$B$13,[44]Hoja3!$A$13,IF(K2016=[44]Hoja3!$B$14,[44]Hoja3!$A$14,"")))))))))))))</f>
        <v>CCE-11||03</v>
      </c>
      <c r="M2016" s="39" t="s">
        <v>1568</v>
      </c>
      <c r="N2016" s="39">
        <v>0</v>
      </c>
      <c r="O2016" s="83">
        <v>506000000</v>
      </c>
      <c r="P2016" s="83">
        <v>506000000</v>
      </c>
      <c r="Q2016" s="42">
        <v>0</v>
      </c>
      <c r="R2016" s="39">
        <v>0</v>
      </c>
      <c r="S2016" s="2" t="s">
        <v>880</v>
      </c>
      <c r="T2016" s="2" t="s">
        <v>3194</v>
      </c>
      <c r="U2016" s="2" t="s">
        <v>3195</v>
      </c>
      <c r="V2016" s="2" t="s">
        <v>3196</v>
      </c>
      <c r="W2016" s="84" t="s">
        <v>3197</v>
      </c>
      <c r="X2016" s="39">
        <v>3241000</v>
      </c>
      <c r="Y2016" s="39" t="s">
        <v>3198</v>
      </c>
    </row>
    <row r="2017" spans="1:25" ht="120" x14ac:dyDescent="0.25">
      <c r="A2017" s="39" t="s">
        <v>3286</v>
      </c>
      <c r="B2017" s="40" t="str">
        <f>IFERROR(VLOOKUP(VALUE(MID(A2017,1,IF(VALUE(MID(A2017,1,3))=898,3,4))),[44]Hoja1!$A$3:$K$222,2,0),"")</f>
        <v>1073 Desarrollo integral de la educación media en las instituciones educativas del Distrito</v>
      </c>
      <c r="C2017" s="40" t="s">
        <v>3191</v>
      </c>
      <c r="D2017" s="40" t="s">
        <v>3276</v>
      </c>
      <c r="E2017" s="26" t="s">
        <v>3277</v>
      </c>
      <c r="F2017" s="26" t="s">
        <v>3278</v>
      </c>
      <c r="G2017" s="41">
        <v>8</v>
      </c>
      <c r="H2017" s="41">
        <v>8</v>
      </c>
      <c r="I2017" s="39">
        <v>5.5</v>
      </c>
      <c r="J2017" s="39">
        <v>1</v>
      </c>
      <c r="K2017" s="39" t="s">
        <v>29</v>
      </c>
      <c r="L2017" s="39" t="str">
        <f>IF(K2017=[44]Hoja3!$B$2,[44]Hoja3!$A$2,IF(K2017=[44]Hoja3!$B$3,[44]Hoja3!$A$3,IF(K2017=[44]Hoja3!$B$4,[44]Hoja3!$A$4,IF(K2017=[44]Hoja3!$B$5,[44]Hoja3!$A$5,IF(K2017=[44]Hoja3!$B$6,[44]Hoja3!$A$6,IF(K2017=[44]Hoja3!$B$7,[44]Hoja3!$A$7,IF(K2017=[44]Hoja3!$B$8,[44]Hoja3!$A$8,IF(K2017=[44]Hoja3!$B$9,[44]Hoja3!$A$9,IF(K2017=[44]Hoja3!$B$10,[44]Hoja3!$A$10,IF(K2017=[44]Hoja3!$B$11,[44]Hoja3!$A$11,IF(K2017=[44]Hoja3!$B$12,[44]Hoja3!$A$12,IF(K2017=[44]Hoja3!$B$13,[44]Hoja3!$A$13,IF(K2017=[44]Hoja3!$B$14,[44]Hoja3!$A$14,"")))))))))))))</f>
        <v>CCE-05</v>
      </c>
      <c r="M2017" s="39" t="s">
        <v>926</v>
      </c>
      <c r="N2017" s="39">
        <v>0</v>
      </c>
      <c r="O2017" s="83">
        <v>710000000</v>
      </c>
      <c r="P2017" s="83">
        <v>710000000</v>
      </c>
      <c r="Q2017" s="42">
        <v>0</v>
      </c>
      <c r="R2017" s="39">
        <v>0</v>
      </c>
      <c r="S2017" s="2" t="s">
        <v>880</v>
      </c>
      <c r="T2017" s="2" t="s">
        <v>3194</v>
      </c>
      <c r="U2017" s="2" t="s">
        <v>3195</v>
      </c>
      <c r="V2017" s="2" t="s">
        <v>3196</v>
      </c>
      <c r="W2017" s="84" t="s">
        <v>3197</v>
      </c>
      <c r="X2017" s="39">
        <v>3241000</v>
      </c>
      <c r="Y2017" s="39" t="s">
        <v>3198</v>
      </c>
    </row>
    <row r="2018" spans="1:25" ht="120" x14ac:dyDescent="0.25">
      <c r="A2018" s="39" t="s">
        <v>3287</v>
      </c>
      <c r="B2018" s="40" t="str">
        <f>IFERROR(VLOOKUP(VALUE(MID(A2018,1,IF(VALUE(MID(A2018,1,3))=898,3,4))),[44]Hoja1!$A$3:$K$222,2,0),"")</f>
        <v>1073 Desarrollo integral de la educación media en las instituciones educativas del Distrito</v>
      </c>
      <c r="C2018" s="40" t="s">
        <v>3191</v>
      </c>
      <c r="D2018" s="40" t="s">
        <v>3276</v>
      </c>
      <c r="E2018" s="26" t="s">
        <v>3277</v>
      </c>
      <c r="F2018" s="26" t="s">
        <v>3278</v>
      </c>
      <c r="G2018" s="41">
        <v>8</v>
      </c>
      <c r="H2018" s="41">
        <v>8</v>
      </c>
      <c r="I2018" s="39">
        <v>5.5</v>
      </c>
      <c r="J2018" s="39">
        <v>1</v>
      </c>
      <c r="K2018" s="39" t="s">
        <v>3279</v>
      </c>
      <c r="L2018" s="39" t="str">
        <f>IF(K2018=[44]Hoja3!$B$2,[44]Hoja3!$A$2,IF(K2018=[44]Hoja3!$B$3,[44]Hoja3!$A$3,IF(K2018=[44]Hoja3!$B$4,[44]Hoja3!$A$4,IF(K2018=[44]Hoja3!$B$5,[44]Hoja3!$A$5,IF(K2018=[44]Hoja3!$B$6,[44]Hoja3!$A$6,IF(K2018=[44]Hoja3!$B$7,[44]Hoja3!$A$7,IF(K2018=[44]Hoja3!$B$8,[44]Hoja3!$A$8,IF(K2018=[44]Hoja3!$B$9,[44]Hoja3!$A$9,IF(K2018=[44]Hoja3!$B$10,[44]Hoja3!$A$10,IF(K2018=[44]Hoja3!$B$11,[44]Hoja3!$A$11,IF(K2018=[44]Hoja3!$B$12,[44]Hoja3!$A$12,IF(K2018=[44]Hoja3!$B$13,[44]Hoja3!$A$13,IF(K2018=[44]Hoja3!$B$14,[44]Hoja3!$A$14,"")))))))))))))</f>
        <v>CCE-11||03</v>
      </c>
      <c r="M2018" s="39" t="s">
        <v>1568</v>
      </c>
      <c r="N2018" s="39">
        <v>0</v>
      </c>
      <c r="O2018" s="83">
        <v>454000000</v>
      </c>
      <c r="P2018" s="83">
        <v>454000000</v>
      </c>
      <c r="Q2018" s="42">
        <v>0</v>
      </c>
      <c r="R2018" s="39">
        <v>0</v>
      </c>
      <c r="S2018" s="2" t="s">
        <v>880</v>
      </c>
      <c r="T2018" s="2" t="s">
        <v>3194</v>
      </c>
      <c r="U2018" s="2" t="s">
        <v>3195</v>
      </c>
      <c r="V2018" s="2" t="s">
        <v>3196</v>
      </c>
      <c r="W2018" s="84" t="s">
        <v>3197</v>
      </c>
      <c r="X2018" s="39">
        <v>3241000</v>
      </c>
      <c r="Y2018" s="39" t="s">
        <v>3198</v>
      </c>
    </row>
    <row r="2019" spans="1:25" ht="120" x14ac:dyDescent="0.25">
      <c r="A2019" s="39" t="s">
        <v>3288</v>
      </c>
      <c r="B2019" s="40" t="str">
        <f>IFERROR(VLOOKUP(VALUE(MID(A2019,1,IF(VALUE(MID(A2019,1,3))=898,3,4))),[44]Hoja1!$A$3:$K$222,2,0),"")</f>
        <v>1073 Desarrollo integral de la educación media en las instituciones educativas del Distrito</v>
      </c>
      <c r="C2019" s="40" t="s">
        <v>3191</v>
      </c>
      <c r="D2019" s="40" t="s">
        <v>3276</v>
      </c>
      <c r="E2019" s="26" t="s">
        <v>3277</v>
      </c>
      <c r="F2019" s="26" t="s">
        <v>3278</v>
      </c>
      <c r="G2019" s="41">
        <v>8</v>
      </c>
      <c r="H2019" s="41">
        <v>8</v>
      </c>
      <c r="I2019" s="39">
        <v>5.5</v>
      </c>
      <c r="J2019" s="39">
        <v>1</v>
      </c>
      <c r="K2019" s="39" t="s">
        <v>3279</v>
      </c>
      <c r="L2019" s="39" t="str">
        <f>IF(K2019=[44]Hoja3!$B$2,[44]Hoja3!$A$2,IF(K2019=[44]Hoja3!$B$3,[44]Hoja3!$A$3,IF(K2019=[44]Hoja3!$B$4,[44]Hoja3!$A$4,IF(K2019=[44]Hoja3!$B$5,[44]Hoja3!$A$5,IF(K2019=[44]Hoja3!$B$6,[44]Hoja3!$A$6,IF(K2019=[44]Hoja3!$B$7,[44]Hoja3!$A$7,IF(K2019=[44]Hoja3!$B$8,[44]Hoja3!$A$8,IF(K2019=[44]Hoja3!$B$9,[44]Hoja3!$A$9,IF(K2019=[44]Hoja3!$B$10,[44]Hoja3!$A$10,IF(K2019=[44]Hoja3!$B$11,[44]Hoja3!$A$11,IF(K2019=[44]Hoja3!$B$12,[44]Hoja3!$A$12,IF(K2019=[44]Hoja3!$B$13,[44]Hoja3!$A$13,IF(K2019=[44]Hoja3!$B$14,[44]Hoja3!$A$14,"")))))))))))))</f>
        <v>CCE-11||03</v>
      </c>
      <c r="M2019" s="39" t="s">
        <v>1568</v>
      </c>
      <c r="N2019" s="39">
        <v>0</v>
      </c>
      <c r="O2019" s="83">
        <v>494000000</v>
      </c>
      <c r="P2019" s="83">
        <v>494000000</v>
      </c>
      <c r="Q2019" s="42">
        <v>0</v>
      </c>
      <c r="R2019" s="39">
        <v>0</v>
      </c>
      <c r="S2019" s="2" t="s">
        <v>880</v>
      </c>
      <c r="T2019" s="2" t="s">
        <v>3194</v>
      </c>
      <c r="U2019" s="2" t="s">
        <v>3195</v>
      </c>
      <c r="V2019" s="2" t="s">
        <v>3196</v>
      </c>
      <c r="W2019" s="84" t="s">
        <v>3197</v>
      </c>
      <c r="X2019" s="39">
        <v>3241000</v>
      </c>
      <c r="Y2019" s="39" t="s">
        <v>3198</v>
      </c>
    </row>
    <row r="2020" spans="1:25" ht="120" x14ac:dyDescent="0.25">
      <c r="A2020" s="39" t="s">
        <v>3289</v>
      </c>
      <c r="B2020" s="40" t="str">
        <f>IFERROR(VLOOKUP(VALUE(MID(A2020,1,IF(VALUE(MID(A2020,1,3))=898,3,4))),[44]Hoja1!$A$3:$K$222,2,0),"")</f>
        <v>1073 Desarrollo integral de la educación media en las instituciones educativas del Distrito</v>
      </c>
      <c r="C2020" s="40" t="s">
        <v>3191</v>
      </c>
      <c r="D2020" s="40" t="s">
        <v>3276</v>
      </c>
      <c r="E2020" s="26" t="s">
        <v>3277</v>
      </c>
      <c r="F2020" s="26" t="s">
        <v>3278</v>
      </c>
      <c r="G2020" s="41">
        <v>8</v>
      </c>
      <c r="H2020" s="41">
        <v>8</v>
      </c>
      <c r="I2020" s="39">
        <v>5.5</v>
      </c>
      <c r="J2020" s="39">
        <v>1</v>
      </c>
      <c r="K2020" s="39" t="s">
        <v>3279</v>
      </c>
      <c r="L2020" s="39" t="str">
        <f>IF(K2020=[44]Hoja3!$B$2,[44]Hoja3!$A$2,IF(K2020=[44]Hoja3!$B$3,[44]Hoja3!$A$3,IF(K2020=[44]Hoja3!$B$4,[44]Hoja3!$A$4,IF(K2020=[44]Hoja3!$B$5,[44]Hoja3!$A$5,IF(K2020=[44]Hoja3!$B$6,[44]Hoja3!$A$6,IF(K2020=[44]Hoja3!$B$7,[44]Hoja3!$A$7,IF(K2020=[44]Hoja3!$B$8,[44]Hoja3!$A$8,IF(K2020=[44]Hoja3!$B$9,[44]Hoja3!$A$9,IF(K2020=[44]Hoja3!$B$10,[44]Hoja3!$A$10,IF(K2020=[44]Hoja3!$B$11,[44]Hoja3!$A$11,IF(K2020=[44]Hoja3!$B$12,[44]Hoja3!$A$12,IF(K2020=[44]Hoja3!$B$13,[44]Hoja3!$A$13,IF(K2020=[44]Hoja3!$B$14,[44]Hoja3!$A$14,"")))))))))))))</f>
        <v>CCE-11||03</v>
      </c>
      <c r="M2020" s="39" t="s">
        <v>1568</v>
      </c>
      <c r="N2020" s="39">
        <v>0</v>
      </c>
      <c r="O2020" s="83">
        <v>326000000</v>
      </c>
      <c r="P2020" s="83">
        <v>326000000</v>
      </c>
      <c r="Q2020" s="42">
        <v>0</v>
      </c>
      <c r="R2020" s="39">
        <v>0</v>
      </c>
      <c r="S2020" s="2" t="s">
        <v>880</v>
      </c>
      <c r="T2020" s="2" t="s">
        <v>3194</v>
      </c>
      <c r="U2020" s="2" t="s">
        <v>3195</v>
      </c>
      <c r="V2020" s="2" t="s">
        <v>3196</v>
      </c>
      <c r="W2020" s="84" t="s">
        <v>3197</v>
      </c>
      <c r="X2020" s="39">
        <v>3241000</v>
      </c>
      <c r="Y2020" s="39" t="s">
        <v>3198</v>
      </c>
    </row>
    <row r="2021" spans="1:25" ht="120" x14ac:dyDescent="0.25">
      <c r="A2021" s="39" t="s">
        <v>3290</v>
      </c>
      <c r="B2021" s="40" t="str">
        <f>IFERROR(VLOOKUP(VALUE(MID(A2021,1,IF(VALUE(MID(A2021,1,3))=898,3,4))),[44]Hoja1!$A$3:$K$222,2,0),"")</f>
        <v>1073 Desarrollo integral de la educación media en las instituciones educativas del Distrito</v>
      </c>
      <c r="C2021" s="40" t="s">
        <v>3191</v>
      </c>
      <c r="D2021" s="40" t="s">
        <v>3276</v>
      </c>
      <c r="E2021" s="26" t="s">
        <v>3277</v>
      </c>
      <c r="F2021" s="26" t="s">
        <v>3278</v>
      </c>
      <c r="G2021" s="41">
        <v>8</v>
      </c>
      <c r="H2021" s="41">
        <v>8</v>
      </c>
      <c r="I2021" s="39">
        <v>5.5</v>
      </c>
      <c r="J2021" s="39">
        <v>1</v>
      </c>
      <c r="K2021" s="39" t="s">
        <v>3279</v>
      </c>
      <c r="L2021" s="39" t="str">
        <f>IF(K2021=[44]Hoja3!$B$2,[44]Hoja3!$A$2,IF(K2021=[44]Hoja3!$B$3,[44]Hoja3!$A$3,IF(K2021=[44]Hoja3!$B$4,[44]Hoja3!$A$4,IF(K2021=[44]Hoja3!$B$5,[44]Hoja3!$A$5,IF(K2021=[44]Hoja3!$B$6,[44]Hoja3!$A$6,IF(K2021=[44]Hoja3!$B$7,[44]Hoja3!$A$7,IF(K2021=[44]Hoja3!$B$8,[44]Hoja3!$A$8,IF(K2021=[44]Hoja3!$B$9,[44]Hoja3!$A$9,IF(K2021=[44]Hoja3!$B$10,[44]Hoja3!$A$10,IF(K2021=[44]Hoja3!$B$11,[44]Hoja3!$A$11,IF(K2021=[44]Hoja3!$B$12,[44]Hoja3!$A$12,IF(K2021=[44]Hoja3!$B$13,[44]Hoja3!$A$13,IF(K2021=[44]Hoja3!$B$14,[44]Hoja3!$A$14,"")))))))))))))</f>
        <v>CCE-11||03</v>
      </c>
      <c r="M2021" s="39" t="s">
        <v>1568</v>
      </c>
      <c r="N2021" s="39">
        <v>0</v>
      </c>
      <c r="O2021" s="83">
        <v>250829000</v>
      </c>
      <c r="P2021" s="83">
        <v>250829000</v>
      </c>
      <c r="Q2021" s="42">
        <v>0</v>
      </c>
      <c r="R2021" s="39">
        <v>0</v>
      </c>
      <c r="S2021" s="2" t="s">
        <v>880</v>
      </c>
      <c r="T2021" s="2" t="s">
        <v>3194</v>
      </c>
      <c r="U2021" s="2" t="s">
        <v>3195</v>
      </c>
      <c r="V2021" s="2" t="s">
        <v>3196</v>
      </c>
      <c r="W2021" s="84" t="s">
        <v>3197</v>
      </c>
      <c r="X2021" s="39">
        <v>3241000</v>
      </c>
      <c r="Y2021" s="39" t="s">
        <v>3198</v>
      </c>
    </row>
    <row r="2022" spans="1:25" ht="120" x14ac:dyDescent="0.25">
      <c r="A2022" s="39" t="s">
        <v>3291</v>
      </c>
      <c r="B2022" s="40" t="str">
        <f>IFERROR(VLOOKUP(VALUE(MID(A2022,1,IF(VALUE(MID(A2022,1,3))=898,3,4))),[44]Hoja1!$A$3:$K$222,2,0),"")</f>
        <v>1073 Desarrollo integral de la educación media en las instituciones educativas del Distrito</v>
      </c>
      <c r="C2022" s="40" t="s">
        <v>3191</v>
      </c>
      <c r="D2022" s="40" t="s">
        <v>3276</v>
      </c>
      <c r="E2022" s="26" t="s">
        <v>3277</v>
      </c>
      <c r="F2022" s="26" t="s">
        <v>3278</v>
      </c>
      <c r="G2022" s="41">
        <v>8</v>
      </c>
      <c r="H2022" s="41">
        <v>8</v>
      </c>
      <c r="I2022" s="39">
        <v>5.5</v>
      </c>
      <c r="J2022" s="39">
        <v>1</v>
      </c>
      <c r="K2022" s="39" t="s">
        <v>3279</v>
      </c>
      <c r="L2022" s="39" t="str">
        <f>IF(K2022=[44]Hoja3!$B$2,[44]Hoja3!$A$2,IF(K2022=[44]Hoja3!$B$3,[44]Hoja3!$A$3,IF(K2022=[44]Hoja3!$B$4,[44]Hoja3!$A$4,IF(K2022=[44]Hoja3!$B$5,[44]Hoja3!$A$5,IF(K2022=[44]Hoja3!$B$6,[44]Hoja3!$A$6,IF(K2022=[44]Hoja3!$B$7,[44]Hoja3!$A$7,IF(K2022=[44]Hoja3!$B$8,[44]Hoja3!$A$8,IF(K2022=[44]Hoja3!$B$9,[44]Hoja3!$A$9,IF(K2022=[44]Hoja3!$B$10,[44]Hoja3!$A$10,IF(K2022=[44]Hoja3!$B$11,[44]Hoja3!$A$11,IF(K2022=[44]Hoja3!$B$12,[44]Hoja3!$A$12,IF(K2022=[44]Hoja3!$B$13,[44]Hoja3!$A$13,IF(K2022=[44]Hoja3!$B$14,[44]Hoja3!$A$14,"")))))))))))))</f>
        <v>CCE-11||03</v>
      </c>
      <c r="M2022" s="39" t="s">
        <v>1568</v>
      </c>
      <c r="N2022" s="39">
        <v>0</v>
      </c>
      <c r="O2022" s="83">
        <v>266000000</v>
      </c>
      <c r="P2022" s="83">
        <v>266000000</v>
      </c>
      <c r="Q2022" s="42">
        <v>0</v>
      </c>
      <c r="R2022" s="39">
        <v>0</v>
      </c>
      <c r="S2022" s="2" t="s">
        <v>880</v>
      </c>
      <c r="T2022" s="2" t="s">
        <v>3194</v>
      </c>
      <c r="U2022" s="2" t="s">
        <v>3195</v>
      </c>
      <c r="V2022" s="2" t="s">
        <v>3196</v>
      </c>
      <c r="W2022" s="84" t="s">
        <v>3197</v>
      </c>
      <c r="X2022" s="39">
        <v>3241000</v>
      </c>
      <c r="Y2022" s="39" t="s">
        <v>3198</v>
      </c>
    </row>
    <row r="2023" spans="1:25" ht="120" x14ac:dyDescent="0.25">
      <c r="A2023" s="39" t="s">
        <v>3292</v>
      </c>
      <c r="B2023" s="40" t="str">
        <f>IFERROR(VLOOKUP(VALUE(MID(A2023,1,IF(VALUE(MID(A2023,1,3))=898,3,4))),[44]Hoja1!$A$3:$K$222,2,0),"")</f>
        <v>1073 Desarrollo integral de la educación media en las instituciones educativas del Distrito</v>
      </c>
      <c r="C2023" s="40" t="s">
        <v>3191</v>
      </c>
      <c r="D2023" s="40" t="s">
        <v>3276</v>
      </c>
      <c r="E2023" s="26" t="s">
        <v>3277</v>
      </c>
      <c r="F2023" s="26" t="s">
        <v>3278</v>
      </c>
      <c r="G2023" s="41">
        <v>8</v>
      </c>
      <c r="H2023" s="41">
        <v>8</v>
      </c>
      <c r="I2023" s="39">
        <v>5.5</v>
      </c>
      <c r="J2023" s="39">
        <v>1</v>
      </c>
      <c r="K2023" s="39" t="s">
        <v>3279</v>
      </c>
      <c r="L2023" s="39" t="str">
        <f>IF(K2023=[44]Hoja3!$B$2,[44]Hoja3!$A$2,IF(K2023=[44]Hoja3!$B$3,[44]Hoja3!$A$3,IF(K2023=[44]Hoja3!$B$4,[44]Hoja3!$A$4,IF(K2023=[44]Hoja3!$B$5,[44]Hoja3!$A$5,IF(K2023=[44]Hoja3!$B$6,[44]Hoja3!$A$6,IF(K2023=[44]Hoja3!$B$7,[44]Hoja3!$A$7,IF(K2023=[44]Hoja3!$B$8,[44]Hoja3!$A$8,IF(K2023=[44]Hoja3!$B$9,[44]Hoja3!$A$9,IF(K2023=[44]Hoja3!$B$10,[44]Hoja3!$A$10,IF(K2023=[44]Hoja3!$B$11,[44]Hoja3!$A$11,IF(K2023=[44]Hoja3!$B$12,[44]Hoja3!$A$12,IF(K2023=[44]Hoja3!$B$13,[44]Hoja3!$A$13,IF(K2023=[44]Hoja3!$B$14,[44]Hoja3!$A$14,"")))))))))))))</f>
        <v>CCE-11||03</v>
      </c>
      <c r="M2023" s="39" t="s">
        <v>1568</v>
      </c>
      <c r="N2023" s="39">
        <v>0</v>
      </c>
      <c r="O2023" s="83">
        <v>599929499</v>
      </c>
      <c r="P2023" s="83">
        <v>599929499</v>
      </c>
      <c r="Q2023" s="42">
        <v>0</v>
      </c>
      <c r="R2023" s="39">
        <v>0</v>
      </c>
      <c r="S2023" s="2" t="s">
        <v>880</v>
      </c>
      <c r="T2023" s="2" t="s">
        <v>3194</v>
      </c>
      <c r="U2023" s="2" t="s">
        <v>3195</v>
      </c>
      <c r="V2023" s="2" t="s">
        <v>3196</v>
      </c>
      <c r="W2023" s="84" t="s">
        <v>3197</v>
      </c>
      <c r="X2023" s="39">
        <v>3241000</v>
      </c>
      <c r="Y2023" s="39" t="s">
        <v>3198</v>
      </c>
    </row>
    <row r="2024" spans="1:25" ht="135" x14ac:dyDescent="0.25">
      <c r="A2024" s="39" t="s">
        <v>3293</v>
      </c>
      <c r="B2024" s="40" t="str">
        <f>IFERROR(VLOOKUP(VALUE(MID(A2024,1,IF(VALUE(MID(A2024,1,3))=898,3,4))),[44]Hoja1!$A$3:$K$222,2,0),"")</f>
        <v>1073 Desarrollo integral de la educación media en las instituciones educativas del Distrito</v>
      </c>
      <c r="C2024" s="40" t="s">
        <v>3191</v>
      </c>
      <c r="D2024" s="40" t="s">
        <v>3276</v>
      </c>
      <c r="E2024" s="26" t="s">
        <v>3294</v>
      </c>
      <c r="F2024" s="26" t="s">
        <v>3295</v>
      </c>
      <c r="G2024" s="41">
        <v>8</v>
      </c>
      <c r="H2024" s="41">
        <v>8</v>
      </c>
      <c r="I2024" s="39">
        <v>5.5</v>
      </c>
      <c r="J2024" s="39">
        <v>1</v>
      </c>
      <c r="K2024" s="39" t="s">
        <v>889</v>
      </c>
      <c r="L2024" s="39" t="str">
        <f>IF(K2024=[44]Hoja3!$B$2,[44]Hoja3!$A$2,IF(K2024=[44]Hoja3!$B$3,[44]Hoja3!$A$3,IF(K2024=[44]Hoja3!$B$4,[44]Hoja3!$A$4,IF(K2024=[44]Hoja3!$B$5,[44]Hoja3!$A$5,IF(K2024=[44]Hoja3!$B$6,[44]Hoja3!$A$6,IF(K2024=[44]Hoja3!$B$7,[44]Hoja3!$A$7,IF(K2024=[44]Hoja3!$B$8,[44]Hoja3!$A$8,IF(K2024=[44]Hoja3!$B$9,[44]Hoja3!$A$9,IF(K2024=[44]Hoja3!$B$10,[44]Hoja3!$A$10,IF(K2024=[44]Hoja3!$B$11,[44]Hoja3!$A$11,IF(K2024=[44]Hoja3!$B$12,[44]Hoja3!$A$12,IF(K2024=[44]Hoja3!$B$13,[44]Hoja3!$A$13,IF(K2024=[44]Hoja3!$B$14,[44]Hoja3!$A$14,"")))))))))))))</f>
        <v>CCE-04</v>
      </c>
      <c r="M2024" s="39" t="s">
        <v>1135</v>
      </c>
      <c r="N2024" s="39">
        <v>0</v>
      </c>
      <c r="O2024" s="83">
        <v>661000000</v>
      </c>
      <c r="P2024" s="83">
        <v>661000000</v>
      </c>
      <c r="Q2024" s="42">
        <v>0</v>
      </c>
      <c r="R2024" s="39">
        <v>0</v>
      </c>
      <c r="S2024" s="2" t="s">
        <v>880</v>
      </c>
      <c r="T2024" s="2" t="s">
        <v>3194</v>
      </c>
      <c r="U2024" s="2" t="s">
        <v>3195</v>
      </c>
      <c r="V2024" s="2" t="s">
        <v>3196</v>
      </c>
      <c r="W2024" s="84" t="s">
        <v>3197</v>
      </c>
      <c r="X2024" s="39">
        <v>3241000</v>
      </c>
      <c r="Y2024" s="3" t="s">
        <v>3198</v>
      </c>
    </row>
    <row r="2025" spans="1:25" ht="180" x14ac:dyDescent="0.25">
      <c r="A2025" s="2" t="s">
        <v>3296</v>
      </c>
      <c r="B2025" s="2" t="str">
        <f>IFERROR(VLOOKUP(VALUE(MID(A2025,1,IF(VALUE(MID(A2025,1,3))=898,3,4))),[45]Hoja1!$A$3:$K$222,2,0),"")</f>
        <v>1074 Educación superior para una ciudad de conocimiento</v>
      </c>
      <c r="C2025" s="2" t="s">
        <v>3297</v>
      </c>
      <c r="D2025" s="2" t="s">
        <v>3298</v>
      </c>
      <c r="E2025" s="26">
        <v>80111501</v>
      </c>
      <c r="F2025" s="26" t="s">
        <v>3299</v>
      </c>
      <c r="G2025" s="4">
        <v>1</v>
      </c>
      <c r="H2025" s="4">
        <v>1</v>
      </c>
      <c r="I2025" s="2">
        <v>11.4</v>
      </c>
      <c r="J2025" s="2">
        <v>1</v>
      </c>
      <c r="K2025" s="2" t="s">
        <v>29</v>
      </c>
      <c r="L2025" s="2" t="str">
        <f>IF(K2025=[45]Hoja3!$B$2,[45]Hoja3!$A$2,IF(K2025=[45]Hoja3!$B$3,[45]Hoja3!$A$3,IF(K2025=[45]Hoja3!$B$4,[45]Hoja3!$A$4,IF(K2025=[45]Hoja3!$B$5,[45]Hoja3!$A$5,IF(K2025=[45]Hoja3!$B$6,[45]Hoja3!$A$6,IF(K2025=[45]Hoja3!$B$7,[45]Hoja3!$A$7,IF(K2025=[45]Hoja3!$B$8,[45]Hoja3!$A$8,IF(K2025=[45]Hoja3!$B$9,[45]Hoja3!$A$9,IF(K2025=[45]Hoja3!$B$10,[45]Hoja3!$A$10,IF(K2025=[45]Hoja3!$B$11,[45]Hoja3!$A$11,IF(K2025=[45]Hoja3!$B$12,[45]Hoja3!$A$12,IF(K2025=[45]Hoja3!$B$13,[45]Hoja3!$A$13,IF(K2025=[45]Hoja3!$B$14,[45]Hoja3!$A$14,"")))))))))))))</f>
        <v>CCE-05</v>
      </c>
      <c r="M2025" s="2" t="s">
        <v>58</v>
      </c>
      <c r="N2025" s="2">
        <v>0</v>
      </c>
      <c r="O2025" s="86">
        <v>104807040</v>
      </c>
      <c r="P2025" s="86">
        <v>104807040</v>
      </c>
      <c r="Q2025" s="1">
        <v>0</v>
      </c>
      <c r="R2025" s="1">
        <v>0</v>
      </c>
      <c r="S2025" s="2" t="s">
        <v>3300</v>
      </c>
      <c r="T2025" s="2" t="s">
        <v>2757</v>
      </c>
      <c r="U2025" s="2" t="s">
        <v>3301</v>
      </c>
      <c r="V2025" s="2" t="s">
        <v>3302</v>
      </c>
      <c r="W2025" s="2" t="s">
        <v>3303</v>
      </c>
      <c r="X2025" s="2" t="s">
        <v>3304</v>
      </c>
      <c r="Y2025" s="87" t="s">
        <v>3305</v>
      </c>
    </row>
    <row r="2026" spans="1:25" ht="180" x14ac:dyDescent="0.25">
      <c r="A2026" s="2" t="s">
        <v>3306</v>
      </c>
      <c r="B2026" s="2" t="str">
        <f>IFERROR(VLOOKUP(VALUE(MID(A2026,1,IF(VALUE(MID(A2026,1,3))=898,3,4))),[45]Hoja1!$A$3:$K$222,2,0),"")</f>
        <v>1074 Educación superior para una ciudad de conocimiento</v>
      </c>
      <c r="C2026" s="2" t="s">
        <v>3297</v>
      </c>
      <c r="D2026" s="2" t="s">
        <v>3298</v>
      </c>
      <c r="E2026" s="26">
        <v>80111501</v>
      </c>
      <c r="F2026" s="26" t="s">
        <v>3307</v>
      </c>
      <c r="G2026" s="4">
        <v>1</v>
      </c>
      <c r="H2026" s="4">
        <v>1</v>
      </c>
      <c r="I2026" s="2">
        <v>11.4</v>
      </c>
      <c r="J2026" s="2">
        <v>1</v>
      </c>
      <c r="K2026" s="2" t="s">
        <v>29</v>
      </c>
      <c r="L2026" s="2" t="str">
        <f>IF(K2026=[45]Hoja3!$B$2,[45]Hoja3!$A$2,IF(K2026=[45]Hoja3!$B$3,[45]Hoja3!$A$3,IF(K2026=[45]Hoja3!$B$4,[45]Hoja3!$A$4,IF(K2026=[45]Hoja3!$B$5,[45]Hoja3!$A$5,IF(K2026=[45]Hoja3!$B$6,[45]Hoja3!$A$6,IF(K2026=[45]Hoja3!$B$7,[45]Hoja3!$A$7,IF(K2026=[45]Hoja3!$B$8,[45]Hoja3!$A$8,IF(K2026=[45]Hoja3!$B$9,[45]Hoja3!$A$9,IF(K2026=[45]Hoja3!$B$10,[45]Hoja3!$A$10,IF(K2026=[45]Hoja3!$B$11,[45]Hoja3!$A$11,IF(K2026=[45]Hoja3!$B$12,[45]Hoja3!$A$12,IF(K2026=[45]Hoja3!$B$13,[45]Hoja3!$A$13,IF(K2026=[45]Hoja3!$B$14,[45]Hoja3!$A$14,"")))))))))))))</f>
        <v>CCE-05</v>
      </c>
      <c r="M2026" s="2" t="s">
        <v>58</v>
      </c>
      <c r="N2026" s="2">
        <v>0</v>
      </c>
      <c r="O2026" s="86">
        <v>94848000</v>
      </c>
      <c r="P2026" s="86">
        <v>94848000</v>
      </c>
      <c r="Q2026" s="1">
        <v>0</v>
      </c>
      <c r="R2026" s="1">
        <v>0</v>
      </c>
      <c r="S2026" s="2" t="s">
        <v>3300</v>
      </c>
      <c r="T2026" s="2" t="s">
        <v>2757</v>
      </c>
      <c r="U2026" s="2" t="s">
        <v>3301</v>
      </c>
      <c r="V2026" s="2" t="s">
        <v>3302</v>
      </c>
      <c r="W2026" s="2" t="s">
        <v>3303</v>
      </c>
      <c r="X2026" s="2" t="s">
        <v>3304</v>
      </c>
      <c r="Y2026" s="87" t="s">
        <v>3305</v>
      </c>
    </row>
    <row r="2027" spans="1:25" ht="180" x14ac:dyDescent="0.25">
      <c r="A2027" s="2" t="s">
        <v>3308</v>
      </c>
      <c r="B2027" s="2" t="str">
        <f>IFERROR(VLOOKUP(VALUE(MID(A2027,1,IF(VALUE(MID(A2027,1,3))=898,3,4))),[45]Hoja1!$A$3:$K$222,2,0),"")</f>
        <v>1074 Educación superior para una ciudad de conocimiento</v>
      </c>
      <c r="C2027" s="2" t="s">
        <v>3297</v>
      </c>
      <c r="D2027" s="2" t="s">
        <v>3298</v>
      </c>
      <c r="E2027" s="26">
        <v>80111501</v>
      </c>
      <c r="F2027" s="26" t="s">
        <v>3309</v>
      </c>
      <c r="G2027" s="4">
        <v>1</v>
      </c>
      <c r="H2027" s="4">
        <v>1</v>
      </c>
      <c r="I2027" s="2">
        <v>11.5</v>
      </c>
      <c r="J2027" s="2">
        <v>1</v>
      </c>
      <c r="K2027" s="2" t="s">
        <v>29</v>
      </c>
      <c r="L2027" s="2" t="str">
        <f>IF(K2027=[45]Hoja3!$B$2,[45]Hoja3!$A$2,IF(K2027=[45]Hoja3!$B$3,[45]Hoja3!$A$3,IF(K2027=[45]Hoja3!$B$4,[45]Hoja3!$A$4,IF(K2027=[45]Hoja3!$B$5,[45]Hoja3!$A$5,IF(K2027=[45]Hoja3!$B$6,[45]Hoja3!$A$6,IF(K2027=[45]Hoja3!$B$7,[45]Hoja3!$A$7,IF(K2027=[45]Hoja3!$B$8,[45]Hoja3!$A$8,IF(K2027=[45]Hoja3!$B$9,[45]Hoja3!$A$9,IF(K2027=[45]Hoja3!$B$10,[45]Hoja3!$A$10,IF(K2027=[45]Hoja3!$B$11,[45]Hoja3!$A$11,IF(K2027=[45]Hoja3!$B$12,[45]Hoja3!$A$12,IF(K2027=[45]Hoja3!$B$13,[45]Hoja3!$A$13,IF(K2027=[45]Hoja3!$B$14,[45]Hoja3!$A$14,"")))))))))))))</f>
        <v>CCE-05</v>
      </c>
      <c r="M2027" s="2" t="s">
        <v>58</v>
      </c>
      <c r="N2027" s="2">
        <v>0</v>
      </c>
      <c r="O2027" s="86">
        <v>83720000</v>
      </c>
      <c r="P2027" s="86">
        <v>83720000</v>
      </c>
      <c r="Q2027" s="1">
        <v>0</v>
      </c>
      <c r="R2027" s="1">
        <v>0</v>
      </c>
      <c r="S2027" s="2" t="s">
        <v>3300</v>
      </c>
      <c r="T2027" s="2" t="s">
        <v>2757</v>
      </c>
      <c r="U2027" s="2" t="s">
        <v>3301</v>
      </c>
      <c r="V2027" s="2" t="s">
        <v>3302</v>
      </c>
      <c r="W2027" s="2" t="s">
        <v>3303</v>
      </c>
      <c r="X2027" s="2" t="s">
        <v>3304</v>
      </c>
      <c r="Y2027" s="87" t="s">
        <v>3305</v>
      </c>
    </row>
    <row r="2028" spans="1:25" ht="180" x14ac:dyDescent="0.25">
      <c r="A2028" s="2" t="s">
        <v>3310</v>
      </c>
      <c r="B2028" s="2" t="str">
        <f>IFERROR(VLOOKUP(VALUE(MID(A2028,1,IF(VALUE(MID(A2028,1,3))=898,3,4))),[45]Hoja1!$A$3:$K$222,2,0),"")</f>
        <v>1074 Educación superior para una ciudad de conocimiento</v>
      </c>
      <c r="C2028" s="2" t="s">
        <v>3297</v>
      </c>
      <c r="D2028" s="2" t="s">
        <v>3298</v>
      </c>
      <c r="E2028" s="26">
        <v>80111501</v>
      </c>
      <c r="F2028" s="26" t="s">
        <v>3311</v>
      </c>
      <c r="G2028" s="4">
        <v>1</v>
      </c>
      <c r="H2028" s="4">
        <v>1</v>
      </c>
      <c r="I2028" s="2">
        <v>11</v>
      </c>
      <c r="J2028" s="2">
        <v>1</v>
      </c>
      <c r="K2028" s="2" t="s">
        <v>29</v>
      </c>
      <c r="L2028" s="2" t="str">
        <f>IF(K2028=[45]Hoja3!$B$2,[45]Hoja3!$A$2,IF(K2028=[45]Hoja3!$B$3,[45]Hoja3!$A$3,IF(K2028=[45]Hoja3!$B$4,[45]Hoja3!$A$4,IF(K2028=[45]Hoja3!$B$5,[45]Hoja3!$A$5,IF(K2028=[45]Hoja3!$B$6,[45]Hoja3!$A$6,IF(K2028=[45]Hoja3!$B$7,[45]Hoja3!$A$7,IF(K2028=[45]Hoja3!$B$8,[45]Hoja3!$A$8,IF(K2028=[45]Hoja3!$B$9,[45]Hoja3!$A$9,IF(K2028=[45]Hoja3!$B$10,[45]Hoja3!$A$10,IF(K2028=[45]Hoja3!$B$11,[45]Hoja3!$A$11,IF(K2028=[45]Hoja3!$B$12,[45]Hoja3!$A$12,IF(K2028=[45]Hoja3!$B$13,[45]Hoja3!$A$13,IF(K2028=[45]Hoja3!$B$14,[45]Hoja3!$A$14,"")))))))))))))</f>
        <v>CCE-05</v>
      </c>
      <c r="M2028" s="2" t="s">
        <v>58</v>
      </c>
      <c r="N2028" s="2">
        <v>0</v>
      </c>
      <c r="O2028" s="86">
        <v>80080000</v>
      </c>
      <c r="P2028" s="86">
        <v>80080000</v>
      </c>
      <c r="Q2028" s="1">
        <v>0</v>
      </c>
      <c r="R2028" s="1">
        <v>0</v>
      </c>
      <c r="S2028" s="2" t="s">
        <v>3300</v>
      </c>
      <c r="T2028" s="2" t="s">
        <v>2757</v>
      </c>
      <c r="U2028" s="2" t="s">
        <v>3301</v>
      </c>
      <c r="V2028" s="2" t="s">
        <v>3302</v>
      </c>
      <c r="W2028" s="2" t="s">
        <v>3303</v>
      </c>
      <c r="X2028" s="2" t="s">
        <v>3304</v>
      </c>
      <c r="Y2028" s="87" t="s">
        <v>3305</v>
      </c>
    </row>
    <row r="2029" spans="1:25" ht="180" x14ac:dyDescent="0.25">
      <c r="A2029" s="2" t="s">
        <v>3312</v>
      </c>
      <c r="B2029" s="2" t="str">
        <f>IFERROR(VLOOKUP(VALUE(MID(A2029,1,IF(VALUE(MID(A2029,1,3))=898,3,4))),[45]Hoja1!$A$3:$K$222,2,0),"")</f>
        <v>1074 Educación superior para una ciudad de conocimiento</v>
      </c>
      <c r="C2029" s="2" t="s">
        <v>3297</v>
      </c>
      <c r="D2029" s="2" t="s">
        <v>3298</v>
      </c>
      <c r="E2029" s="26">
        <v>80111501</v>
      </c>
      <c r="F2029" s="26" t="s">
        <v>3313</v>
      </c>
      <c r="G2029" s="4">
        <v>1</v>
      </c>
      <c r="H2029" s="4">
        <v>1</v>
      </c>
      <c r="I2029" s="2">
        <v>7</v>
      </c>
      <c r="J2029" s="2">
        <v>1</v>
      </c>
      <c r="K2029" s="2" t="s">
        <v>29</v>
      </c>
      <c r="L2029" s="2" t="str">
        <f>IF(K2029=[45]Hoja3!$B$2,[45]Hoja3!$A$2,IF(K2029=[45]Hoja3!$B$3,[45]Hoja3!$A$3,IF(K2029=[45]Hoja3!$B$4,[45]Hoja3!$A$4,IF(K2029=[45]Hoja3!$B$5,[45]Hoja3!$A$5,IF(K2029=[45]Hoja3!$B$6,[45]Hoja3!$A$6,IF(K2029=[45]Hoja3!$B$7,[45]Hoja3!$A$7,IF(K2029=[45]Hoja3!$B$8,[45]Hoja3!$A$8,IF(K2029=[45]Hoja3!$B$9,[45]Hoja3!$A$9,IF(K2029=[45]Hoja3!$B$10,[45]Hoja3!$A$10,IF(K2029=[45]Hoja3!$B$11,[45]Hoja3!$A$11,IF(K2029=[45]Hoja3!$B$12,[45]Hoja3!$A$12,IF(K2029=[45]Hoja3!$B$13,[45]Hoja3!$A$13,IF(K2029=[45]Hoja3!$B$14,[45]Hoja3!$A$14,"")))))))))))))</f>
        <v>CCE-05</v>
      </c>
      <c r="M2029" s="2" t="s">
        <v>58</v>
      </c>
      <c r="N2029" s="2">
        <v>0</v>
      </c>
      <c r="O2029" s="86">
        <v>49000000</v>
      </c>
      <c r="P2029" s="86">
        <v>49000000</v>
      </c>
      <c r="Q2029" s="1">
        <v>0</v>
      </c>
      <c r="R2029" s="1">
        <v>0</v>
      </c>
      <c r="S2029" s="2" t="s">
        <v>3300</v>
      </c>
      <c r="T2029" s="2" t="s">
        <v>2757</v>
      </c>
      <c r="U2029" s="2" t="s">
        <v>3301</v>
      </c>
      <c r="V2029" s="2" t="s">
        <v>3302</v>
      </c>
      <c r="W2029" s="2" t="s">
        <v>3303</v>
      </c>
      <c r="X2029" s="2" t="s">
        <v>3304</v>
      </c>
      <c r="Y2029" s="87" t="s">
        <v>3305</v>
      </c>
    </row>
    <row r="2030" spans="1:25" ht="180" x14ac:dyDescent="0.25">
      <c r="A2030" s="2" t="s">
        <v>3314</v>
      </c>
      <c r="B2030" s="2" t="str">
        <f>IFERROR(VLOOKUP(VALUE(MID(A2030,1,IF(VALUE(MID(A2030,1,3))=898,3,4))),[45]Hoja1!$A$3:$K$222,2,0),"")</f>
        <v>1074 Educación superior para una ciudad de conocimiento</v>
      </c>
      <c r="C2030" s="2" t="s">
        <v>3297</v>
      </c>
      <c r="D2030" s="2" t="s">
        <v>3298</v>
      </c>
      <c r="E2030" s="26">
        <v>80111501</v>
      </c>
      <c r="F2030" s="26" t="s">
        <v>3315</v>
      </c>
      <c r="G2030" s="4">
        <v>1</v>
      </c>
      <c r="H2030" s="4">
        <v>1</v>
      </c>
      <c r="I2030" s="2">
        <v>11.5</v>
      </c>
      <c r="J2030" s="2">
        <v>1</v>
      </c>
      <c r="K2030" s="2" t="s">
        <v>29</v>
      </c>
      <c r="L2030" s="2" t="str">
        <f>IF(K2030=[45]Hoja3!$B$2,[45]Hoja3!$A$2,IF(K2030=[45]Hoja3!$B$3,[45]Hoja3!$A$3,IF(K2030=[45]Hoja3!$B$4,[45]Hoja3!$A$4,IF(K2030=[45]Hoja3!$B$5,[45]Hoja3!$A$5,IF(K2030=[45]Hoja3!$B$6,[45]Hoja3!$A$6,IF(K2030=[45]Hoja3!$B$7,[45]Hoja3!$A$7,IF(K2030=[45]Hoja3!$B$8,[45]Hoja3!$A$8,IF(K2030=[45]Hoja3!$B$9,[45]Hoja3!$A$9,IF(K2030=[45]Hoja3!$B$10,[45]Hoja3!$A$10,IF(K2030=[45]Hoja3!$B$11,[45]Hoja3!$A$11,IF(K2030=[45]Hoja3!$B$12,[45]Hoja3!$A$12,IF(K2030=[45]Hoja3!$B$13,[45]Hoja3!$A$13,IF(K2030=[45]Hoja3!$B$14,[45]Hoja3!$A$14,"")))))))))))))</f>
        <v>CCE-05</v>
      </c>
      <c r="M2030" s="2" t="s">
        <v>58</v>
      </c>
      <c r="N2030" s="2">
        <v>0</v>
      </c>
      <c r="O2030" s="86">
        <v>63250000</v>
      </c>
      <c r="P2030" s="86">
        <v>63250000</v>
      </c>
      <c r="Q2030" s="1">
        <v>0</v>
      </c>
      <c r="R2030" s="1">
        <v>0</v>
      </c>
      <c r="S2030" s="2" t="s">
        <v>3300</v>
      </c>
      <c r="T2030" s="2" t="s">
        <v>2757</v>
      </c>
      <c r="U2030" s="2" t="s">
        <v>3301</v>
      </c>
      <c r="V2030" s="2" t="s">
        <v>3302</v>
      </c>
      <c r="W2030" s="2" t="s">
        <v>3303</v>
      </c>
      <c r="X2030" s="2" t="s">
        <v>3304</v>
      </c>
      <c r="Y2030" s="87" t="s">
        <v>3305</v>
      </c>
    </row>
    <row r="2031" spans="1:25" ht="180" x14ac:dyDescent="0.25">
      <c r="A2031" s="2" t="s">
        <v>3316</v>
      </c>
      <c r="B2031" s="2" t="str">
        <f>IFERROR(VLOOKUP(VALUE(MID(A2031,1,IF(VALUE(MID(A2031,1,3))=898,3,4))),[45]Hoja1!$A$3:$K$222,2,0),"")</f>
        <v>1074 Educación superior para una ciudad de conocimiento</v>
      </c>
      <c r="C2031" s="2" t="s">
        <v>3297</v>
      </c>
      <c r="D2031" s="2" t="s">
        <v>3298</v>
      </c>
      <c r="E2031" s="26">
        <v>80111501</v>
      </c>
      <c r="F2031" s="26" t="s">
        <v>3317</v>
      </c>
      <c r="G2031" s="4">
        <v>1</v>
      </c>
      <c r="H2031" s="4">
        <v>1</v>
      </c>
      <c r="I2031" s="2">
        <v>7</v>
      </c>
      <c r="J2031" s="2">
        <v>1</v>
      </c>
      <c r="K2031" s="2" t="s">
        <v>29</v>
      </c>
      <c r="L2031" s="2" t="str">
        <f>IF(K2031=[45]Hoja3!$B$2,[45]Hoja3!$A$2,IF(K2031=[45]Hoja3!$B$3,[45]Hoja3!$A$3,IF(K2031=[45]Hoja3!$B$4,[45]Hoja3!$A$4,IF(K2031=[45]Hoja3!$B$5,[45]Hoja3!$A$5,IF(K2031=[45]Hoja3!$B$6,[45]Hoja3!$A$6,IF(K2031=[45]Hoja3!$B$7,[45]Hoja3!$A$7,IF(K2031=[45]Hoja3!$B$8,[45]Hoja3!$A$8,IF(K2031=[45]Hoja3!$B$9,[45]Hoja3!$A$9,IF(K2031=[45]Hoja3!$B$10,[45]Hoja3!$A$10,IF(K2031=[45]Hoja3!$B$11,[45]Hoja3!$A$11,IF(K2031=[45]Hoja3!$B$12,[45]Hoja3!$A$12,IF(K2031=[45]Hoja3!$B$13,[45]Hoja3!$A$13,IF(K2031=[45]Hoja3!$B$14,[45]Hoja3!$A$14,"")))))))))))))</f>
        <v>CCE-05</v>
      </c>
      <c r="M2031" s="2" t="s">
        <v>58</v>
      </c>
      <c r="N2031" s="2">
        <v>0</v>
      </c>
      <c r="O2031" s="86">
        <v>43680000</v>
      </c>
      <c r="P2031" s="86">
        <v>43680000</v>
      </c>
      <c r="Q2031" s="1">
        <v>0</v>
      </c>
      <c r="R2031" s="1">
        <v>0</v>
      </c>
      <c r="S2031" s="2" t="s">
        <v>3300</v>
      </c>
      <c r="T2031" s="2" t="s">
        <v>2757</v>
      </c>
      <c r="U2031" s="2" t="s">
        <v>3301</v>
      </c>
      <c r="V2031" s="2" t="s">
        <v>3302</v>
      </c>
      <c r="W2031" s="2" t="s">
        <v>3303</v>
      </c>
      <c r="X2031" s="2" t="s">
        <v>3304</v>
      </c>
      <c r="Y2031" s="87" t="s">
        <v>3305</v>
      </c>
    </row>
    <row r="2032" spans="1:25" ht="180" x14ac:dyDescent="0.25">
      <c r="A2032" s="2" t="s">
        <v>3318</v>
      </c>
      <c r="B2032" s="2" t="str">
        <f>IFERROR(VLOOKUP(VALUE(MID(A2032,1,IF(VALUE(MID(A2032,1,3))=898,3,4))),[45]Hoja1!$A$3:$K$222,2,0),"")</f>
        <v>1074 Educación superior para una ciudad de conocimiento</v>
      </c>
      <c r="C2032" s="2" t="s">
        <v>3297</v>
      </c>
      <c r="D2032" s="2" t="s">
        <v>3298</v>
      </c>
      <c r="E2032" s="26">
        <v>80111501</v>
      </c>
      <c r="F2032" s="26" t="s">
        <v>3319</v>
      </c>
      <c r="G2032" s="4">
        <v>1</v>
      </c>
      <c r="H2032" s="4">
        <v>1</v>
      </c>
      <c r="I2032" s="2">
        <v>7</v>
      </c>
      <c r="J2032" s="2">
        <v>1</v>
      </c>
      <c r="K2032" s="2" t="s">
        <v>29</v>
      </c>
      <c r="L2032" s="2" t="str">
        <f>IF(K2032=[45]Hoja3!$B$2,[45]Hoja3!$A$2,IF(K2032=[45]Hoja3!$B$3,[45]Hoja3!$A$3,IF(K2032=[45]Hoja3!$B$4,[45]Hoja3!$A$4,IF(K2032=[45]Hoja3!$B$5,[45]Hoja3!$A$5,IF(K2032=[45]Hoja3!$B$6,[45]Hoja3!$A$6,IF(K2032=[45]Hoja3!$B$7,[45]Hoja3!$A$7,IF(K2032=[45]Hoja3!$B$8,[45]Hoja3!$A$8,IF(K2032=[45]Hoja3!$B$9,[45]Hoja3!$A$9,IF(K2032=[45]Hoja3!$B$10,[45]Hoja3!$A$10,IF(K2032=[45]Hoja3!$B$11,[45]Hoja3!$A$11,IF(K2032=[45]Hoja3!$B$12,[45]Hoja3!$A$12,IF(K2032=[45]Hoja3!$B$13,[45]Hoja3!$A$13,IF(K2032=[45]Hoja3!$B$14,[45]Hoja3!$A$14,"")))))))))))))</f>
        <v>CCE-05</v>
      </c>
      <c r="M2032" s="2" t="s">
        <v>58</v>
      </c>
      <c r="N2032" s="2">
        <v>0</v>
      </c>
      <c r="O2032" s="86">
        <v>37366000</v>
      </c>
      <c r="P2032" s="86">
        <v>37366000</v>
      </c>
      <c r="Q2032" s="1">
        <v>0</v>
      </c>
      <c r="R2032" s="1">
        <v>0</v>
      </c>
      <c r="S2032" s="2" t="s">
        <v>3300</v>
      </c>
      <c r="T2032" s="2" t="s">
        <v>2757</v>
      </c>
      <c r="U2032" s="2" t="s">
        <v>3301</v>
      </c>
      <c r="V2032" s="2" t="s">
        <v>3302</v>
      </c>
      <c r="W2032" s="2" t="s">
        <v>3303</v>
      </c>
      <c r="X2032" s="2" t="s">
        <v>3304</v>
      </c>
      <c r="Y2032" s="87" t="s">
        <v>3305</v>
      </c>
    </row>
    <row r="2033" spans="1:25" ht="180" x14ac:dyDescent="0.25">
      <c r="A2033" s="2" t="s">
        <v>3320</v>
      </c>
      <c r="B2033" s="2" t="str">
        <f>IFERROR(VLOOKUP(VALUE(MID(A2033,1,IF(VALUE(MID(A2033,1,3))=898,3,4))),[45]Hoja1!$A$3:$K$222,2,0),"")</f>
        <v>1074 Educación superior para una ciudad de conocimiento</v>
      </c>
      <c r="C2033" s="2" t="s">
        <v>3297</v>
      </c>
      <c r="D2033" s="2" t="s">
        <v>3298</v>
      </c>
      <c r="E2033" s="26">
        <v>80111501</v>
      </c>
      <c r="F2033" s="26" t="s">
        <v>3319</v>
      </c>
      <c r="G2033" s="4">
        <v>1</v>
      </c>
      <c r="H2033" s="4">
        <v>1</v>
      </c>
      <c r="I2033" s="2">
        <v>7</v>
      </c>
      <c r="J2033" s="2">
        <v>1</v>
      </c>
      <c r="K2033" s="2" t="s">
        <v>29</v>
      </c>
      <c r="L2033" s="2" t="str">
        <f>IF(K2033=[45]Hoja3!$B$2,[45]Hoja3!$A$2,IF(K2033=[45]Hoja3!$B$3,[45]Hoja3!$A$3,IF(K2033=[45]Hoja3!$B$4,[45]Hoja3!$A$4,IF(K2033=[45]Hoja3!$B$5,[45]Hoja3!$A$5,IF(K2033=[45]Hoja3!$B$6,[45]Hoja3!$A$6,IF(K2033=[45]Hoja3!$B$7,[45]Hoja3!$A$7,IF(K2033=[45]Hoja3!$B$8,[45]Hoja3!$A$8,IF(K2033=[45]Hoja3!$B$9,[45]Hoja3!$A$9,IF(K2033=[45]Hoja3!$B$10,[45]Hoja3!$A$10,IF(K2033=[45]Hoja3!$B$11,[45]Hoja3!$A$11,IF(K2033=[45]Hoja3!$B$12,[45]Hoja3!$A$12,IF(K2033=[45]Hoja3!$B$13,[45]Hoja3!$A$13,IF(K2033=[45]Hoja3!$B$14,[45]Hoja3!$A$14,"")))))))))))))</f>
        <v>CCE-05</v>
      </c>
      <c r="M2033" s="2" t="s">
        <v>58</v>
      </c>
      <c r="N2033" s="2">
        <v>0</v>
      </c>
      <c r="O2033" s="86">
        <v>37366000</v>
      </c>
      <c r="P2033" s="86">
        <v>37366000</v>
      </c>
      <c r="Q2033" s="1">
        <v>0</v>
      </c>
      <c r="R2033" s="1">
        <v>0</v>
      </c>
      <c r="S2033" s="2" t="s">
        <v>3300</v>
      </c>
      <c r="T2033" s="2" t="s">
        <v>2757</v>
      </c>
      <c r="U2033" s="2" t="s">
        <v>3301</v>
      </c>
      <c r="V2033" s="2" t="s">
        <v>3302</v>
      </c>
      <c r="W2033" s="2" t="s">
        <v>3303</v>
      </c>
      <c r="X2033" s="2" t="s">
        <v>3304</v>
      </c>
      <c r="Y2033" s="87" t="s">
        <v>3305</v>
      </c>
    </row>
    <row r="2034" spans="1:25" ht="180" x14ac:dyDescent="0.25">
      <c r="A2034" s="2" t="s">
        <v>3321</v>
      </c>
      <c r="B2034" s="2" t="str">
        <f>IFERROR(VLOOKUP(VALUE(MID(A2034,1,IF(VALUE(MID(A2034,1,3))=898,3,4))),[45]Hoja1!$A$3:$K$222,2,0),"")</f>
        <v>1074 Educación superior para una ciudad de conocimiento</v>
      </c>
      <c r="C2034" s="2" t="s">
        <v>3297</v>
      </c>
      <c r="D2034" s="2" t="s">
        <v>3298</v>
      </c>
      <c r="E2034" s="26">
        <v>80111501</v>
      </c>
      <c r="F2034" s="26" t="s">
        <v>3322</v>
      </c>
      <c r="G2034" s="4">
        <v>1</v>
      </c>
      <c r="H2034" s="4">
        <v>1</v>
      </c>
      <c r="I2034" s="2">
        <v>7</v>
      </c>
      <c r="J2034" s="2">
        <v>1</v>
      </c>
      <c r="K2034" s="2" t="s">
        <v>29</v>
      </c>
      <c r="L2034" s="2" t="str">
        <f>IF(K2034=[45]Hoja3!$B$2,[45]Hoja3!$A$2,IF(K2034=[45]Hoja3!$B$3,[45]Hoja3!$A$3,IF(K2034=[45]Hoja3!$B$4,[45]Hoja3!$A$4,IF(K2034=[45]Hoja3!$B$5,[45]Hoja3!$A$5,IF(K2034=[45]Hoja3!$B$6,[45]Hoja3!$A$6,IF(K2034=[45]Hoja3!$B$7,[45]Hoja3!$A$7,IF(K2034=[45]Hoja3!$B$8,[45]Hoja3!$A$8,IF(K2034=[45]Hoja3!$B$9,[45]Hoja3!$A$9,IF(K2034=[45]Hoja3!$B$10,[45]Hoja3!$A$10,IF(K2034=[45]Hoja3!$B$11,[45]Hoja3!$A$11,IF(K2034=[45]Hoja3!$B$12,[45]Hoja3!$A$12,IF(K2034=[45]Hoja3!$B$13,[45]Hoja3!$A$13,IF(K2034=[45]Hoja3!$B$14,[45]Hoja3!$A$14,"")))))))))))))</f>
        <v>CCE-05</v>
      </c>
      <c r="M2034" s="2" t="s">
        <v>58</v>
      </c>
      <c r="N2034" s="2">
        <v>0</v>
      </c>
      <c r="O2034" s="86">
        <v>29680000</v>
      </c>
      <c r="P2034" s="86">
        <v>29680000</v>
      </c>
      <c r="Q2034" s="1">
        <v>0</v>
      </c>
      <c r="R2034" s="1">
        <v>0</v>
      </c>
      <c r="S2034" s="2" t="s">
        <v>3300</v>
      </c>
      <c r="T2034" s="2" t="s">
        <v>2757</v>
      </c>
      <c r="U2034" s="2" t="s">
        <v>3301</v>
      </c>
      <c r="V2034" s="2" t="s">
        <v>3302</v>
      </c>
      <c r="W2034" s="2" t="s">
        <v>3303</v>
      </c>
      <c r="X2034" s="2" t="s">
        <v>3304</v>
      </c>
      <c r="Y2034" s="87" t="s">
        <v>3305</v>
      </c>
    </row>
    <row r="2035" spans="1:25" ht="180" x14ac:dyDescent="0.25">
      <c r="A2035" s="2" t="s">
        <v>3323</v>
      </c>
      <c r="B2035" s="2" t="str">
        <f>IFERROR(VLOOKUP(VALUE(MID(A2035,1,IF(VALUE(MID(A2035,1,3))=898,3,4))),[45]Hoja1!$A$3:$K$222,2,0),"")</f>
        <v>1074 Educación superior para una ciudad de conocimiento</v>
      </c>
      <c r="C2035" s="2" t="s">
        <v>3297</v>
      </c>
      <c r="D2035" s="2" t="s">
        <v>3298</v>
      </c>
      <c r="E2035" s="26">
        <v>80111501</v>
      </c>
      <c r="F2035" s="26" t="s">
        <v>3324</v>
      </c>
      <c r="G2035" s="4">
        <v>1</v>
      </c>
      <c r="H2035" s="4">
        <v>1</v>
      </c>
      <c r="I2035" s="2">
        <v>11.4</v>
      </c>
      <c r="J2035" s="2">
        <v>1</v>
      </c>
      <c r="K2035" s="2" t="s">
        <v>29</v>
      </c>
      <c r="L2035" s="2" t="str">
        <f>IF(K2035=[45]Hoja3!$B$2,[45]Hoja3!$A$2,IF(K2035=[45]Hoja3!$B$3,[45]Hoja3!$A$3,IF(K2035=[45]Hoja3!$B$4,[45]Hoja3!$A$4,IF(K2035=[45]Hoja3!$B$5,[45]Hoja3!$A$5,IF(K2035=[45]Hoja3!$B$6,[45]Hoja3!$A$6,IF(K2035=[45]Hoja3!$B$7,[45]Hoja3!$A$7,IF(K2035=[45]Hoja3!$B$8,[45]Hoja3!$A$8,IF(K2035=[45]Hoja3!$B$9,[45]Hoja3!$A$9,IF(K2035=[45]Hoja3!$B$10,[45]Hoja3!$A$10,IF(K2035=[45]Hoja3!$B$11,[45]Hoja3!$A$11,IF(K2035=[45]Hoja3!$B$12,[45]Hoja3!$A$12,IF(K2035=[45]Hoja3!$B$13,[45]Hoja3!$A$13,IF(K2035=[45]Hoja3!$B$14,[45]Hoja3!$A$14,"")))))))))))))</f>
        <v>CCE-05</v>
      </c>
      <c r="M2035" s="2" t="s">
        <v>58</v>
      </c>
      <c r="N2035" s="2">
        <v>0</v>
      </c>
      <c r="O2035" s="86">
        <v>39900000</v>
      </c>
      <c r="P2035" s="86">
        <v>39900000</v>
      </c>
      <c r="Q2035" s="1">
        <v>0</v>
      </c>
      <c r="R2035" s="1">
        <v>0</v>
      </c>
      <c r="S2035" s="2" t="s">
        <v>3300</v>
      </c>
      <c r="T2035" s="2" t="s">
        <v>2757</v>
      </c>
      <c r="U2035" s="2" t="s">
        <v>3301</v>
      </c>
      <c r="V2035" s="2" t="s">
        <v>3302</v>
      </c>
      <c r="W2035" s="2" t="s">
        <v>3303</v>
      </c>
      <c r="X2035" s="2" t="s">
        <v>3304</v>
      </c>
      <c r="Y2035" s="87" t="s">
        <v>3305</v>
      </c>
    </row>
    <row r="2036" spans="1:25" ht="180" x14ac:dyDescent="0.25">
      <c r="A2036" s="2" t="s">
        <v>3325</v>
      </c>
      <c r="B2036" s="2" t="str">
        <f>IFERROR(VLOOKUP(VALUE(MID(A2036,1,IF(VALUE(MID(A2036,1,3))=898,3,4))),[45]Hoja1!$A$3:$K$222,2,0),"")</f>
        <v>1074 Educación superior para una ciudad de conocimiento</v>
      </c>
      <c r="C2036" s="2" t="s">
        <v>3297</v>
      </c>
      <c r="D2036" s="2" t="s">
        <v>3298</v>
      </c>
      <c r="E2036" s="26">
        <v>80111501</v>
      </c>
      <c r="F2036" s="26" t="s">
        <v>3324</v>
      </c>
      <c r="G2036" s="4">
        <v>1</v>
      </c>
      <c r="H2036" s="4">
        <v>1</v>
      </c>
      <c r="I2036" s="2">
        <v>11.4</v>
      </c>
      <c r="J2036" s="2">
        <v>1</v>
      </c>
      <c r="K2036" s="2" t="s">
        <v>29</v>
      </c>
      <c r="L2036" s="2" t="str">
        <f>IF(K2036=[45]Hoja3!$B$2,[45]Hoja3!$A$2,IF(K2036=[45]Hoja3!$B$3,[45]Hoja3!$A$3,IF(K2036=[45]Hoja3!$B$4,[45]Hoja3!$A$4,IF(K2036=[45]Hoja3!$B$5,[45]Hoja3!$A$5,IF(K2036=[45]Hoja3!$B$6,[45]Hoja3!$A$6,IF(K2036=[45]Hoja3!$B$7,[45]Hoja3!$A$7,IF(K2036=[45]Hoja3!$B$8,[45]Hoja3!$A$8,IF(K2036=[45]Hoja3!$B$9,[45]Hoja3!$A$9,IF(K2036=[45]Hoja3!$B$10,[45]Hoja3!$A$10,IF(K2036=[45]Hoja3!$B$11,[45]Hoja3!$A$11,IF(K2036=[45]Hoja3!$B$12,[45]Hoja3!$A$12,IF(K2036=[45]Hoja3!$B$13,[45]Hoja3!$A$13,IF(K2036=[45]Hoja3!$B$14,[45]Hoja3!$A$14,"")))))))))))))</f>
        <v>CCE-05</v>
      </c>
      <c r="M2036" s="2" t="s">
        <v>58</v>
      </c>
      <c r="N2036" s="2">
        <v>0</v>
      </c>
      <c r="O2036" s="86">
        <v>39900000</v>
      </c>
      <c r="P2036" s="86">
        <v>39900000</v>
      </c>
      <c r="Q2036" s="1">
        <v>0</v>
      </c>
      <c r="R2036" s="1">
        <v>0</v>
      </c>
      <c r="S2036" s="2" t="s">
        <v>3300</v>
      </c>
      <c r="T2036" s="2" t="s">
        <v>2757</v>
      </c>
      <c r="U2036" s="2" t="s">
        <v>3301</v>
      </c>
      <c r="V2036" s="2" t="s">
        <v>3302</v>
      </c>
      <c r="W2036" s="2" t="s">
        <v>3303</v>
      </c>
      <c r="X2036" s="2" t="s">
        <v>3304</v>
      </c>
      <c r="Y2036" s="87" t="s">
        <v>3305</v>
      </c>
    </row>
    <row r="2037" spans="1:25" ht="180" x14ac:dyDescent="0.25">
      <c r="A2037" s="2" t="s">
        <v>3326</v>
      </c>
      <c r="B2037" s="2" t="str">
        <f>IFERROR(VLOOKUP(VALUE(MID(A2037,1,IF(VALUE(MID(A2037,1,3))=898,3,4))),[45]Hoja1!$A$3:$K$222,2,0),"")</f>
        <v>1074 Educación superior para una ciudad de conocimiento</v>
      </c>
      <c r="C2037" s="2" t="s">
        <v>3297</v>
      </c>
      <c r="D2037" s="2" t="s">
        <v>3298</v>
      </c>
      <c r="E2037" s="26">
        <v>80111501</v>
      </c>
      <c r="F2037" s="26" t="s">
        <v>3327</v>
      </c>
      <c r="G2037" s="4">
        <v>1</v>
      </c>
      <c r="H2037" s="4">
        <v>1</v>
      </c>
      <c r="I2037" s="2">
        <v>11.5</v>
      </c>
      <c r="J2037" s="2">
        <v>1</v>
      </c>
      <c r="K2037" s="2" t="s">
        <v>29</v>
      </c>
      <c r="L2037" s="2" t="str">
        <f>IF(K2037=[45]Hoja3!$B$2,[45]Hoja3!$A$2,IF(K2037=[45]Hoja3!$B$3,[45]Hoja3!$A$3,IF(K2037=[45]Hoja3!$B$4,[45]Hoja3!$A$4,IF(K2037=[45]Hoja3!$B$5,[45]Hoja3!$A$5,IF(K2037=[45]Hoja3!$B$6,[45]Hoja3!$A$6,IF(K2037=[45]Hoja3!$B$7,[45]Hoja3!$A$7,IF(K2037=[45]Hoja3!$B$8,[45]Hoja3!$A$8,IF(K2037=[45]Hoja3!$B$9,[45]Hoja3!$A$9,IF(K2037=[45]Hoja3!$B$10,[45]Hoja3!$A$10,IF(K2037=[45]Hoja3!$B$11,[45]Hoja3!$A$11,IF(K2037=[45]Hoja3!$B$12,[45]Hoja3!$A$12,IF(K2037=[45]Hoja3!$B$13,[45]Hoja3!$A$13,IF(K2037=[45]Hoja3!$B$14,[45]Hoja3!$A$14,"")))))))))))))</f>
        <v>CCE-05</v>
      </c>
      <c r="M2037" s="2" t="s">
        <v>58</v>
      </c>
      <c r="N2037" s="2">
        <v>0</v>
      </c>
      <c r="O2037" s="86">
        <v>40250000</v>
      </c>
      <c r="P2037" s="86">
        <v>40250000</v>
      </c>
      <c r="Q2037" s="1">
        <v>0</v>
      </c>
      <c r="R2037" s="1">
        <v>0</v>
      </c>
      <c r="S2037" s="2" t="s">
        <v>3300</v>
      </c>
      <c r="T2037" s="2" t="s">
        <v>2757</v>
      </c>
      <c r="U2037" s="2" t="s">
        <v>3301</v>
      </c>
      <c r="V2037" s="2" t="s">
        <v>3302</v>
      </c>
      <c r="W2037" s="2" t="s">
        <v>3303</v>
      </c>
      <c r="X2037" s="2" t="s">
        <v>3304</v>
      </c>
      <c r="Y2037" s="87" t="s">
        <v>3305</v>
      </c>
    </row>
    <row r="2038" spans="1:25" ht="180" x14ac:dyDescent="0.25">
      <c r="A2038" s="2" t="s">
        <v>3328</v>
      </c>
      <c r="B2038" s="2" t="str">
        <f>IFERROR(VLOOKUP(VALUE(MID(A2038,1,IF(VALUE(MID(A2038,1,3))=898,3,4))),[45]Hoja1!$A$3:$K$222,2,0),"")</f>
        <v>1074 Educación superior para una ciudad de conocimiento</v>
      </c>
      <c r="C2038" s="2" t="s">
        <v>3297</v>
      </c>
      <c r="D2038" s="2" t="s">
        <v>3298</v>
      </c>
      <c r="E2038" s="26">
        <v>80111501</v>
      </c>
      <c r="F2038" s="26" t="s">
        <v>3324</v>
      </c>
      <c r="G2038" s="4">
        <v>1</v>
      </c>
      <c r="H2038" s="4">
        <v>1</v>
      </c>
      <c r="I2038" s="2">
        <v>11.4</v>
      </c>
      <c r="J2038" s="2">
        <v>1</v>
      </c>
      <c r="K2038" s="2" t="s">
        <v>29</v>
      </c>
      <c r="L2038" s="2" t="str">
        <f>IF(K2038=[45]Hoja3!$B$2,[45]Hoja3!$A$2,IF(K2038=[45]Hoja3!$B$3,[45]Hoja3!$A$3,IF(K2038=[45]Hoja3!$B$4,[45]Hoja3!$A$4,IF(K2038=[45]Hoja3!$B$5,[45]Hoja3!$A$5,IF(K2038=[45]Hoja3!$B$6,[45]Hoja3!$A$6,IF(K2038=[45]Hoja3!$B$7,[45]Hoja3!$A$7,IF(K2038=[45]Hoja3!$B$8,[45]Hoja3!$A$8,IF(K2038=[45]Hoja3!$B$9,[45]Hoja3!$A$9,IF(K2038=[45]Hoja3!$B$10,[45]Hoja3!$A$10,IF(K2038=[45]Hoja3!$B$11,[45]Hoja3!$A$11,IF(K2038=[45]Hoja3!$B$12,[45]Hoja3!$A$12,IF(K2038=[45]Hoja3!$B$13,[45]Hoja3!$A$13,IF(K2038=[45]Hoja3!$B$14,[45]Hoja3!$A$14,"")))))))))))))</f>
        <v>CCE-05</v>
      </c>
      <c r="M2038" s="2" t="s">
        <v>58</v>
      </c>
      <c r="N2038" s="2">
        <v>0</v>
      </c>
      <c r="O2038" s="86">
        <v>39900000</v>
      </c>
      <c r="P2038" s="86">
        <v>39900000</v>
      </c>
      <c r="Q2038" s="1">
        <v>0</v>
      </c>
      <c r="R2038" s="1">
        <v>0</v>
      </c>
      <c r="S2038" s="2" t="s">
        <v>3300</v>
      </c>
      <c r="T2038" s="2" t="s">
        <v>2757</v>
      </c>
      <c r="U2038" s="2" t="s">
        <v>3301</v>
      </c>
      <c r="V2038" s="2" t="s">
        <v>3302</v>
      </c>
      <c r="W2038" s="2" t="s">
        <v>3303</v>
      </c>
      <c r="X2038" s="2" t="s">
        <v>3304</v>
      </c>
      <c r="Y2038" s="87" t="s">
        <v>3305</v>
      </c>
    </row>
    <row r="2039" spans="1:25" ht="180" x14ac:dyDescent="0.25">
      <c r="A2039" s="2" t="s">
        <v>3329</v>
      </c>
      <c r="B2039" s="2" t="str">
        <f>IFERROR(VLOOKUP(VALUE(MID(A2039,1,IF(VALUE(MID(A2039,1,3))=898,3,4))),[45]Hoja1!$A$3:$K$222,2,0),"")</f>
        <v>1074 Educación superior para una ciudad de conocimiento</v>
      </c>
      <c r="C2039" s="2" t="s">
        <v>3297</v>
      </c>
      <c r="D2039" s="2" t="s">
        <v>3298</v>
      </c>
      <c r="E2039" s="26">
        <v>80111501</v>
      </c>
      <c r="F2039" s="26" t="s">
        <v>3324</v>
      </c>
      <c r="G2039" s="4">
        <v>1</v>
      </c>
      <c r="H2039" s="4">
        <v>1</v>
      </c>
      <c r="I2039" s="2">
        <v>11.4</v>
      </c>
      <c r="J2039" s="2">
        <v>1</v>
      </c>
      <c r="K2039" s="2" t="s">
        <v>29</v>
      </c>
      <c r="L2039" s="2" t="str">
        <f>IF(K2039=[45]Hoja3!$B$2,[45]Hoja3!$A$2,IF(K2039=[45]Hoja3!$B$3,[45]Hoja3!$A$3,IF(K2039=[45]Hoja3!$B$4,[45]Hoja3!$A$4,IF(K2039=[45]Hoja3!$B$5,[45]Hoja3!$A$5,IF(K2039=[45]Hoja3!$B$6,[45]Hoja3!$A$6,IF(K2039=[45]Hoja3!$B$7,[45]Hoja3!$A$7,IF(K2039=[45]Hoja3!$B$8,[45]Hoja3!$A$8,IF(K2039=[45]Hoja3!$B$9,[45]Hoja3!$A$9,IF(K2039=[45]Hoja3!$B$10,[45]Hoja3!$A$10,IF(K2039=[45]Hoja3!$B$11,[45]Hoja3!$A$11,IF(K2039=[45]Hoja3!$B$12,[45]Hoja3!$A$12,IF(K2039=[45]Hoja3!$B$13,[45]Hoja3!$A$13,IF(K2039=[45]Hoja3!$B$14,[45]Hoja3!$A$14,"")))))))))))))</f>
        <v>CCE-05</v>
      </c>
      <c r="M2039" s="2" t="s">
        <v>58</v>
      </c>
      <c r="N2039" s="2">
        <v>0</v>
      </c>
      <c r="O2039" s="86">
        <v>39900000</v>
      </c>
      <c r="P2039" s="86">
        <v>39900000</v>
      </c>
      <c r="Q2039" s="1">
        <v>0</v>
      </c>
      <c r="R2039" s="1">
        <v>0</v>
      </c>
      <c r="S2039" s="2" t="s">
        <v>3300</v>
      </c>
      <c r="T2039" s="2" t="s">
        <v>2757</v>
      </c>
      <c r="U2039" s="2" t="s">
        <v>3301</v>
      </c>
      <c r="V2039" s="2" t="s">
        <v>3302</v>
      </c>
      <c r="W2039" s="2" t="s">
        <v>3303</v>
      </c>
      <c r="X2039" s="2" t="s">
        <v>3304</v>
      </c>
      <c r="Y2039" s="87" t="s">
        <v>3305</v>
      </c>
    </row>
    <row r="2040" spans="1:25" ht="180" x14ac:dyDescent="0.25">
      <c r="A2040" s="2" t="s">
        <v>3330</v>
      </c>
      <c r="B2040" s="2" t="str">
        <f>IFERROR(VLOOKUP(VALUE(MID(A2040,1,IF(VALUE(MID(A2040,1,3))=898,3,4))),[45]Hoja1!$A$3:$K$222,2,0),"")</f>
        <v>1074 Educación superior para una ciudad de conocimiento</v>
      </c>
      <c r="C2040" s="2" t="s">
        <v>3297</v>
      </c>
      <c r="D2040" s="2" t="s">
        <v>3298</v>
      </c>
      <c r="E2040" s="26">
        <v>80111501</v>
      </c>
      <c r="F2040" s="26" t="s">
        <v>3324</v>
      </c>
      <c r="G2040" s="4">
        <v>1</v>
      </c>
      <c r="H2040" s="4">
        <v>1</v>
      </c>
      <c r="I2040" s="2">
        <v>11.4</v>
      </c>
      <c r="J2040" s="2">
        <v>1</v>
      </c>
      <c r="K2040" s="2" t="s">
        <v>29</v>
      </c>
      <c r="L2040" s="2" t="str">
        <f>IF(K2040=[45]Hoja3!$B$2,[45]Hoja3!$A$2,IF(K2040=[45]Hoja3!$B$3,[45]Hoja3!$A$3,IF(K2040=[45]Hoja3!$B$4,[45]Hoja3!$A$4,IF(K2040=[45]Hoja3!$B$5,[45]Hoja3!$A$5,IF(K2040=[45]Hoja3!$B$6,[45]Hoja3!$A$6,IF(K2040=[45]Hoja3!$B$7,[45]Hoja3!$A$7,IF(K2040=[45]Hoja3!$B$8,[45]Hoja3!$A$8,IF(K2040=[45]Hoja3!$B$9,[45]Hoja3!$A$9,IF(K2040=[45]Hoja3!$B$10,[45]Hoja3!$A$10,IF(K2040=[45]Hoja3!$B$11,[45]Hoja3!$A$11,IF(K2040=[45]Hoja3!$B$12,[45]Hoja3!$A$12,IF(K2040=[45]Hoja3!$B$13,[45]Hoja3!$A$13,IF(K2040=[45]Hoja3!$B$14,[45]Hoja3!$A$14,"")))))))))))))</f>
        <v>CCE-05</v>
      </c>
      <c r="M2040" s="2" t="s">
        <v>58</v>
      </c>
      <c r="N2040" s="2">
        <v>0</v>
      </c>
      <c r="O2040" s="86">
        <v>39900000</v>
      </c>
      <c r="P2040" s="86">
        <v>39900000</v>
      </c>
      <c r="Q2040" s="1">
        <v>0</v>
      </c>
      <c r="R2040" s="1">
        <v>0</v>
      </c>
      <c r="S2040" s="2" t="s">
        <v>3300</v>
      </c>
      <c r="T2040" s="2" t="s">
        <v>2757</v>
      </c>
      <c r="U2040" s="2" t="s">
        <v>3301</v>
      </c>
      <c r="V2040" s="2" t="s">
        <v>3302</v>
      </c>
      <c r="W2040" s="2" t="s">
        <v>3303</v>
      </c>
      <c r="X2040" s="2" t="s">
        <v>3304</v>
      </c>
      <c r="Y2040" s="87" t="s">
        <v>3305</v>
      </c>
    </row>
    <row r="2041" spans="1:25" ht="180" x14ac:dyDescent="0.25">
      <c r="A2041" s="2" t="s">
        <v>3331</v>
      </c>
      <c r="B2041" s="2" t="str">
        <f>IFERROR(VLOOKUP(VALUE(MID(A2041,1,IF(VALUE(MID(A2041,1,3))=898,3,4))),[45]Hoja1!$A$3:$K$222,2,0),"")</f>
        <v>1074 Educación superior para una ciudad de conocimiento</v>
      </c>
      <c r="C2041" s="2" t="s">
        <v>3297</v>
      </c>
      <c r="D2041" s="2" t="s">
        <v>3298</v>
      </c>
      <c r="E2041" s="26">
        <v>80111501</v>
      </c>
      <c r="F2041" s="26" t="s">
        <v>3332</v>
      </c>
      <c r="G2041" s="4">
        <v>1</v>
      </c>
      <c r="H2041" s="4">
        <v>1</v>
      </c>
      <c r="I2041" s="2">
        <v>6</v>
      </c>
      <c r="J2041" s="2">
        <v>1</v>
      </c>
      <c r="K2041" s="2" t="s">
        <v>29</v>
      </c>
      <c r="L2041" s="2" t="str">
        <f>IF(K2041=[45]Hoja3!$B$2,[45]Hoja3!$A$2,IF(K2041=[45]Hoja3!$B$3,[45]Hoja3!$A$3,IF(K2041=[45]Hoja3!$B$4,[45]Hoja3!$A$4,IF(K2041=[45]Hoja3!$B$5,[45]Hoja3!$A$5,IF(K2041=[45]Hoja3!$B$6,[45]Hoja3!$A$6,IF(K2041=[45]Hoja3!$B$7,[45]Hoja3!$A$7,IF(K2041=[45]Hoja3!$B$8,[45]Hoja3!$A$8,IF(K2041=[45]Hoja3!$B$9,[45]Hoja3!$A$9,IF(K2041=[45]Hoja3!$B$10,[45]Hoja3!$A$10,IF(K2041=[45]Hoja3!$B$11,[45]Hoja3!$A$11,IF(K2041=[45]Hoja3!$B$12,[45]Hoja3!$A$12,IF(K2041=[45]Hoja3!$B$13,[45]Hoja3!$A$13,IF(K2041=[45]Hoja3!$B$14,[45]Hoja3!$A$14,"")))))))))))))</f>
        <v>CCE-05</v>
      </c>
      <c r="M2041" s="2" t="s">
        <v>58</v>
      </c>
      <c r="N2041" s="2">
        <v>0</v>
      </c>
      <c r="O2041" s="86">
        <v>45000000</v>
      </c>
      <c r="P2041" s="86">
        <v>45000000</v>
      </c>
      <c r="Q2041" s="1">
        <v>0</v>
      </c>
      <c r="R2041" s="1">
        <v>0</v>
      </c>
      <c r="S2041" s="2" t="s">
        <v>3300</v>
      </c>
      <c r="T2041" s="2" t="s">
        <v>2757</v>
      </c>
      <c r="U2041" s="2" t="s">
        <v>3301</v>
      </c>
      <c r="V2041" s="2" t="s">
        <v>3302</v>
      </c>
      <c r="W2041" s="2" t="s">
        <v>3303</v>
      </c>
      <c r="X2041" s="2" t="s">
        <v>3304</v>
      </c>
      <c r="Y2041" s="87" t="s">
        <v>3305</v>
      </c>
    </row>
    <row r="2042" spans="1:25" ht="180" x14ac:dyDescent="0.25">
      <c r="A2042" s="2" t="s">
        <v>3333</v>
      </c>
      <c r="B2042" s="2" t="str">
        <f>IFERROR(VLOOKUP(VALUE(MID(A2042,1,IF(VALUE(MID(A2042,1,3))=898,3,4))),[45]Hoja1!$A$3:$K$222,2,0),"")</f>
        <v>1074 Educación superior para una ciudad de conocimiento</v>
      </c>
      <c r="C2042" s="2" t="s">
        <v>3297</v>
      </c>
      <c r="D2042" s="2" t="s">
        <v>3298</v>
      </c>
      <c r="E2042" s="26">
        <v>80111501</v>
      </c>
      <c r="F2042" s="26" t="s">
        <v>3332</v>
      </c>
      <c r="G2042" s="4">
        <v>7</v>
      </c>
      <c r="H2042" s="4">
        <v>7</v>
      </c>
      <c r="I2042" s="2">
        <v>5.4</v>
      </c>
      <c r="J2042" s="2">
        <v>1</v>
      </c>
      <c r="K2042" s="2" t="s">
        <v>29</v>
      </c>
      <c r="L2042" s="2" t="str">
        <f>IF(K2042=[45]Hoja3!$B$2,[45]Hoja3!$A$2,IF(K2042=[45]Hoja3!$B$3,[45]Hoja3!$A$3,IF(K2042=[45]Hoja3!$B$4,[45]Hoja3!$A$4,IF(K2042=[45]Hoja3!$B$5,[45]Hoja3!$A$5,IF(K2042=[45]Hoja3!$B$6,[45]Hoja3!$A$6,IF(K2042=[45]Hoja3!$B$7,[45]Hoja3!$A$7,IF(K2042=[45]Hoja3!$B$8,[45]Hoja3!$A$8,IF(K2042=[45]Hoja3!$B$9,[45]Hoja3!$A$9,IF(K2042=[45]Hoja3!$B$10,[45]Hoja3!$A$10,IF(K2042=[45]Hoja3!$B$11,[45]Hoja3!$A$11,IF(K2042=[45]Hoja3!$B$12,[45]Hoja3!$A$12,IF(K2042=[45]Hoja3!$B$13,[45]Hoja3!$A$13,IF(K2042=[45]Hoja3!$B$14,[45]Hoja3!$A$14,"")))))))))))))</f>
        <v>CCE-05</v>
      </c>
      <c r="M2042" s="2" t="s">
        <v>58</v>
      </c>
      <c r="N2042" s="2">
        <v>0</v>
      </c>
      <c r="O2042" s="86">
        <v>37500000</v>
      </c>
      <c r="P2042" s="86">
        <v>37500000</v>
      </c>
      <c r="Q2042" s="1">
        <v>0</v>
      </c>
      <c r="R2042" s="1">
        <v>0</v>
      </c>
      <c r="S2042" s="2" t="s">
        <v>3300</v>
      </c>
      <c r="T2042" s="2" t="s">
        <v>2757</v>
      </c>
      <c r="U2042" s="2" t="s">
        <v>3301</v>
      </c>
      <c r="V2042" s="2" t="s">
        <v>3302</v>
      </c>
      <c r="W2042" s="2" t="s">
        <v>3303</v>
      </c>
      <c r="X2042" s="2" t="s">
        <v>3304</v>
      </c>
      <c r="Y2042" s="87" t="s">
        <v>3305</v>
      </c>
    </row>
    <row r="2043" spans="1:25" ht="180" x14ac:dyDescent="0.25">
      <c r="A2043" s="2" t="s">
        <v>3334</v>
      </c>
      <c r="B2043" s="2" t="str">
        <f>IFERROR(VLOOKUP(VALUE(MID(A2043,1,IF(VALUE(MID(A2043,1,3))=898,3,4))),[45]Hoja1!$A$3:$K$222,2,0),"")</f>
        <v>1074 Educación superior para una ciudad de conocimiento</v>
      </c>
      <c r="C2043" s="2" t="s">
        <v>3297</v>
      </c>
      <c r="D2043" s="2" t="s">
        <v>3298</v>
      </c>
      <c r="E2043" s="26">
        <v>80111501</v>
      </c>
      <c r="F2043" s="26" t="s">
        <v>3335</v>
      </c>
      <c r="G2043" s="4">
        <v>1</v>
      </c>
      <c r="H2043" s="4">
        <v>1</v>
      </c>
      <c r="I2043" s="2">
        <v>11.4</v>
      </c>
      <c r="J2043" s="2">
        <v>1</v>
      </c>
      <c r="K2043" s="2" t="s">
        <v>29</v>
      </c>
      <c r="L2043" s="2" t="str">
        <f>IF(K2043=[45]Hoja3!$B$2,[45]Hoja3!$A$2,IF(K2043=[45]Hoja3!$B$3,[45]Hoja3!$A$3,IF(K2043=[45]Hoja3!$B$4,[45]Hoja3!$A$4,IF(K2043=[45]Hoja3!$B$5,[45]Hoja3!$A$5,IF(K2043=[45]Hoja3!$B$6,[45]Hoja3!$A$6,IF(K2043=[45]Hoja3!$B$7,[45]Hoja3!$A$7,IF(K2043=[45]Hoja3!$B$8,[45]Hoja3!$A$8,IF(K2043=[45]Hoja3!$B$9,[45]Hoja3!$A$9,IF(K2043=[45]Hoja3!$B$10,[45]Hoja3!$A$10,IF(K2043=[45]Hoja3!$B$11,[45]Hoja3!$A$11,IF(K2043=[45]Hoja3!$B$12,[45]Hoja3!$A$12,IF(K2043=[45]Hoja3!$B$13,[45]Hoja3!$A$13,IF(K2043=[45]Hoja3!$B$14,[45]Hoja3!$A$14,"")))))))))))))</f>
        <v>CCE-05</v>
      </c>
      <c r="M2043" s="2" t="s">
        <v>1022</v>
      </c>
      <c r="N2043" s="2">
        <v>0</v>
      </c>
      <c r="O2043" s="86">
        <v>39900000</v>
      </c>
      <c r="P2043" s="86">
        <v>39900000</v>
      </c>
      <c r="Q2043" s="1">
        <v>0</v>
      </c>
      <c r="R2043" s="1">
        <v>0</v>
      </c>
      <c r="S2043" s="2" t="s">
        <v>3300</v>
      </c>
      <c r="T2043" s="2" t="s">
        <v>2757</v>
      </c>
      <c r="U2043" s="2" t="s">
        <v>3301</v>
      </c>
      <c r="V2043" s="2" t="s">
        <v>3302</v>
      </c>
      <c r="W2043" s="2" t="s">
        <v>3303</v>
      </c>
      <c r="X2043" s="2" t="s">
        <v>3304</v>
      </c>
      <c r="Y2043" s="87" t="s">
        <v>3305</v>
      </c>
    </row>
    <row r="2044" spans="1:25" ht="180" x14ac:dyDescent="0.25">
      <c r="A2044" s="2" t="s">
        <v>3336</v>
      </c>
      <c r="B2044" s="2" t="str">
        <f>IFERROR(VLOOKUP(VALUE(MID(A2044,1,IF(VALUE(MID(A2044,1,3))=898,3,4))),[45]Hoja1!$A$3:$K$222,2,0),"")</f>
        <v>1074 Educación superior para una ciudad de conocimiento</v>
      </c>
      <c r="C2044" s="2" t="s">
        <v>3297</v>
      </c>
      <c r="D2044" s="2" t="s">
        <v>3298</v>
      </c>
      <c r="E2044" s="26">
        <v>80111501</v>
      </c>
      <c r="F2044" s="26" t="s">
        <v>3337</v>
      </c>
      <c r="G2044" s="4">
        <v>1</v>
      </c>
      <c r="H2044" s="4">
        <v>1</v>
      </c>
      <c r="I2044" s="2">
        <v>11.4</v>
      </c>
      <c r="J2044" s="2">
        <v>1</v>
      </c>
      <c r="K2044" s="2" t="s">
        <v>29</v>
      </c>
      <c r="L2044" s="2" t="str">
        <f>IF(K2044=[45]Hoja3!$B$2,[45]Hoja3!$A$2,IF(K2044=[45]Hoja3!$B$3,[45]Hoja3!$A$3,IF(K2044=[45]Hoja3!$B$4,[45]Hoja3!$A$4,IF(K2044=[45]Hoja3!$B$5,[45]Hoja3!$A$5,IF(K2044=[45]Hoja3!$B$6,[45]Hoja3!$A$6,IF(K2044=[45]Hoja3!$B$7,[45]Hoja3!$A$7,IF(K2044=[45]Hoja3!$B$8,[45]Hoja3!$A$8,IF(K2044=[45]Hoja3!$B$9,[45]Hoja3!$A$9,IF(K2044=[45]Hoja3!$B$10,[45]Hoja3!$A$10,IF(K2044=[45]Hoja3!$B$11,[45]Hoja3!$A$11,IF(K2044=[45]Hoja3!$B$12,[45]Hoja3!$A$12,IF(K2044=[45]Hoja3!$B$13,[45]Hoja3!$A$13,IF(K2044=[45]Hoja3!$B$14,[45]Hoja3!$A$14,"")))))))))))))</f>
        <v>CCE-05</v>
      </c>
      <c r="M2044" s="2" t="s">
        <v>58</v>
      </c>
      <c r="N2044" s="2">
        <v>0</v>
      </c>
      <c r="O2044" s="86">
        <v>70680000</v>
      </c>
      <c r="P2044" s="86">
        <v>70680000</v>
      </c>
      <c r="Q2044" s="1">
        <v>0</v>
      </c>
      <c r="R2044" s="1">
        <v>0</v>
      </c>
      <c r="S2044" s="2" t="s">
        <v>3300</v>
      </c>
      <c r="T2044" s="2" t="s">
        <v>2757</v>
      </c>
      <c r="U2044" s="2" t="s">
        <v>3301</v>
      </c>
      <c r="V2044" s="2" t="s">
        <v>3302</v>
      </c>
      <c r="W2044" s="2" t="s">
        <v>3303</v>
      </c>
      <c r="X2044" s="2" t="s">
        <v>3304</v>
      </c>
      <c r="Y2044" s="87" t="s">
        <v>3305</v>
      </c>
    </row>
    <row r="2045" spans="1:25" ht="180" x14ac:dyDescent="0.25">
      <c r="A2045" s="2" t="s">
        <v>3338</v>
      </c>
      <c r="B2045" s="2" t="str">
        <f>IFERROR(VLOOKUP(VALUE(MID(A2045,1,IF(VALUE(MID(A2045,1,3))=898,3,4))),[45]Hoja1!$A$3:$K$222,2,0),"")</f>
        <v>1074 Educación superior para una ciudad de conocimiento</v>
      </c>
      <c r="C2045" s="2" t="s">
        <v>3297</v>
      </c>
      <c r="D2045" s="2" t="s">
        <v>3298</v>
      </c>
      <c r="E2045" s="26">
        <v>80111501</v>
      </c>
      <c r="F2045" s="26" t="s">
        <v>3339</v>
      </c>
      <c r="G2045" s="4">
        <v>7</v>
      </c>
      <c r="H2045" s="4">
        <v>7</v>
      </c>
      <c r="I2045" s="2">
        <v>6</v>
      </c>
      <c r="J2045" s="2">
        <v>1</v>
      </c>
      <c r="K2045" s="2" t="s">
        <v>29</v>
      </c>
      <c r="L2045" s="2" t="str">
        <f>IF(K2045=[45]Hoja3!$B$2,[45]Hoja3!$A$2,IF(K2045=[45]Hoja3!$B$3,[45]Hoja3!$A$3,IF(K2045=[45]Hoja3!$B$4,[45]Hoja3!$A$4,IF(K2045=[45]Hoja3!$B$5,[45]Hoja3!$A$5,IF(K2045=[45]Hoja3!$B$6,[45]Hoja3!$A$6,IF(K2045=[45]Hoja3!$B$7,[45]Hoja3!$A$7,IF(K2045=[45]Hoja3!$B$8,[45]Hoja3!$A$8,IF(K2045=[45]Hoja3!$B$9,[45]Hoja3!$A$9,IF(K2045=[45]Hoja3!$B$10,[45]Hoja3!$A$10,IF(K2045=[45]Hoja3!$B$11,[45]Hoja3!$A$11,IF(K2045=[45]Hoja3!$B$12,[45]Hoja3!$A$12,IF(K2045=[45]Hoja3!$B$13,[45]Hoja3!$A$13,IF(K2045=[45]Hoja3!$B$14,[45]Hoja3!$A$14,"")))))))))))))</f>
        <v>CCE-05</v>
      </c>
      <c r="M2045" s="2" t="s">
        <v>58</v>
      </c>
      <c r="N2045" s="2">
        <v>0</v>
      </c>
      <c r="O2045" s="86">
        <v>32640000</v>
      </c>
      <c r="P2045" s="86">
        <v>32640000</v>
      </c>
      <c r="Q2045" s="1">
        <v>0</v>
      </c>
      <c r="R2045" s="1">
        <v>0</v>
      </c>
      <c r="S2045" s="2" t="s">
        <v>3300</v>
      </c>
      <c r="T2045" s="2" t="s">
        <v>2757</v>
      </c>
      <c r="U2045" s="2" t="s">
        <v>3301</v>
      </c>
      <c r="V2045" s="2" t="s">
        <v>3302</v>
      </c>
      <c r="W2045" s="2" t="s">
        <v>3303</v>
      </c>
      <c r="X2045" s="2" t="s">
        <v>3304</v>
      </c>
      <c r="Y2045" s="87" t="s">
        <v>3305</v>
      </c>
    </row>
    <row r="2046" spans="1:25" ht="180" x14ac:dyDescent="0.25">
      <c r="A2046" s="2" t="s">
        <v>3340</v>
      </c>
      <c r="B2046" s="2" t="str">
        <f>IFERROR(VLOOKUP(VALUE(MID(A2046,1,IF(VALUE(MID(A2046,1,3))=898,3,4))),[45]Hoja1!$A$3:$K$222,2,0),"")</f>
        <v>1074 Educación superior para una ciudad de conocimiento</v>
      </c>
      <c r="C2046" s="2" t="s">
        <v>3297</v>
      </c>
      <c r="D2046" s="2" t="s">
        <v>3298</v>
      </c>
      <c r="E2046" s="26">
        <v>80111501</v>
      </c>
      <c r="F2046" s="26" t="s">
        <v>3341</v>
      </c>
      <c r="G2046" s="4">
        <v>7</v>
      </c>
      <c r="H2046" s="4">
        <v>7</v>
      </c>
      <c r="I2046" s="2">
        <v>6</v>
      </c>
      <c r="J2046" s="2">
        <v>1</v>
      </c>
      <c r="K2046" s="2" t="s">
        <v>29</v>
      </c>
      <c r="L2046" s="2" t="str">
        <f>IF(K2046=[45]Hoja3!$B$2,[45]Hoja3!$A$2,IF(K2046=[45]Hoja3!$B$3,[45]Hoja3!$A$3,IF(K2046=[45]Hoja3!$B$4,[45]Hoja3!$A$4,IF(K2046=[45]Hoja3!$B$5,[45]Hoja3!$A$5,IF(K2046=[45]Hoja3!$B$6,[45]Hoja3!$A$6,IF(K2046=[45]Hoja3!$B$7,[45]Hoja3!$A$7,IF(K2046=[45]Hoja3!$B$8,[45]Hoja3!$A$8,IF(K2046=[45]Hoja3!$B$9,[45]Hoja3!$A$9,IF(K2046=[45]Hoja3!$B$10,[45]Hoja3!$A$10,IF(K2046=[45]Hoja3!$B$11,[45]Hoja3!$A$11,IF(K2046=[45]Hoja3!$B$12,[45]Hoja3!$A$12,IF(K2046=[45]Hoja3!$B$13,[45]Hoja3!$A$13,IF(K2046=[45]Hoja3!$B$14,[45]Hoja3!$A$14,"")))))))))))))</f>
        <v>CCE-05</v>
      </c>
      <c r="M2046" s="2" t="s">
        <v>58</v>
      </c>
      <c r="N2046" s="2">
        <v>0</v>
      </c>
      <c r="O2046" s="86">
        <v>32640000</v>
      </c>
      <c r="P2046" s="86">
        <v>32640000</v>
      </c>
      <c r="Q2046" s="1">
        <v>0</v>
      </c>
      <c r="R2046" s="1">
        <v>0</v>
      </c>
      <c r="S2046" s="2" t="s">
        <v>3300</v>
      </c>
      <c r="T2046" s="2" t="s">
        <v>2757</v>
      </c>
      <c r="U2046" s="2" t="s">
        <v>3301</v>
      </c>
      <c r="V2046" s="2" t="s">
        <v>3302</v>
      </c>
      <c r="W2046" s="2" t="s">
        <v>3303</v>
      </c>
      <c r="X2046" s="2" t="s">
        <v>3304</v>
      </c>
      <c r="Y2046" s="87" t="s">
        <v>3305</v>
      </c>
    </row>
    <row r="2047" spans="1:25" ht="180" x14ac:dyDescent="0.25">
      <c r="A2047" s="2" t="s">
        <v>3342</v>
      </c>
      <c r="B2047" s="2" t="str">
        <f>IFERROR(VLOOKUP(VALUE(MID(A2047,1,IF(VALUE(MID(A2047,1,3))=898,3,4))),[45]Hoja1!$A$3:$K$222,2,0),"")</f>
        <v>1074 Educación superior para una ciudad de conocimiento</v>
      </c>
      <c r="C2047" s="2" t="s">
        <v>3297</v>
      </c>
      <c r="D2047" s="2" t="s">
        <v>3298</v>
      </c>
      <c r="E2047" s="26">
        <v>80111501</v>
      </c>
      <c r="F2047" s="26" t="s">
        <v>3341</v>
      </c>
      <c r="G2047" s="4">
        <v>7</v>
      </c>
      <c r="H2047" s="4">
        <v>7</v>
      </c>
      <c r="I2047" s="2">
        <v>6</v>
      </c>
      <c r="J2047" s="2">
        <v>1</v>
      </c>
      <c r="K2047" s="2" t="s">
        <v>29</v>
      </c>
      <c r="L2047" s="2" t="str">
        <f>IF(K2047=[45]Hoja3!$B$2,[45]Hoja3!$A$2,IF(K2047=[45]Hoja3!$B$3,[45]Hoja3!$A$3,IF(K2047=[45]Hoja3!$B$4,[45]Hoja3!$A$4,IF(K2047=[45]Hoja3!$B$5,[45]Hoja3!$A$5,IF(K2047=[45]Hoja3!$B$6,[45]Hoja3!$A$6,IF(K2047=[45]Hoja3!$B$7,[45]Hoja3!$A$7,IF(K2047=[45]Hoja3!$B$8,[45]Hoja3!$A$8,IF(K2047=[45]Hoja3!$B$9,[45]Hoja3!$A$9,IF(K2047=[45]Hoja3!$B$10,[45]Hoja3!$A$10,IF(K2047=[45]Hoja3!$B$11,[45]Hoja3!$A$11,IF(K2047=[45]Hoja3!$B$12,[45]Hoja3!$A$12,IF(K2047=[45]Hoja3!$B$13,[45]Hoja3!$A$13,IF(K2047=[45]Hoja3!$B$14,[45]Hoja3!$A$14,"")))))))))))))</f>
        <v>CCE-05</v>
      </c>
      <c r="M2047" s="2" t="s">
        <v>58</v>
      </c>
      <c r="N2047" s="2">
        <v>0</v>
      </c>
      <c r="O2047" s="86">
        <v>32088959.999999993</v>
      </c>
      <c r="P2047" s="86">
        <v>32088959.999999993</v>
      </c>
      <c r="Q2047" s="1">
        <v>0</v>
      </c>
      <c r="R2047" s="1">
        <v>0</v>
      </c>
      <c r="S2047" s="2" t="s">
        <v>3300</v>
      </c>
      <c r="T2047" s="2" t="s">
        <v>2757</v>
      </c>
      <c r="U2047" s="2" t="s">
        <v>3301</v>
      </c>
      <c r="V2047" s="2" t="s">
        <v>3302</v>
      </c>
      <c r="W2047" s="2" t="s">
        <v>3303</v>
      </c>
      <c r="X2047" s="2" t="s">
        <v>3304</v>
      </c>
      <c r="Y2047" s="87" t="s">
        <v>3305</v>
      </c>
    </row>
    <row r="2048" spans="1:25" ht="180" x14ac:dyDescent="0.25">
      <c r="A2048" s="2" t="s">
        <v>3343</v>
      </c>
      <c r="B2048" s="2" t="str">
        <f>IFERROR(VLOOKUP(VALUE(MID(A2048,1,IF(VALUE(MID(A2048,1,3))=898,3,4))),[45]Hoja1!$A$3:$K$222,2,0),"")</f>
        <v>1074 Educación superior para una ciudad de conocimiento</v>
      </c>
      <c r="C2048" s="2" t="s">
        <v>3297</v>
      </c>
      <c r="D2048" s="2" t="s">
        <v>3298</v>
      </c>
      <c r="E2048" s="26">
        <v>80111501</v>
      </c>
      <c r="F2048" s="26" t="s">
        <v>3319</v>
      </c>
      <c r="G2048" s="4">
        <v>9</v>
      </c>
      <c r="H2048" s="4">
        <v>9</v>
      </c>
      <c r="I2048" s="2">
        <v>4</v>
      </c>
      <c r="J2048" s="2">
        <v>1</v>
      </c>
      <c r="K2048" s="2" t="s">
        <v>29</v>
      </c>
      <c r="L2048" s="2" t="str">
        <f>IF(K2048=[45]Hoja3!$B$2,[45]Hoja3!$A$2,IF(K2048=[45]Hoja3!$B$3,[45]Hoja3!$A$3,IF(K2048=[45]Hoja3!$B$4,[45]Hoja3!$A$4,IF(K2048=[45]Hoja3!$B$5,[45]Hoja3!$A$5,IF(K2048=[45]Hoja3!$B$6,[45]Hoja3!$A$6,IF(K2048=[45]Hoja3!$B$7,[45]Hoja3!$A$7,IF(K2048=[45]Hoja3!$B$8,[45]Hoja3!$A$8,IF(K2048=[45]Hoja3!$B$9,[45]Hoja3!$A$9,IF(K2048=[45]Hoja3!$B$10,[45]Hoja3!$A$10,IF(K2048=[45]Hoja3!$B$11,[45]Hoja3!$A$11,IF(K2048=[45]Hoja3!$B$12,[45]Hoja3!$A$12,IF(K2048=[45]Hoja3!$B$13,[45]Hoja3!$A$13,IF(K2048=[45]Hoja3!$B$14,[45]Hoja3!$A$14,"")))))))))))))</f>
        <v>CCE-05</v>
      </c>
      <c r="M2048" s="2" t="s">
        <v>58</v>
      </c>
      <c r="N2048" s="2">
        <v>0</v>
      </c>
      <c r="O2048" s="86">
        <v>21352000</v>
      </c>
      <c r="P2048" s="86">
        <v>21352000</v>
      </c>
      <c r="Q2048" s="1">
        <v>0</v>
      </c>
      <c r="R2048" s="1">
        <v>0</v>
      </c>
      <c r="S2048" s="2" t="s">
        <v>3300</v>
      </c>
      <c r="T2048" s="2" t="s">
        <v>2757</v>
      </c>
      <c r="U2048" s="2" t="s">
        <v>3301</v>
      </c>
      <c r="V2048" s="2" t="s">
        <v>3302</v>
      </c>
      <c r="W2048" s="2" t="s">
        <v>3303</v>
      </c>
      <c r="X2048" s="2" t="s">
        <v>3304</v>
      </c>
      <c r="Y2048" s="87" t="s">
        <v>3305</v>
      </c>
    </row>
    <row r="2049" spans="1:25" ht="180" x14ac:dyDescent="0.25">
      <c r="A2049" s="2" t="s">
        <v>3344</v>
      </c>
      <c r="B2049" s="2" t="str">
        <f>IFERROR(VLOOKUP(VALUE(MID(A2049,1,IF(VALUE(MID(A2049,1,3))=898,3,4))),[45]Hoja1!$A$3:$K$222,2,0),"")</f>
        <v>1074 Educación superior para una ciudad de conocimiento</v>
      </c>
      <c r="C2049" s="2" t="s">
        <v>3297</v>
      </c>
      <c r="D2049" s="2" t="s">
        <v>3298</v>
      </c>
      <c r="E2049" s="26">
        <v>80111501</v>
      </c>
      <c r="F2049" s="26" t="s">
        <v>3319</v>
      </c>
      <c r="G2049" s="4">
        <v>9</v>
      </c>
      <c r="H2049" s="4">
        <v>9</v>
      </c>
      <c r="I2049" s="2">
        <v>4</v>
      </c>
      <c r="J2049" s="2">
        <v>1</v>
      </c>
      <c r="K2049" s="2" t="s">
        <v>29</v>
      </c>
      <c r="L2049" s="2" t="str">
        <f>IF(K2049=[45]Hoja3!$B$2,[45]Hoja3!$A$2,IF(K2049=[45]Hoja3!$B$3,[45]Hoja3!$A$3,IF(K2049=[45]Hoja3!$B$4,[45]Hoja3!$A$4,IF(K2049=[45]Hoja3!$B$5,[45]Hoja3!$A$5,IF(K2049=[45]Hoja3!$B$6,[45]Hoja3!$A$6,IF(K2049=[45]Hoja3!$B$7,[45]Hoja3!$A$7,IF(K2049=[45]Hoja3!$B$8,[45]Hoja3!$A$8,IF(K2049=[45]Hoja3!$B$9,[45]Hoja3!$A$9,IF(K2049=[45]Hoja3!$B$10,[45]Hoja3!$A$10,IF(K2049=[45]Hoja3!$B$11,[45]Hoja3!$A$11,IF(K2049=[45]Hoja3!$B$12,[45]Hoja3!$A$12,IF(K2049=[45]Hoja3!$B$13,[45]Hoja3!$A$13,IF(K2049=[45]Hoja3!$B$14,[45]Hoja3!$A$14,"")))))))))))))</f>
        <v>CCE-05</v>
      </c>
      <c r="M2049" s="2" t="s">
        <v>58</v>
      </c>
      <c r="N2049" s="2">
        <v>0</v>
      </c>
      <c r="O2049" s="86">
        <v>21352000</v>
      </c>
      <c r="P2049" s="86">
        <v>21352000</v>
      </c>
      <c r="Q2049" s="1">
        <v>0</v>
      </c>
      <c r="R2049" s="1">
        <v>0</v>
      </c>
      <c r="S2049" s="2" t="s">
        <v>3300</v>
      </c>
      <c r="T2049" s="2" t="s">
        <v>2757</v>
      </c>
      <c r="U2049" s="2" t="s">
        <v>3301</v>
      </c>
      <c r="V2049" s="2" t="s">
        <v>3302</v>
      </c>
      <c r="W2049" s="2" t="s">
        <v>3303</v>
      </c>
      <c r="X2049" s="2" t="s">
        <v>3304</v>
      </c>
      <c r="Y2049" s="87" t="s">
        <v>3305</v>
      </c>
    </row>
    <row r="2050" spans="1:25" ht="180" x14ac:dyDescent="0.25">
      <c r="A2050" s="2" t="s">
        <v>3345</v>
      </c>
      <c r="B2050" s="2" t="str">
        <f>IFERROR(VLOOKUP(VALUE(MID(A2050,1,IF(VALUE(MID(A2050,1,3))=898,3,4))),[45]Hoja1!$A$3:$K$222,2,0),"")</f>
        <v>1074 Educación superior para una ciudad de conocimiento</v>
      </c>
      <c r="C2050" s="2" t="s">
        <v>3297</v>
      </c>
      <c r="D2050" s="2" t="s">
        <v>3298</v>
      </c>
      <c r="E2050" s="26">
        <v>80111501</v>
      </c>
      <c r="F2050" s="26" t="s">
        <v>3322</v>
      </c>
      <c r="G2050" s="4">
        <v>9</v>
      </c>
      <c r="H2050" s="4">
        <v>9</v>
      </c>
      <c r="I2050" s="2">
        <v>4</v>
      </c>
      <c r="J2050" s="2">
        <v>1</v>
      </c>
      <c r="K2050" s="2" t="s">
        <v>29</v>
      </c>
      <c r="L2050" s="2" t="str">
        <f>IF(K2050=[45]Hoja3!$B$2,[45]Hoja3!$A$2,IF(K2050=[45]Hoja3!$B$3,[45]Hoja3!$A$3,IF(K2050=[45]Hoja3!$B$4,[45]Hoja3!$A$4,IF(K2050=[45]Hoja3!$B$5,[45]Hoja3!$A$5,IF(K2050=[45]Hoja3!$B$6,[45]Hoja3!$A$6,IF(K2050=[45]Hoja3!$B$7,[45]Hoja3!$A$7,IF(K2050=[45]Hoja3!$B$8,[45]Hoja3!$A$8,IF(K2050=[45]Hoja3!$B$9,[45]Hoja3!$A$9,IF(K2050=[45]Hoja3!$B$10,[45]Hoja3!$A$10,IF(K2050=[45]Hoja3!$B$11,[45]Hoja3!$A$11,IF(K2050=[45]Hoja3!$B$12,[45]Hoja3!$A$12,IF(K2050=[45]Hoja3!$B$13,[45]Hoja3!$A$13,IF(K2050=[45]Hoja3!$B$14,[45]Hoja3!$A$14,"")))))))))))))</f>
        <v>CCE-05</v>
      </c>
      <c r="M2050" s="2" t="s">
        <v>58</v>
      </c>
      <c r="N2050" s="2">
        <v>0</v>
      </c>
      <c r="O2050" s="86">
        <v>16960000</v>
      </c>
      <c r="P2050" s="86">
        <v>16960000</v>
      </c>
      <c r="Q2050" s="1">
        <v>0</v>
      </c>
      <c r="R2050" s="1">
        <v>0</v>
      </c>
      <c r="S2050" s="2" t="s">
        <v>3300</v>
      </c>
      <c r="T2050" s="2" t="s">
        <v>2757</v>
      </c>
      <c r="U2050" s="2" t="s">
        <v>3301</v>
      </c>
      <c r="V2050" s="2" t="s">
        <v>3302</v>
      </c>
      <c r="W2050" s="2" t="s">
        <v>3303</v>
      </c>
      <c r="X2050" s="2" t="s">
        <v>3304</v>
      </c>
      <c r="Y2050" s="87" t="s">
        <v>3305</v>
      </c>
    </row>
    <row r="2051" spans="1:25" ht="180" x14ac:dyDescent="0.25">
      <c r="A2051" s="2" t="s">
        <v>3346</v>
      </c>
      <c r="B2051" s="2" t="str">
        <f>IFERROR(VLOOKUP(VALUE(MID(A2051,1,IF(VALUE(MID(A2051,1,3))=898,3,4))),[45]Hoja1!$A$3:$K$222,2,0),"")</f>
        <v>1074 Educación superior para una ciudad de conocimiento</v>
      </c>
      <c r="C2051" s="2" t="s">
        <v>3297</v>
      </c>
      <c r="D2051" s="2" t="s">
        <v>3298</v>
      </c>
      <c r="E2051" s="26">
        <v>80111501</v>
      </c>
      <c r="F2051" s="26" t="s">
        <v>3313</v>
      </c>
      <c r="G2051" s="4">
        <v>9</v>
      </c>
      <c r="H2051" s="4">
        <v>9</v>
      </c>
      <c r="I2051" s="2">
        <v>3.5</v>
      </c>
      <c r="J2051" s="2">
        <v>1</v>
      </c>
      <c r="K2051" s="2" t="s">
        <v>29</v>
      </c>
      <c r="L2051" s="2" t="str">
        <f>IF(K2051=[45]Hoja3!$B$2,[45]Hoja3!$A$2,IF(K2051=[45]Hoja3!$B$3,[45]Hoja3!$A$3,IF(K2051=[45]Hoja3!$B$4,[45]Hoja3!$A$4,IF(K2051=[45]Hoja3!$B$5,[45]Hoja3!$A$5,IF(K2051=[45]Hoja3!$B$6,[45]Hoja3!$A$6,IF(K2051=[45]Hoja3!$B$7,[45]Hoja3!$A$7,IF(K2051=[45]Hoja3!$B$8,[45]Hoja3!$A$8,IF(K2051=[45]Hoja3!$B$9,[45]Hoja3!$A$9,IF(K2051=[45]Hoja3!$B$10,[45]Hoja3!$A$10,IF(K2051=[45]Hoja3!$B$11,[45]Hoja3!$A$11,IF(K2051=[45]Hoja3!$B$12,[45]Hoja3!$A$12,IF(K2051=[45]Hoja3!$B$13,[45]Hoja3!$A$13,IF(K2051=[45]Hoja3!$B$14,[45]Hoja3!$A$14,"")))))))))))))</f>
        <v>CCE-05</v>
      </c>
      <c r="M2051" s="2" t="s">
        <v>58</v>
      </c>
      <c r="N2051" s="2">
        <v>0</v>
      </c>
      <c r="O2051" s="86">
        <v>24500000</v>
      </c>
      <c r="P2051" s="86">
        <v>24500000</v>
      </c>
      <c r="Q2051" s="1">
        <v>0</v>
      </c>
      <c r="R2051" s="1">
        <v>0</v>
      </c>
      <c r="S2051" s="2" t="s">
        <v>3300</v>
      </c>
      <c r="T2051" s="2" t="s">
        <v>2757</v>
      </c>
      <c r="U2051" s="2" t="s">
        <v>3301</v>
      </c>
      <c r="V2051" s="2" t="s">
        <v>3302</v>
      </c>
      <c r="W2051" s="2" t="s">
        <v>3303</v>
      </c>
      <c r="X2051" s="2" t="s">
        <v>3304</v>
      </c>
      <c r="Y2051" s="87" t="s">
        <v>3305</v>
      </c>
    </row>
    <row r="2052" spans="1:25" ht="180" x14ac:dyDescent="0.25">
      <c r="A2052" s="2" t="s">
        <v>3347</v>
      </c>
      <c r="B2052" s="2" t="str">
        <f>IFERROR(VLOOKUP(VALUE(MID(A2052,1,IF(VALUE(MID(A2052,1,3))=898,3,4))),[45]Hoja1!$A$3:$K$222,2,0),"")</f>
        <v>1074 Educación superior para una ciudad de conocimiento</v>
      </c>
      <c r="C2052" s="2" t="s">
        <v>3297</v>
      </c>
      <c r="D2052" s="2" t="s">
        <v>3298</v>
      </c>
      <c r="E2052" s="26">
        <v>80111501</v>
      </c>
      <c r="F2052" s="26" t="s">
        <v>3317</v>
      </c>
      <c r="G2052" s="4">
        <v>9</v>
      </c>
      <c r="H2052" s="4">
        <v>9</v>
      </c>
      <c r="I2052" s="2">
        <v>3.5</v>
      </c>
      <c r="J2052" s="2">
        <v>1</v>
      </c>
      <c r="K2052" s="2" t="s">
        <v>29</v>
      </c>
      <c r="L2052" s="2" t="str">
        <f>IF(K2052=[45]Hoja3!$B$2,[45]Hoja3!$A$2,IF(K2052=[45]Hoja3!$B$3,[45]Hoja3!$A$3,IF(K2052=[45]Hoja3!$B$4,[45]Hoja3!$A$4,IF(K2052=[45]Hoja3!$B$5,[45]Hoja3!$A$5,IF(K2052=[45]Hoja3!$B$6,[45]Hoja3!$A$6,IF(K2052=[45]Hoja3!$B$7,[45]Hoja3!$A$7,IF(K2052=[45]Hoja3!$B$8,[45]Hoja3!$A$8,IF(K2052=[45]Hoja3!$B$9,[45]Hoja3!$A$9,IF(K2052=[45]Hoja3!$B$10,[45]Hoja3!$A$10,IF(K2052=[45]Hoja3!$B$11,[45]Hoja3!$A$11,IF(K2052=[45]Hoja3!$B$12,[45]Hoja3!$A$12,IF(K2052=[45]Hoja3!$B$13,[45]Hoja3!$A$13,IF(K2052=[45]Hoja3!$B$14,[45]Hoja3!$A$14,"")))))))))))))</f>
        <v>CCE-05</v>
      </c>
      <c r="M2052" s="2" t="s">
        <v>58</v>
      </c>
      <c r="N2052" s="2">
        <v>0</v>
      </c>
      <c r="O2052" s="86">
        <v>21840000</v>
      </c>
      <c r="P2052" s="86">
        <v>21840000</v>
      </c>
      <c r="Q2052" s="1">
        <v>0</v>
      </c>
      <c r="R2052" s="1">
        <v>0</v>
      </c>
      <c r="S2052" s="2" t="s">
        <v>3300</v>
      </c>
      <c r="T2052" s="2" t="s">
        <v>2757</v>
      </c>
      <c r="U2052" s="2" t="s">
        <v>3301</v>
      </c>
      <c r="V2052" s="2" t="s">
        <v>3302</v>
      </c>
      <c r="W2052" s="2" t="s">
        <v>3303</v>
      </c>
      <c r="X2052" s="2" t="s">
        <v>3304</v>
      </c>
      <c r="Y2052" s="87" t="s">
        <v>3305</v>
      </c>
    </row>
    <row r="2053" spans="1:25" ht="180" x14ac:dyDescent="0.25">
      <c r="A2053" s="2" t="s">
        <v>3348</v>
      </c>
      <c r="B2053" s="2" t="str">
        <f>IFERROR(VLOOKUP(VALUE(MID(A2053,1,IF(VALUE(MID(A2053,1,3))=898,3,4))),[45]Hoja1!$A$3:$K$222,2,0),"")</f>
        <v>1074 Educación superior para una ciudad de conocimiento</v>
      </c>
      <c r="C2053" s="2" t="s">
        <v>3297</v>
      </c>
      <c r="D2053" s="2" t="s">
        <v>3349</v>
      </c>
      <c r="E2053" s="26">
        <v>80101601</v>
      </c>
      <c r="F2053" s="26" t="s">
        <v>3350</v>
      </c>
      <c r="G2053" s="4">
        <v>4</v>
      </c>
      <c r="H2053" s="4">
        <v>3</v>
      </c>
      <c r="I2053" s="2">
        <v>8</v>
      </c>
      <c r="J2053" s="2">
        <v>1</v>
      </c>
      <c r="K2053" s="2" t="s">
        <v>889</v>
      </c>
      <c r="L2053" s="2" t="str">
        <f>IF(K2053=[45]Hoja3!$B$2,[45]Hoja3!$A$2,IF(K2053=[45]Hoja3!$B$3,[45]Hoja3!$A$3,IF(K2053=[45]Hoja3!$B$4,[45]Hoja3!$A$4,IF(K2053=[45]Hoja3!$B$5,[45]Hoja3!$A$5,IF(K2053=[45]Hoja3!$B$6,[45]Hoja3!$A$6,IF(K2053=[45]Hoja3!$B$7,[45]Hoja3!$A$7,IF(K2053=[45]Hoja3!$B$8,[45]Hoja3!$A$8,IF(K2053=[45]Hoja3!$B$9,[45]Hoja3!$A$9,IF(K2053=[45]Hoja3!$B$10,[45]Hoja3!$A$10,IF(K2053=[45]Hoja3!$B$11,[45]Hoja3!$A$11,IF(K2053=[45]Hoja3!$B$12,[45]Hoja3!$A$12,IF(K2053=[45]Hoja3!$B$13,[45]Hoja3!$A$13,IF(K2053=[45]Hoja3!$B$14,[45]Hoja3!$A$14,"")))))))))))))</f>
        <v>CCE-04</v>
      </c>
      <c r="M2053" s="2" t="s">
        <v>890</v>
      </c>
      <c r="N2053" s="2">
        <v>0</v>
      </c>
      <c r="O2053" s="86">
        <v>200000000</v>
      </c>
      <c r="P2053" s="86">
        <v>200000000</v>
      </c>
      <c r="Q2053" s="1">
        <v>0</v>
      </c>
      <c r="R2053" s="1">
        <v>0</v>
      </c>
      <c r="S2053" s="2" t="s">
        <v>3300</v>
      </c>
      <c r="T2053" s="2" t="s">
        <v>2757</v>
      </c>
      <c r="U2053" s="2" t="s">
        <v>3301</v>
      </c>
      <c r="V2053" s="2" t="s">
        <v>3302</v>
      </c>
      <c r="W2053" s="2" t="s">
        <v>3303</v>
      </c>
      <c r="X2053" s="2" t="s">
        <v>3304</v>
      </c>
      <c r="Y2053" s="87" t="s">
        <v>3305</v>
      </c>
    </row>
    <row r="2054" spans="1:25" ht="180" x14ac:dyDescent="0.25">
      <c r="A2054" s="2" t="s">
        <v>3351</v>
      </c>
      <c r="B2054" s="2" t="str">
        <f>IFERROR(VLOOKUP(VALUE(MID(A2054,1,IF(VALUE(MID(A2054,1,3))=898,3,4))),[45]Hoja1!$A$3:$K$222,2,0),"")</f>
        <v>1074 Educación superior para una ciudad de conocimiento</v>
      </c>
      <c r="C2054" s="2" t="s">
        <v>3297</v>
      </c>
      <c r="D2054" s="2" t="s">
        <v>3349</v>
      </c>
      <c r="E2054" s="26">
        <v>86141502</v>
      </c>
      <c r="F2054" s="26" t="s">
        <v>3352</v>
      </c>
      <c r="G2054" s="4">
        <v>7</v>
      </c>
      <c r="H2054" s="4">
        <v>7</v>
      </c>
      <c r="I2054" s="2">
        <v>6</v>
      </c>
      <c r="J2054" s="2">
        <v>1</v>
      </c>
      <c r="K2054" s="26" t="s">
        <v>29</v>
      </c>
      <c r="L2054" s="2" t="str">
        <f>IF(K2054=[45]Hoja3!$B$2,[45]Hoja3!$A$2,IF(K2054=[45]Hoja3!$B$3,[45]Hoja3!$A$3,IF(K2054=[45]Hoja3!$B$4,[45]Hoja3!$A$4,IF(K2054=[45]Hoja3!$B$5,[45]Hoja3!$A$5,IF(K2054=[45]Hoja3!$B$6,[45]Hoja3!$A$6,IF(K2054=[45]Hoja3!$B$7,[45]Hoja3!$A$7,IF(K2054=[45]Hoja3!$B$8,[45]Hoja3!$A$8,IF(K2054=[45]Hoja3!$B$9,[45]Hoja3!$A$9,IF(K2054=[45]Hoja3!$B$10,[45]Hoja3!$A$10,IF(K2054=[45]Hoja3!$B$11,[45]Hoja3!$A$11,IF(K2054=[45]Hoja3!$B$12,[45]Hoja3!$A$12,IF(K2054=[45]Hoja3!$B$13,[45]Hoja3!$A$13,IF(K2054=[45]Hoja3!$B$14,[45]Hoja3!$A$14,"")))))))))))))</f>
        <v>CCE-05</v>
      </c>
      <c r="M2054" s="2" t="s">
        <v>1568</v>
      </c>
      <c r="N2054" s="2">
        <v>0</v>
      </c>
      <c r="O2054" s="86">
        <v>300000000</v>
      </c>
      <c r="P2054" s="86">
        <v>300000000</v>
      </c>
      <c r="Q2054" s="1">
        <v>0</v>
      </c>
      <c r="R2054" s="1">
        <v>0</v>
      </c>
      <c r="S2054" s="2" t="s">
        <v>3300</v>
      </c>
      <c r="T2054" s="2" t="s">
        <v>2757</v>
      </c>
      <c r="U2054" s="2" t="s">
        <v>3301</v>
      </c>
      <c r="V2054" s="2" t="s">
        <v>3302</v>
      </c>
      <c r="W2054" s="2" t="s">
        <v>3303</v>
      </c>
      <c r="X2054" s="2" t="s">
        <v>3304</v>
      </c>
      <c r="Y2054" s="87" t="s">
        <v>3305</v>
      </c>
    </row>
    <row r="2055" spans="1:25" ht="180" x14ac:dyDescent="0.25">
      <c r="A2055" s="2" t="s">
        <v>3353</v>
      </c>
      <c r="B2055" s="2" t="str">
        <f>IFERROR(VLOOKUP(VALUE(MID(A2055,1,IF(VALUE(MID(A2055,1,3))=898,3,4))),[45]Hoja1!$A$3:$K$222,2,0),"")</f>
        <v>1074 Educación superior para una ciudad de conocimiento</v>
      </c>
      <c r="C2055" s="2" t="s">
        <v>3297</v>
      </c>
      <c r="D2055" s="2" t="s">
        <v>3354</v>
      </c>
      <c r="E2055" s="26">
        <v>80101604</v>
      </c>
      <c r="F2055" s="26" t="s">
        <v>3355</v>
      </c>
      <c r="G2055" s="4">
        <v>4</v>
      </c>
      <c r="H2055" s="4">
        <v>3</v>
      </c>
      <c r="I2055" s="2">
        <v>8</v>
      </c>
      <c r="J2055" s="2">
        <v>1</v>
      </c>
      <c r="K2055" s="2" t="s">
        <v>47</v>
      </c>
      <c r="L2055" s="2" t="str">
        <f>IF(K2055=[45]Hoja3!$B$2,[45]Hoja3!$A$2,IF(K2055=[45]Hoja3!$B$3,[45]Hoja3!$A$3,IF(K2055=[45]Hoja3!$B$4,[45]Hoja3!$A$4,IF(K2055=[45]Hoja3!$B$5,[45]Hoja3!$A$5,IF(K2055=[45]Hoja3!$B$6,[45]Hoja3!$A$6,IF(K2055=[45]Hoja3!$B$7,[45]Hoja3!$A$7,IF(K2055=[45]Hoja3!$B$8,[45]Hoja3!$A$8,IF(K2055=[45]Hoja3!$B$9,[45]Hoja3!$A$9,IF(K2055=[45]Hoja3!$B$10,[45]Hoja3!$A$10,IF(K2055=[45]Hoja3!$B$11,[45]Hoja3!$A$11,IF(K2055=[45]Hoja3!$B$12,[45]Hoja3!$A$12,IF(K2055=[45]Hoja3!$B$13,[45]Hoja3!$A$13,IF(K2055=[45]Hoja3!$B$14,[45]Hoja3!$A$14,"")))))))))))))</f>
        <v>CCE-06</v>
      </c>
      <c r="M2055" s="2" t="s">
        <v>58</v>
      </c>
      <c r="N2055" s="2">
        <v>0</v>
      </c>
      <c r="O2055" s="86">
        <v>350000000</v>
      </c>
      <c r="P2055" s="86">
        <v>350000000</v>
      </c>
      <c r="Q2055" s="1">
        <v>0</v>
      </c>
      <c r="R2055" s="1">
        <v>0</v>
      </c>
      <c r="S2055" s="2" t="s">
        <v>3300</v>
      </c>
      <c r="T2055" s="2" t="s">
        <v>2757</v>
      </c>
      <c r="U2055" s="2" t="s">
        <v>3301</v>
      </c>
      <c r="V2055" s="2" t="s">
        <v>3302</v>
      </c>
      <c r="W2055" s="2" t="s">
        <v>3303</v>
      </c>
      <c r="X2055" s="2" t="s">
        <v>3304</v>
      </c>
      <c r="Y2055" s="87" t="s">
        <v>3305</v>
      </c>
    </row>
    <row r="2056" spans="1:25" ht="180" x14ac:dyDescent="0.25">
      <c r="A2056" s="2" t="s">
        <v>3356</v>
      </c>
      <c r="B2056" s="2" t="str">
        <f>IFERROR(VLOOKUP(VALUE(MID(A2056,1,IF(VALUE(MID(A2056,1,3))=898,3,4))),[45]Hoja1!$A$3:$K$222,2,0),"")</f>
        <v>1074 Educación superior para una ciudad de conocimiento</v>
      </c>
      <c r="C2056" s="2" t="s">
        <v>3297</v>
      </c>
      <c r="D2056" s="2" t="s">
        <v>3354</v>
      </c>
      <c r="E2056" s="26">
        <v>80101601</v>
      </c>
      <c r="F2056" s="26" t="s">
        <v>3357</v>
      </c>
      <c r="G2056" s="4">
        <v>4</v>
      </c>
      <c r="H2056" s="4">
        <v>3</v>
      </c>
      <c r="I2056" s="2">
        <v>8</v>
      </c>
      <c r="J2056" s="2">
        <v>1</v>
      </c>
      <c r="K2056" s="2" t="s">
        <v>889</v>
      </c>
      <c r="L2056" s="2" t="str">
        <f>IF(K2056=[45]Hoja3!$B$2,[45]Hoja3!$A$2,IF(K2056=[45]Hoja3!$B$3,[45]Hoja3!$A$3,IF(K2056=[45]Hoja3!$B$4,[45]Hoja3!$A$4,IF(K2056=[45]Hoja3!$B$5,[45]Hoja3!$A$5,IF(K2056=[45]Hoja3!$B$6,[45]Hoja3!$A$6,IF(K2056=[45]Hoja3!$B$7,[45]Hoja3!$A$7,IF(K2056=[45]Hoja3!$B$8,[45]Hoja3!$A$8,IF(K2056=[45]Hoja3!$B$9,[45]Hoja3!$A$9,IF(K2056=[45]Hoja3!$B$10,[45]Hoja3!$A$10,IF(K2056=[45]Hoja3!$B$11,[45]Hoja3!$A$11,IF(K2056=[45]Hoja3!$B$12,[45]Hoja3!$A$12,IF(K2056=[45]Hoja3!$B$13,[45]Hoja3!$A$13,IF(K2056=[45]Hoja3!$B$14,[45]Hoja3!$A$14,"")))))))))))))</f>
        <v>CCE-04</v>
      </c>
      <c r="M2056" s="2" t="s">
        <v>890</v>
      </c>
      <c r="N2056" s="2">
        <v>0</v>
      </c>
      <c r="O2056" s="86">
        <v>100000000</v>
      </c>
      <c r="P2056" s="86">
        <v>100000000</v>
      </c>
      <c r="Q2056" s="1">
        <v>0</v>
      </c>
      <c r="R2056" s="1">
        <v>0</v>
      </c>
      <c r="S2056" s="2" t="s">
        <v>3300</v>
      </c>
      <c r="T2056" s="2" t="s">
        <v>2757</v>
      </c>
      <c r="U2056" s="2" t="s">
        <v>3301</v>
      </c>
      <c r="V2056" s="2" t="s">
        <v>3302</v>
      </c>
      <c r="W2056" s="2" t="s">
        <v>3303</v>
      </c>
      <c r="X2056" s="2" t="s">
        <v>3304</v>
      </c>
      <c r="Y2056" s="87" t="s">
        <v>3305</v>
      </c>
    </row>
    <row r="2057" spans="1:25" ht="90" x14ac:dyDescent="0.25">
      <c r="A2057" s="2" t="s">
        <v>3358</v>
      </c>
      <c r="B2057" s="2" t="s">
        <v>3359</v>
      </c>
      <c r="C2057" s="2" t="str">
        <f t="shared" ref="C2057:C2069" si="35">IF(B2057="","",IFERROR(IF(VALUE(MID(B2057,1,4))&gt;0,"",""),"N/A"))</f>
        <v>N/A</v>
      </c>
      <c r="D2057" s="2" t="str">
        <f t="shared" ref="D2057:D2069" si="36">IF(B2057="","",IFERROR(IF(VALUE(MID(B2057,1,4))&gt;0,"",""),"N/A"))</f>
        <v>N/A</v>
      </c>
      <c r="E2057" s="2">
        <v>44103103</v>
      </c>
      <c r="F2057" s="2" t="s">
        <v>3360</v>
      </c>
      <c r="G2057" s="4">
        <v>2</v>
      </c>
      <c r="H2057" s="4">
        <v>2</v>
      </c>
      <c r="I2057" s="2">
        <v>3</v>
      </c>
      <c r="J2057" s="2">
        <v>1</v>
      </c>
      <c r="K2057" s="2" t="s">
        <v>43</v>
      </c>
      <c r="L2057" s="6" t="s">
        <v>1285</v>
      </c>
      <c r="M2057" s="2" t="s">
        <v>44</v>
      </c>
      <c r="N2057" s="2">
        <v>0</v>
      </c>
      <c r="O2057" s="5">
        <v>150088460</v>
      </c>
      <c r="P2057" s="5">
        <v>150088460</v>
      </c>
      <c r="Q2057" s="1">
        <v>0</v>
      </c>
      <c r="R2057" s="2">
        <v>0</v>
      </c>
      <c r="S2057" s="2" t="s">
        <v>966</v>
      </c>
      <c r="T2057" s="2" t="s">
        <v>967</v>
      </c>
      <c r="U2057" s="2" t="s">
        <v>3361</v>
      </c>
      <c r="V2057" s="2" t="s">
        <v>3362</v>
      </c>
      <c r="W2057" s="2" t="s">
        <v>3363</v>
      </c>
      <c r="X2057" s="2">
        <v>3241000</v>
      </c>
      <c r="Y2057" s="3" t="s">
        <v>3364</v>
      </c>
    </row>
    <row r="2058" spans="1:25" ht="75" x14ac:dyDescent="0.25">
      <c r="A2058" s="2" t="s">
        <v>3365</v>
      </c>
      <c r="B2058" s="2" t="s">
        <v>3359</v>
      </c>
      <c r="C2058" s="2" t="str">
        <f t="shared" si="35"/>
        <v>N/A</v>
      </c>
      <c r="D2058" s="2" t="str">
        <f t="shared" si="36"/>
        <v>N/A</v>
      </c>
      <c r="E2058" s="2">
        <v>43231601</v>
      </c>
      <c r="F2058" s="2" t="s">
        <v>3366</v>
      </c>
      <c r="G2058" s="4">
        <v>1</v>
      </c>
      <c r="H2058" s="4">
        <v>1</v>
      </c>
      <c r="I2058" s="2">
        <v>11</v>
      </c>
      <c r="J2058" s="2">
        <v>1</v>
      </c>
      <c r="K2058" s="2" t="s">
        <v>29</v>
      </c>
      <c r="L2058" s="6" t="str">
        <f>IF(K2058=[46]Hoja3!$B$2,[46]Hoja3!$A$2,IF(K2058=[46]Hoja3!$B$3,[46]Hoja3!$A$3,IF(K2058=[46]Hoja3!$B$4,[46]Hoja3!$A$4,IF(K2058=[46]Hoja3!$B$5,[46]Hoja3!$A$5,IF(K2058=[46]Hoja3!$B$6,[46]Hoja3!$A$6,IF(K2058=[46]Hoja3!$B$7,[46]Hoja3!$A$7,IF(K2058=[46]Hoja3!$B$8,[46]Hoja3!$A$8,IF(K2058=[46]Hoja3!$B$9,[46]Hoja3!$A$9,IF(K2058=[46]Hoja3!$B$10,[46]Hoja3!$A$10,IF(K2058=[46]Hoja3!$B$11,[46]Hoja3!$A$11,IF(K2058=[46]Hoja3!$B$12,[46]Hoja3!$A$12,IF(K2058=[46]Hoja3!$B$13,[46]Hoja3!$A$13,IF(K2058=[46]Hoja3!$B$14,[46]Hoja3!$A$14,"")))))))))))))</f>
        <v>CCE-05</v>
      </c>
      <c r="M2058" s="2" t="s">
        <v>893</v>
      </c>
      <c r="N2058" s="2">
        <v>0</v>
      </c>
      <c r="O2058" s="5">
        <v>500000000</v>
      </c>
      <c r="P2058" s="5">
        <v>500000000</v>
      </c>
      <c r="Q2058" s="1">
        <v>0</v>
      </c>
      <c r="R2058" s="2">
        <v>0</v>
      </c>
      <c r="S2058" s="2" t="s">
        <v>966</v>
      </c>
      <c r="T2058" s="2" t="s">
        <v>967</v>
      </c>
      <c r="U2058" s="2" t="s">
        <v>3361</v>
      </c>
      <c r="V2058" s="2" t="s">
        <v>3362</v>
      </c>
      <c r="W2058" s="2" t="s">
        <v>970</v>
      </c>
      <c r="X2058" s="2" t="s">
        <v>3367</v>
      </c>
      <c r="Y2058" s="3" t="s">
        <v>971</v>
      </c>
    </row>
    <row r="2059" spans="1:25" ht="90" x14ac:dyDescent="0.25">
      <c r="A2059" s="2" t="s">
        <v>3368</v>
      </c>
      <c r="B2059" s="2" t="s">
        <v>3359</v>
      </c>
      <c r="C2059" s="2" t="str">
        <f t="shared" si="35"/>
        <v>N/A</v>
      </c>
      <c r="D2059" s="2" t="str">
        <f t="shared" si="36"/>
        <v>N/A</v>
      </c>
      <c r="E2059" s="2" t="s">
        <v>3369</v>
      </c>
      <c r="F2059" s="2" t="s">
        <v>3370</v>
      </c>
      <c r="G2059" s="4">
        <v>9</v>
      </c>
      <c r="H2059" s="4">
        <v>9</v>
      </c>
      <c r="I2059" s="2">
        <v>1</v>
      </c>
      <c r="J2059" s="2">
        <v>1</v>
      </c>
      <c r="K2059" s="2" t="s">
        <v>29</v>
      </c>
      <c r="L2059" s="6" t="str">
        <f>IF(K2059=[46]Hoja3!$B$2,[46]Hoja3!$A$2,IF(K2059=[46]Hoja3!$B$3,[46]Hoja3!$A$3,IF(K2059=[46]Hoja3!$B$4,[46]Hoja3!$A$4,IF(K2059=[46]Hoja3!$B$5,[46]Hoja3!$A$5,IF(K2059=[46]Hoja3!$B$6,[46]Hoja3!$A$6,IF(K2059=[46]Hoja3!$B$7,[46]Hoja3!$A$7,IF(K2059=[46]Hoja3!$B$8,[46]Hoja3!$A$8,IF(K2059=[46]Hoja3!$B$9,[46]Hoja3!$A$9,IF(K2059=[46]Hoja3!$B$10,[46]Hoja3!$A$10,IF(K2059=[46]Hoja3!$B$11,[46]Hoja3!$A$11,IF(K2059=[46]Hoja3!$B$12,[46]Hoja3!$A$12,IF(K2059=[46]Hoja3!$B$13,[46]Hoja3!$A$13,IF(K2059=[46]Hoja3!$B$14,[46]Hoja3!$A$14,"")))))))))))))</f>
        <v>CCE-05</v>
      </c>
      <c r="M2059" s="2" t="s">
        <v>1012</v>
      </c>
      <c r="N2059" s="2">
        <v>0</v>
      </c>
      <c r="O2059" s="5">
        <v>100000000</v>
      </c>
      <c r="P2059" s="5">
        <v>100000000</v>
      </c>
      <c r="Q2059" s="1">
        <v>0</v>
      </c>
      <c r="R2059" s="2">
        <v>0</v>
      </c>
      <c r="S2059" s="2" t="s">
        <v>966</v>
      </c>
      <c r="T2059" s="2" t="s">
        <v>967</v>
      </c>
      <c r="U2059" s="2" t="s">
        <v>3361</v>
      </c>
      <c r="V2059" s="2" t="s">
        <v>3362</v>
      </c>
      <c r="W2059" s="2" t="s">
        <v>970</v>
      </c>
      <c r="X2059" s="2" t="s">
        <v>3367</v>
      </c>
      <c r="Y2059" s="2" t="s">
        <v>971</v>
      </c>
    </row>
    <row r="2060" spans="1:25" ht="75" x14ac:dyDescent="0.25">
      <c r="A2060" s="2" t="s">
        <v>3371</v>
      </c>
      <c r="B2060" s="2" t="s">
        <v>3359</v>
      </c>
      <c r="C2060" s="2" t="str">
        <f t="shared" si="35"/>
        <v>N/A</v>
      </c>
      <c r="D2060" s="2" t="str">
        <f t="shared" si="36"/>
        <v>N/A</v>
      </c>
      <c r="E2060" s="2" t="s">
        <v>3372</v>
      </c>
      <c r="F2060" s="2" t="s">
        <v>3373</v>
      </c>
      <c r="G2060" s="4">
        <v>1</v>
      </c>
      <c r="H2060" s="4">
        <v>1</v>
      </c>
      <c r="I2060" s="2">
        <v>11</v>
      </c>
      <c r="J2060" s="2">
        <v>1</v>
      </c>
      <c r="K2060" s="2" t="s">
        <v>29</v>
      </c>
      <c r="L2060" s="6" t="str">
        <f>IF(K2060=[46]Hoja3!$B$2,[46]Hoja3!$A$2,IF(K2060=[46]Hoja3!$B$3,[46]Hoja3!$A$3,IF(K2060=[46]Hoja3!$B$4,[46]Hoja3!$A$4,IF(K2060=[46]Hoja3!$B$5,[46]Hoja3!$A$5,IF(K2060=[46]Hoja3!$B$6,[46]Hoja3!$A$6,IF(K2060=[46]Hoja3!$B$7,[46]Hoja3!$A$7,IF(K2060=[46]Hoja3!$B$8,[46]Hoja3!$A$8,IF(K2060=[46]Hoja3!$B$9,[46]Hoja3!$A$9,IF(K2060=[46]Hoja3!$B$10,[46]Hoja3!$A$10,IF(K2060=[46]Hoja3!$B$11,[46]Hoja3!$A$11,IF(K2060=[46]Hoja3!$B$12,[46]Hoja3!$A$12,IF(K2060=[46]Hoja3!$B$13,[46]Hoja3!$A$13,IF(K2060=[46]Hoja3!$B$14,[46]Hoja3!$A$14,"")))))))))))))</f>
        <v>CCE-05</v>
      </c>
      <c r="M2060" s="2" t="s">
        <v>893</v>
      </c>
      <c r="N2060" s="2">
        <v>0</v>
      </c>
      <c r="O2060" s="5">
        <v>50000000</v>
      </c>
      <c r="P2060" s="5">
        <v>50000000</v>
      </c>
      <c r="Q2060" s="1">
        <v>0</v>
      </c>
      <c r="R2060" s="2">
        <v>0</v>
      </c>
      <c r="S2060" s="2" t="s">
        <v>966</v>
      </c>
      <c r="T2060" s="2" t="s">
        <v>967</v>
      </c>
      <c r="U2060" s="2" t="s">
        <v>3361</v>
      </c>
      <c r="V2060" s="2" t="s">
        <v>3362</v>
      </c>
      <c r="W2060" s="2" t="s">
        <v>970</v>
      </c>
      <c r="X2060" s="2" t="s">
        <v>3367</v>
      </c>
      <c r="Y2060" s="2" t="s">
        <v>971</v>
      </c>
    </row>
    <row r="2061" spans="1:25" ht="75" x14ac:dyDescent="0.25">
      <c r="A2061" s="2" t="s">
        <v>3374</v>
      </c>
      <c r="B2061" s="2" t="s">
        <v>3359</v>
      </c>
      <c r="C2061" s="2" t="str">
        <f t="shared" si="35"/>
        <v>N/A</v>
      </c>
      <c r="D2061" s="2" t="str">
        <f t="shared" si="36"/>
        <v>N/A</v>
      </c>
      <c r="E2061" s="2">
        <v>43232202</v>
      </c>
      <c r="F2061" s="2" t="s">
        <v>3375</v>
      </c>
      <c r="G2061" s="4">
        <v>9</v>
      </c>
      <c r="H2061" s="4">
        <v>9</v>
      </c>
      <c r="I2061" s="2">
        <v>12</v>
      </c>
      <c r="J2061" s="2">
        <v>1</v>
      </c>
      <c r="K2061" s="2" t="s">
        <v>29</v>
      </c>
      <c r="L2061" s="6" t="str">
        <f>IF(K2061=[46]Hoja3!$B$2,[46]Hoja3!$A$2,IF(K2061=[46]Hoja3!$B$3,[46]Hoja3!$A$3,IF(K2061=[46]Hoja3!$B$4,[46]Hoja3!$A$4,IF(K2061=[46]Hoja3!$B$5,[46]Hoja3!$A$5,IF(K2061=[46]Hoja3!$B$6,[46]Hoja3!$A$6,IF(K2061=[46]Hoja3!$B$7,[46]Hoja3!$A$7,IF(K2061=[46]Hoja3!$B$8,[46]Hoja3!$A$8,IF(K2061=[46]Hoja3!$B$9,[46]Hoja3!$A$9,IF(K2061=[46]Hoja3!$B$10,[46]Hoja3!$A$10,IF(K2061=[46]Hoja3!$B$11,[46]Hoja3!$A$11,IF(K2061=[46]Hoja3!$B$12,[46]Hoja3!$A$12,IF(K2061=[46]Hoja3!$B$13,[46]Hoja3!$A$13,IF(K2061=[46]Hoja3!$B$14,[46]Hoja3!$A$14,"")))))))))))))</f>
        <v>CCE-05</v>
      </c>
      <c r="M2061" s="2" t="s">
        <v>893</v>
      </c>
      <c r="N2061" s="2">
        <v>0</v>
      </c>
      <c r="O2061" s="5">
        <v>30000000</v>
      </c>
      <c r="P2061" s="5">
        <v>30000000</v>
      </c>
      <c r="Q2061" s="1">
        <v>0</v>
      </c>
      <c r="R2061" s="2">
        <v>0</v>
      </c>
      <c r="S2061" s="2" t="s">
        <v>966</v>
      </c>
      <c r="T2061" s="2" t="s">
        <v>967</v>
      </c>
      <c r="U2061" s="2" t="s">
        <v>3361</v>
      </c>
      <c r="V2061" s="2" t="s">
        <v>3362</v>
      </c>
      <c r="W2061" s="2" t="s">
        <v>970</v>
      </c>
      <c r="X2061" s="2" t="s">
        <v>3367</v>
      </c>
      <c r="Y2061" s="2" t="s">
        <v>971</v>
      </c>
    </row>
    <row r="2062" spans="1:25" ht="75" x14ac:dyDescent="0.25">
      <c r="A2062" s="2" t="s">
        <v>3376</v>
      </c>
      <c r="B2062" s="2" t="s">
        <v>3359</v>
      </c>
      <c r="C2062" s="2" t="str">
        <f t="shared" si="35"/>
        <v>N/A</v>
      </c>
      <c r="D2062" s="2" t="str">
        <f t="shared" si="36"/>
        <v>N/A</v>
      </c>
      <c r="E2062" s="2">
        <v>43233701</v>
      </c>
      <c r="F2062" s="2" t="s">
        <v>3377</v>
      </c>
      <c r="G2062" s="4">
        <v>9</v>
      </c>
      <c r="H2062" s="4">
        <v>9</v>
      </c>
      <c r="I2062" s="2">
        <v>12</v>
      </c>
      <c r="J2062" s="2">
        <v>1</v>
      </c>
      <c r="K2062" s="2" t="s">
        <v>29</v>
      </c>
      <c r="L2062" s="6" t="str">
        <f>IF(K2062=[46]Hoja3!$B$2,[46]Hoja3!$A$2,IF(K2062=[46]Hoja3!$B$3,[46]Hoja3!$A$3,IF(K2062=[46]Hoja3!$B$4,[46]Hoja3!$A$4,IF(K2062=[46]Hoja3!$B$5,[46]Hoja3!$A$5,IF(K2062=[46]Hoja3!$B$6,[46]Hoja3!$A$6,IF(K2062=[46]Hoja3!$B$7,[46]Hoja3!$A$7,IF(K2062=[46]Hoja3!$B$8,[46]Hoja3!$A$8,IF(K2062=[46]Hoja3!$B$9,[46]Hoja3!$A$9,IF(K2062=[46]Hoja3!$B$10,[46]Hoja3!$A$10,IF(K2062=[46]Hoja3!$B$11,[46]Hoja3!$A$11,IF(K2062=[46]Hoja3!$B$12,[46]Hoja3!$A$12,IF(K2062=[46]Hoja3!$B$13,[46]Hoja3!$A$13,IF(K2062=[46]Hoja3!$B$14,[46]Hoja3!$A$14,"")))))))))))))</f>
        <v>CCE-05</v>
      </c>
      <c r="M2062" s="2" t="s">
        <v>893</v>
      </c>
      <c r="N2062" s="2">
        <v>0</v>
      </c>
      <c r="O2062" s="5">
        <v>100000000</v>
      </c>
      <c r="P2062" s="5">
        <v>100000000</v>
      </c>
      <c r="Q2062" s="1">
        <v>0</v>
      </c>
      <c r="R2062" s="2">
        <v>0</v>
      </c>
      <c r="S2062" s="2" t="s">
        <v>966</v>
      </c>
      <c r="T2062" s="2" t="s">
        <v>967</v>
      </c>
      <c r="U2062" s="2" t="s">
        <v>3361</v>
      </c>
      <c r="V2062" s="2" t="s">
        <v>3362</v>
      </c>
      <c r="W2062" s="2" t="s">
        <v>970</v>
      </c>
      <c r="X2062" s="2" t="s">
        <v>3367</v>
      </c>
      <c r="Y2062" s="2" t="s">
        <v>971</v>
      </c>
    </row>
    <row r="2063" spans="1:25" ht="90" x14ac:dyDescent="0.25">
      <c r="A2063" s="2" t="s">
        <v>3378</v>
      </c>
      <c r="B2063" s="2" t="s">
        <v>3359</v>
      </c>
      <c r="C2063" s="2" t="str">
        <f t="shared" si="35"/>
        <v>N/A</v>
      </c>
      <c r="D2063" s="2" t="str">
        <f t="shared" si="36"/>
        <v>N/A</v>
      </c>
      <c r="E2063" s="2" t="s">
        <v>3379</v>
      </c>
      <c r="F2063" s="2" t="s">
        <v>3380</v>
      </c>
      <c r="G2063" s="4">
        <v>5</v>
      </c>
      <c r="H2063" s="4">
        <v>5</v>
      </c>
      <c r="I2063" s="2">
        <v>1</v>
      </c>
      <c r="J2063" s="2">
        <v>1</v>
      </c>
      <c r="K2063" s="2" t="s">
        <v>1289</v>
      </c>
      <c r="L2063" s="6" t="str">
        <f>IF(K2063=[46]Hoja3!$B$2,[46]Hoja3!$A$2,IF(K2063=[46]Hoja3!$B$3,[46]Hoja3!$A$3,IF(K2063=[46]Hoja3!$B$4,[46]Hoja3!$A$4,IF(K2063=[46]Hoja3!$B$5,[46]Hoja3!$A$5,IF(K2063=[46]Hoja3!$B$6,[46]Hoja3!$A$6,IF(K2063=[46]Hoja3!$B$7,[46]Hoja3!$A$7,IF(K2063=[46]Hoja3!$B$8,[46]Hoja3!$A$8,IF(K2063=[46]Hoja3!$B$9,[46]Hoja3!$A$9,IF(K2063=[46]Hoja3!$B$10,[46]Hoja3!$A$10,IF(K2063=[46]Hoja3!$B$11,[46]Hoja3!$A$11,IF(K2063=[46]Hoja3!$B$12,[46]Hoja3!$A$12,IF(K2063=[46]Hoja3!$B$13,[46]Hoja3!$A$13,IF(K2063=[46]Hoja3!$B$14,[46]Hoja3!$A$14,"")))))))))))))</f>
        <v>CCE-10</v>
      </c>
      <c r="M2063" s="2" t="s">
        <v>1012</v>
      </c>
      <c r="N2063" s="2">
        <v>0</v>
      </c>
      <c r="O2063" s="5">
        <v>60000000</v>
      </c>
      <c r="P2063" s="5">
        <v>60000000</v>
      </c>
      <c r="Q2063" s="1">
        <v>0</v>
      </c>
      <c r="R2063" s="2">
        <v>0</v>
      </c>
      <c r="S2063" s="2" t="s">
        <v>966</v>
      </c>
      <c r="T2063" s="2" t="s">
        <v>967</v>
      </c>
      <c r="U2063" s="2" t="s">
        <v>3361</v>
      </c>
      <c r="V2063" s="2" t="s">
        <v>3362</v>
      </c>
      <c r="W2063" s="2" t="s">
        <v>970</v>
      </c>
      <c r="X2063" s="2" t="s">
        <v>3367</v>
      </c>
      <c r="Y2063" s="2" t="s">
        <v>971</v>
      </c>
    </row>
    <row r="2064" spans="1:25" ht="90" x14ac:dyDescent="0.25">
      <c r="A2064" s="2" t="s">
        <v>3381</v>
      </c>
      <c r="B2064" s="2" t="s">
        <v>3359</v>
      </c>
      <c r="C2064" s="2" t="str">
        <f t="shared" si="35"/>
        <v>N/A</v>
      </c>
      <c r="D2064" s="2" t="str">
        <f t="shared" si="36"/>
        <v>N/A</v>
      </c>
      <c r="E2064" s="2">
        <v>43233005</v>
      </c>
      <c r="F2064" s="2" t="s">
        <v>3382</v>
      </c>
      <c r="G2064" s="4">
        <v>9</v>
      </c>
      <c r="H2064" s="4">
        <v>9</v>
      </c>
      <c r="I2064" s="2">
        <v>1</v>
      </c>
      <c r="J2064" s="2">
        <v>1</v>
      </c>
      <c r="K2064" s="2" t="s">
        <v>1289</v>
      </c>
      <c r="L2064" s="6" t="str">
        <f>IF(K2064=[46]Hoja3!$B$2,[46]Hoja3!$A$2,IF(K2064=[46]Hoja3!$B$3,[46]Hoja3!$A$3,IF(K2064=[46]Hoja3!$B$4,[46]Hoja3!$A$4,IF(K2064=[46]Hoja3!$B$5,[46]Hoja3!$A$5,IF(K2064=[46]Hoja3!$B$6,[46]Hoja3!$A$6,IF(K2064=[46]Hoja3!$B$7,[46]Hoja3!$A$7,IF(K2064=[46]Hoja3!$B$8,[46]Hoja3!$A$8,IF(K2064=[46]Hoja3!$B$9,[46]Hoja3!$A$9,IF(K2064=[46]Hoja3!$B$10,[46]Hoja3!$A$10,IF(K2064=[46]Hoja3!$B$11,[46]Hoja3!$A$11,IF(K2064=[46]Hoja3!$B$12,[46]Hoja3!$A$12,IF(K2064=[46]Hoja3!$B$13,[46]Hoja3!$A$13,IF(K2064=[46]Hoja3!$B$14,[46]Hoja3!$A$14,"")))))))))))))</f>
        <v>CCE-10</v>
      </c>
      <c r="M2064" s="2" t="s">
        <v>1012</v>
      </c>
      <c r="N2064" s="2">
        <v>0</v>
      </c>
      <c r="O2064" s="5">
        <v>48861540</v>
      </c>
      <c r="P2064" s="5">
        <v>48861540</v>
      </c>
      <c r="Q2064" s="1">
        <v>0</v>
      </c>
      <c r="R2064" s="2">
        <v>0</v>
      </c>
      <c r="S2064" s="2" t="s">
        <v>966</v>
      </c>
      <c r="T2064" s="2" t="s">
        <v>967</v>
      </c>
      <c r="U2064" s="2" t="s">
        <v>3361</v>
      </c>
      <c r="V2064" s="2" t="s">
        <v>3362</v>
      </c>
      <c r="W2064" s="2" t="s">
        <v>970</v>
      </c>
      <c r="X2064" s="2" t="s">
        <v>3367</v>
      </c>
      <c r="Y2064" s="2" t="s">
        <v>971</v>
      </c>
    </row>
    <row r="2065" spans="1:25" ht="90" x14ac:dyDescent="0.25">
      <c r="A2065" s="2" t="s">
        <v>3383</v>
      </c>
      <c r="B2065" s="2" t="s">
        <v>3359</v>
      </c>
      <c r="C2065" s="2" t="str">
        <f t="shared" si="35"/>
        <v>N/A</v>
      </c>
      <c r="D2065" s="2" t="str">
        <f t="shared" si="36"/>
        <v>N/A</v>
      </c>
      <c r="E2065" s="2" t="s">
        <v>3384</v>
      </c>
      <c r="F2065" s="2" t="s">
        <v>3385</v>
      </c>
      <c r="G2065" s="4">
        <v>1</v>
      </c>
      <c r="H2065" s="4">
        <v>1</v>
      </c>
      <c r="I2065" s="2">
        <v>11</v>
      </c>
      <c r="J2065" s="2">
        <v>1</v>
      </c>
      <c r="K2065" s="2" t="s">
        <v>29</v>
      </c>
      <c r="L2065" s="6" t="str">
        <f>IF(K2065=[46]Hoja3!$B$2,[46]Hoja3!$A$2,IF(K2065=[46]Hoja3!$B$3,[46]Hoja3!$A$3,IF(K2065=[46]Hoja3!$B$4,[46]Hoja3!$A$4,IF(K2065=[46]Hoja3!$B$5,[46]Hoja3!$A$5,IF(K2065=[46]Hoja3!$B$6,[46]Hoja3!$A$6,IF(K2065=[46]Hoja3!$B$7,[46]Hoja3!$A$7,IF(K2065=[46]Hoja3!$B$8,[46]Hoja3!$A$8,IF(K2065=[46]Hoja3!$B$9,[46]Hoja3!$A$9,IF(K2065=[46]Hoja3!$B$10,[46]Hoja3!$A$10,IF(K2065=[46]Hoja3!$B$11,[46]Hoja3!$A$11,IF(K2065=[46]Hoja3!$B$12,[46]Hoja3!$A$12,IF(K2065=[46]Hoja3!$B$13,[46]Hoja3!$A$13,IF(K2065=[46]Hoja3!$B$14,[46]Hoja3!$A$14,"")))))))))))))</f>
        <v>CCE-05</v>
      </c>
      <c r="M2065" s="2" t="s">
        <v>893</v>
      </c>
      <c r="N2065" s="2">
        <v>0</v>
      </c>
      <c r="O2065" s="5">
        <v>300000000</v>
      </c>
      <c r="P2065" s="5">
        <v>300000000</v>
      </c>
      <c r="Q2065" s="1">
        <v>0</v>
      </c>
      <c r="R2065" s="2">
        <v>0</v>
      </c>
      <c r="S2065" s="2" t="s">
        <v>966</v>
      </c>
      <c r="T2065" s="2" t="s">
        <v>967</v>
      </c>
      <c r="U2065" s="2" t="s">
        <v>3361</v>
      </c>
      <c r="V2065" s="2" t="s">
        <v>3362</v>
      </c>
      <c r="W2065" s="2" t="s">
        <v>970</v>
      </c>
      <c r="X2065" s="2" t="s">
        <v>3367</v>
      </c>
      <c r="Y2065" s="2" t="s">
        <v>971</v>
      </c>
    </row>
    <row r="2066" spans="1:25" ht="75" x14ac:dyDescent="0.25">
      <c r="A2066" s="2" t="s">
        <v>3386</v>
      </c>
      <c r="B2066" s="2" t="s">
        <v>3359</v>
      </c>
      <c r="C2066" s="2" t="str">
        <f t="shared" si="35"/>
        <v>N/A</v>
      </c>
      <c r="D2066" s="2" t="str">
        <f t="shared" si="36"/>
        <v>N/A</v>
      </c>
      <c r="E2066" s="2" t="s">
        <v>3387</v>
      </c>
      <c r="F2066" s="2" t="s">
        <v>3388</v>
      </c>
      <c r="G2066" s="4">
        <v>5</v>
      </c>
      <c r="H2066" s="4">
        <v>5</v>
      </c>
      <c r="I2066" s="2">
        <v>15</v>
      </c>
      <c r="J2066" s="2">
        <v>0</v>
      </c>
      <c r="K2066" s="2" t="s">
        <v>29</v>
      </c>
      <c r="L2066" s="6" t="str">
        <f>IF(K2066=[46]Hoja3!$B$2,[46]Hoja3!$A$2,IF(K2066=[46]Hoja3!$B$3,[46]Hoja3!$A$3,IF(K2066=[46]Hoja3!$B$4,[46]Hoja3!$A$4,IF(K2066=[46]Hoja3!$B$5,[46]Hoja3!$A$5,IF(K2066=[46]Hoja3!$B$6,[46]Hoja3!$A$6,IF(K2066=[46]Hoja3!$B$7,[46]Hoja3!$A$7,IF(K2066=[46]Hoja3!$B$8,[46]Hoja3!$A$8,IF(K2066=[46]Hoja3!$B$9,[46]Hoja3!$A$9,IF(K2066=[46]Hoja3!$B$10,[46]Hoja3!$A$10,IF(K2066=[46]Hoja3!$B$11,[46]Hoja3!$A$11,IF(K2066=[46]Hoja3!$B$12,[46]Hoja3!$A$12,IF(K2066=[46]Hoja3!$B$13,[46]Hoja3!$A$13,IF(K2066=[46]Hoja3!$B$14,[46]Hoja3!$A$14,"")))))))))))))</f>
        <v>CCE-05</v>
      </c>
      <c r="M2066" s="2" t="s">
        <v>1012</v>
      </c>
      <c r="N2066" s="2">
        <v>0</v>
      </c>
      <c r="O2066" s="5">
        <v>1050000</v>
      </c>
      <c r="P2066" s="5">
        <v>1050000</v>
      </c>
      <c r="Q2066" s="1">
        <v>0</v>
      </c>
      <c r="R2066" s="2">
        <v>0</v>
      </c>
      <c r="S2066" s="2" t="s">
        <v>966</v>
      </c>
      <c r="T2066" s="2" t="s">
        <v>967</v>
      </c>
      <c r="U2066" s="2" t="s">
        <v>3361</v>
      </c>
      <c r="V2066" s="2" t="s">
        <v>3362</v>
      </c>
      <c r="W2066" s="2" t="s">
        <v>970</v>
      </c>
      <c r="X2066" s="2" t="s">
        <v>3367</v>
      </c>
      <c r="Y2066" s="2" t="s">
        <v>971</v>
      </c>
    </row>
    <row r="2067" spans="1:25" ht="105" x14ac:dyDescent="0.25">
      <c r="A2067" s="2" t="s">
        <v>3389</v>
      </c>
      <c r="B2067" s="2" t="s">
        <v>3359</v>
      </c>
      <c r="C2067" s="2" t="str">
        <f t="shared" si="35"/>
        <v>N/A</v>
      </c>
      <c r="D2067" s="2" t="str">
        <f t="shared" si="36"/>
        <v>N/A</v>
      </c>
      <c r="E2067" s="2">
        <v>81112501</v>
      </c>
      <c r="F2067" s="2" t="s">
        <v>3390</v>
      </c>
      <c r="G2067" s="4">
        <v>9</v>
      </c>
      <c r="H2067" s="4">
        <v>9</v>
      </c>
      <c r="I2067" s="2">
        <v>1</v>
      </c>
      <c r="J2067" s="2">
        <v>1</v>
      </c>
      <c r="K2067" s="2" t="s">
        <v>1289</v>
      </c>
      <c r="L2067" s="6" t="str">
        <f>IF(K2067=[46]Hoja3!$B$2,[46]Hoja3!$A$2,IF(K2067=[46]Hoja3!$B$3,[46]Hoja3!$A$3,IF(K2067=[46]Hoja3!$B$4,[46]Hoja3!$A$4,IF(K2067=[46]Hoja3!$B$5,[46]Hoja3!$A$5,IF(K2067=[46]Hoja3!$B$6,[46]Hoja3!$A$6,IF(K2067=[46]Hoja3!$B$7,[46]Hoja3!$A$7,IF(K2067=[46]Hoja3!$B$8,[46]Hoja3!$A$8,IF(K2067=[46]Hoja3!$B$9,[46]Hoja3!$A$9,IF(K2067=[46]Hoja3!$B$10,[46]Hoja3!$A$10,IF(K2067=[46]Hoja3!$B$11,[46]Hoja3!$A$11,IF(K2067=[46]Hoja3!$B$12,[46]Hoja3!$A$12,IF(K2067=[46]Hoja3!$B$13,[46]Hoja3!$A$13,IF(K2067=[46]Hoja3!$B$14,[46]Hoja3!$A$14,"")))))))))))))</f>
        <v>CCE-10</v>
      </c>
      <c r="M2067" s="2" t="s">
        <v>1012</v>
      </c>
      <c r="N2067" s="2">
        <v>0</v>
      </c>
      <c r="O2067" s="5">
        <v>60000000</v>
      </c>
      <c r="P2067" s="5">
        <v>60000000</v>
      </c>
      <c r="Q2067" s="1">
        <v>0</v>
      </c>
      <c r="R2067" s="2">
        <v>0</v>
      </c>
      <c r="S2067" s="2" t="s">
        <v>966</v>
      </c>
      <c r="T2067" s="2" t="s">
        <v>967</v>
      </c>
      <c r="U2067" s="2" t="s">
        <v>3361</v>
      </c>
      <c r="V2067" s="2" t="s">
        <v>3362</v>
      </c>
      <c r="W2067" s="2" t="s">
        <v>970</v>
      </c>
      <c r="X2067" s="2" t="s">
        <v>3367</v>
      </c>
      <c r="Y2067" s="2" t="s">
        <v>971</v>
      </c>
    </row>
    <row r="2068" spans="1:25" ht="75" x14ac:dyDescent="0.25">
      <c r="A2068" s="2" t="s">
        <v>3391</v>
      </c>
      <c r="B2068" s="2" t="s">
        <v>3359</v>
      </c>
      <c r="C2068" s="2" t="str">
        <f t="shared" si="35"/>
        <v>N/A</v>
      </c>
      <c r="D2068" s="2" t="str">
        <f t="shared" si="36"/>
        <v>N/A</v>
      </c>
      <c r="E2068" s="33" t="s">
        <v>3392</v>
      </c>
      <c r="F2068" s="2" t="s">
        <v>3393</v>
      </c>
      <c r="G2068" s="4">
        <v>1</v>
      </c>
      <c r="H2068" s="4">
        <v>1</v>
      </c>
      <c r="I2068" s="2">
        <v>1</v>
      </c>
      <c r="J2068" s="2">
        <v>1</v>
      </c>
      <c r="K2068" s="2" t="s">
        <v>29</v>
      </c>
      <c r="L2068" s="6" t="str">
        <f>IF(K2068=[46]Hoja3!$B$2,[46]Hoja3!$A$2,IF(K2068=[46]Hoja3!$B$3,[46]Hoja3!$A$3,IF(K2068=[46]Hoja3!$B$4,[46]Hoja3!$A$4,IF(K2068=[46]Hoja3!$B$5,[46]Hoja3!$A$5,IF(K2068=[46]Hoja3!$B$6,[46]Hoja3!$A$6,IF(K2068=[46]Hoja3!$B$7,[46]Hoja3!$A$7,IF(K2068=[46]Hoja3!$B$8,[46]Hoja3!$A$8,IF(K2068=[46]Hoja3!$B$9,[46]Hoja3!$A$9,IF(K2068=[46]Hoja3!$B$10,[46]Hoja3!$A$10,IF(K2068=[46]Hoja3!$B$11,[46]Hoja3!$A$11,IF(K2068=[46]Hoja3!$B$12,[46]Hoja3!$A$12,IF(K2068=[46]Hoja3!$B$13,[46]Hoja3!$A$13,IF(K2068=[46]Hoja3!$B$14,[46]Hoja3!$A$14,"")))))))))))))</f>
        <v>CCE-05</v>
      </c>
      <c r="M2068" s="2" t="s">
        <v>1012</v>
      </c>
      <c r="N2068" s="2">
        <v>0</v>
      </c>
      <c r="O2068" s="5">
        <v>100000000</v>
      </c>
      <c r="P2068" s="5">
        <v>100000000</v>
      </c>
      <c r="Q2068" s="1">
        <v>0</v>
      </c>
      <c r="R2068" s="2">
        <v>0</v>
      </c>
      <c r="S2068" s="2" t="s">
        <v>966</v>
      </c>
      <c r="T2068" s="2" t="s">
        <v>967</v>
      </c>
      <c r="U2068" s="2" t="s">
        <v>3361</v>
      </c>
      <c r="V2068" s="2" t="s">
        <v>3362</v>
      </c>
      <c r="W2068" s="2" t="s">
        <v>970</v>
      </c>
      <c r="X2068" s="2" t="s">
        <v>3367</v>
      </c>
      <c r="Y2068" s="2" t="s">
        <v>971</v>
      </c>
    </row>
    <row r="2069" spans="1:25" ht="75" x14ac:dyDescent="0.25">
      <c r="A2069" s="2" t="s">
        <v>3394</v>
      </c>
      <c r="B2069" s="2" t="s">
        <v>3359</v>
      </c>
      <c r="C2069" s="2" t="str">
        <f t="shared" si="35"/>
        <v>N/A</v>
      </c>
      <c r="D2069" s="2" t="str">
        <f t="shared" si="36"/>
        <v>N/A</v>
      </c>
      <c r="E2069" s="2" t="s">
        <v>3395</v>
      </c>
      <c r="F2069" s="2" t="s">
        <v>3396</v>
      </c>
      <c r="G2069" s="4">
        <v>5</v>
      </c>
      <c r="H2069" s="4">
        <v>5</v>
      </c>
      <c r="I2069" s="2">
        <v>1</v>
      </c>
      <c r="J2069" s="2">
        <v>1</v>
      </c>
      <c r="K2069" s="2" t="s">
        <v>29</v>
      </c>
      <c r="L2069" s="6" t="str">
        <f>IF(K2069=[46]Hoja3!$B$2,[46]Hoja3!$A$2,IF(K2069=[46]Hoja3!$B$3,[46]Hoja3!$A$3,IF(K2069=[46]Hoja3!$B$4,[46]Hoja3!$A$4,IF(K2069=[46]Hoja3!$B$5,[46]Hoja3!$A$5,IF(K2069=[46]Hoja3!$B$6,[46]Hoja3!$A$6,IF(K2069=[46]Hoja3!$B$7,[46]Hoja3!$A$7,IF(K2069=[46]Hoja3!$B$8,[46]Hoja3!$A$8,IF(K2069=[46]Hoja3!$B$9,[46]Hoja3!$A$9,IF(K2069=[46]Hoja3!$B$10,[46]Hoja3!$A$10,IF(K2069=[46]Hoja3!$B$11,[46]Hoja3!$A$11,IF(K2069=[46]Hoja3!$B$12,[46]Hoja3!$A$12,IF(K2069=[46]Hoja3!$B$13,[46]Hoja3!$A$13,IF(K2069=[46]Hoja3!$B$14,[46]Hoja3!$A$14,"")))))))))))))</f>
        <v>CCE-05</v>
      </c>
      <c r="M2069" s="2" t="s">
        <v>1012</v>
      </c>
      <c r="N2069" s="2">
        <v>0</v>
      </c>
      <c r="O2069" s="5">
        <v>400000000</v>
      </c>
      <c r="P2069" s="5">
        <v>400000000</v>
      </c>
      <c r="Q2069" s="1">
        <v>0</v>
      </c>
      <c r="R2069" s="2">
        <v>0</v>
      </c>
      <c r="S2069" s="2" t="s">
        <v>966</v>
      </c>
      <c r="T2069" s="2" t="s">
        <v>967</v>
      </c>
      <c r="U2069" s="2" t="s">
        <v>3361</v>
      </c>
      <c r="V2069" s="2" t="s">
        <v>3362</v>
      </c>
      <c r="W2069" s="2" t="s">
        <v>970</v>
      </c>
      <c r="X2069" s="2" t="s">
        <v>3367</v>
      </c>
      <c r="Y2069" s="2" t="s">
        <v>971</v>
      </c>
    </row>
    <row r="2070" spans="1:25" ht="285" x14ac:dyDescent="0.25">
      <c r="A2070" s="2" t="s">
        <v>3397</v>
      </c>
      <c r="B2070" s="2" t="s">
        <v>3398</v>
      </c>
      <c r="C2070" s="2" t="s">
        <v>3399</v>
      </c>
      <c r="D2070" s="2" t="s">
        <v>3399</v>
      </c>
      <c r="E2070" s="2">
        <v>80121600</v>
      </c>
      <c r="F2070" s="2" t="s">
        <v>3400</v>
      </c>
      <c r="G2070" s="4">
        <v>1</v>
      </c>
      <c r="H2070" s="4">
        <v>1</v>
      </c>
      <c r="I2070" s="2">
        <v>12</v>
      </c>
      <c r="J2070" s="2">
        <v>1</v>
      </c>
      <c r="K2070" s="2" t="s">
        <v>29</v>
      </c>
      <c r="L2070" s="6" t="str">
        <f>IF(K2070=[47]Hoja3!$B$2,[47]Hoja3!$A$2,IF(K2070=[47]Hoja3!$B$3,[47]Hoja3!$A$3,IF(K2070=[47]Hoja3!$B$4,[47]Hoja3!$A$4,IF(K2070=[47]Hoja3!$B$5,[47]Hoja3!$A$5,IF(K2070=[47]Hoja3!$B$6,[47]Hoja3!$A$6,IF(K2070=[47]Hoja3!$B$7,[47]Hoja3!$A$7,IF(K2070=[47]Hoja3!$B$8,[47]Hoja3!$A$8,IF(K2070=[47]Hoja3!$B$9,[47]Hoja3!$A$9,IF(K2070=[47]Hoja3!$B$10,[47]Hoja3!$A$10,IF(K2070=[47]Hoja3!$B$11,[47]Hoja3!$A$11,IF(K2070=[47]Hoja3!$B$12,[47]Hoja3!$A$12,IF(K2070=[47]Hoja3!$B$13,[47]Hoja3!$A$13,IF(K2070=[47]Hoja3!$B$14,[47]Hoja3!$A$14,"")))))))))))))</f>
        <v>CCE-05</v>
      </c>
      <c r="M2070" s="2" t="s">
        <v>58</v>
      </c>
      <c r="N2070" s="2">
        <v>0</v>
      </c>
      <c r="O2070" s="5">
        <v>177628248</v>
      </c>
      <c r="P2070" s="5">
        <v>177628248</v>
      </c>
      <c r="Q2070" s="1">
        <v>0</v>
      </c>
      <c r="R2070" s="2">
        <v>0</v>
      </c>
      <c r="S2070" s="2" t="s">
        <v>3401</v>
      </c>
      <c r="T2070" s="2" t="s">
        <v>32</v>
      </c>
      <c r="U2070" s="2"/>
      <c r="V2070" s="2"/>
      <c r="W2070" s="2" t="s">
        <v>2489</v>
      </c>
      <c r="X2070" s="2">
        <v>3241000</v>
      </c>
      <c r="Y2070" s="2" t="s">
        <v>2490</v>
      </c>
    </row>
    <row r="2071" spans="1:25" ht="240" x14ac:dyDescent="0.25">
      <c r="A2071" s="2" t="s">
        <v>3402</v>
      </c>
      <c r="B2071" s="2" t="s">
        <v>3398</v>
      </c>
      <c r="C2071" s="2" t="s">
        <v>3399</v>
      </c>
      <c r="D2071" s="2" t="s">
        <v>3399</v>
      </c>
      <c r="E2071" s="2">
        <v>80101604</v>
      </c>
      <c r="F2071" s="2" t="s">
        <v>3403</v>
      </c>
      <c r="G2071" s="4">
        <v>1</v>
      </c>
      <c r="H2071" s="4">
        <v>1</v>
      </c>
      <c r="I2071" s="2">
        <v>12</v>
      </c>
      <c r="J2071" s="2">
        <v>1</v>
      </c>
      <c r="K2071" s="2" t="s">
        <v>29</v>
      </c>
      <c r="L2071" s="6" t="str">
        <f>IF(K2071=[47]Hoja3!$B$2,[47]Hoja3!$A$2,IF(K2071=[47]Hoja3!$B$3,[47]Hoja3!$A$3,IF(K2071=[47]Hoja3!$B$4,[47]Hoja3!$A$4,IF(K2071=[47]Hoja3!$B$5,[47]Hoja3!$A$5,IF(K2071=[47]Hoja3!$B$6,[47]Hoja3!$A$6,IF(K2071=[47]Hoja3!$B$7,[47]Hoja3!$A$7,IF(K2071=[47]Hoja3!$B$8,[47]Hoja3!$A$8,IF(K2071=[47]Hoja3!$B$9,[47]Hoja3!$A$9,IF(K2071=[47]Hoja3!$B$10,[47]Hoja3!$A$10,IF(K2071=[47]Hoja3!$B$11,[47]Hoja3!$A$11,IF(K2071=[47]Hoja3!$B$12,[47]Hoja3!$A$12,IF(K2071=[47]Hoja3!$B$13,[47]Hoja3!$A$13,IF(K2071=[47]Hoja3!$B$14,[47]Hoja3!$A$14,"")))))))))))))</f>
        <v>CCE-05</v>
      </c>
      <c r="M2071" s="2" t="s">
        <v>58</v>
      </c>
      <c r="N2071" s="2">
        <v>0</v>
      </c>
      <c r="O2071" s="5">
        <v>78486900</v>
      </c>
      <c r="P2071" s="5">
        <v>78486900</v>
      </c>
      <c r="Q2071" s="1">
        <v>0</v>
      </c>
      <c r="R2071" s="2">
        <v>0</v>
      </c>
      <c r="S2071" s="2" t="s">
        <v>3401</v>
      </c>
      <c r="T2071" s="2" t="s">
        <v>32</v>
      </c>
      <c r="U2071" s="2"/>
      <c r="V2071" s="2"/>
      <c r="W2071" s="2" t="s">
        <v>2489</v>
      </c>
      <c r="X2071" s="2">
        <v>3241000</v>
      </c>
      <c r="Y2071" s="2" t="s">
        <v>2490</v>
      </c>
    </row>
    <row r="2072" spans="1:25" ht="195" x14ac:dyDescent="0.25">
      <c r="A2072" s="2" t="s">
        <v>3404</v>
      </c>
      <c r="B2072" s="2" t="s">
        <v>3398</v>
      </c>
      <c r="C2072" s="2" t="s">
        <v>3399</v>
      </c>
      <c r="D2072" s="2" t="s">
        <v>3399</v>
      </c>
      <c r="E2072" s="2">
        <v>80121600</v>
      </c>
      <c r="F2072" s="2" t="s">
        <v>3405</v>
      </c>
      <c r="G2072" s="4">
        <v>1</v>
      </c>
      <c r="H2072" s="4">
        <v>1</v>
      </c>
      <c r="I2072" s="2">
        <v>12</v>
      </c>
      <c r="J2072" s="2">
        <v>1</v>
      </c>
      <c r="K2072" s="2" t="s">
        <v>29</v>
      </c>
      <c r="L2072" s="6" t="str">
        <f>IF(K2072=[47]Hoja3!$B$2,[47]Hoja3!$A$2,IF(K2072=[47]Hoja3!$B$3,[47]Hoja3!$A$3,IF(K2072=[47]Hoja3!$B$4,[47]Hoja3!$A$4,IF(K2072=[47]Hoja3!$B$5,[47]Hoja3!$A$5,IF(K2072=[47]Hoja3!$B$6,[47]Hoja3!$A$6,IF(K2072=[47]Hoja3!$B$7,[47]Hoja3!$A$7,IF(K2072=[47]Hoja3!$B$8,[47]Hoja3!$A$8,IF(K2072=[47]Hoja3!$B$9,[47]Hoja3!$A$9,IF(K2072=[47]Hoja3!$B$10,[47]Hoja3!$A$10,IF(K2072=[47]Hoja3!$B$11,[47]Hoja3!$A$11,IF(K2072=[47]Hoja3!$B$12,[47]Hoja3!$A$12,IF(K2072=[47]Hoja3!$B$13,[47]Hoja3!$A$13,IF(K2072=[47]Hoja3!$B$14,[47]Hoja3!$A$14,"")))))))))))))</f>
        <v>CCE-05</v>
      </c>
      <c r="M2072" s="2" t="s">
        <v>58</v>
      </c>
      <c r="N2072" s="2">
        <v>0</v>
      </c>
      <c r="O2072" s="5">
        <v>170788800</v>
      </c>
      <c r="P2072" s="5">
        <v>170788800</v>
      </c>
      <c r="Q2072" s="1">
        <v>0</v>
      </c>
      <c r="R2072" s="2">
        <v>0</v>
      </c>
      <c r="S2072" s="2" t="s">
        <v>3401</v>
      </c>
      <c r="T2072" s="2" t="s">
        <v>32</v>
      </c>
      <c r="U2072" s="2"/>
      <c r="V2072" s="2"/>
      <c r="W2072" s="2" t="s">
        <v>2489</v>
      </c>
      <c r="X2072" s="2">
        <v>3241000</v>
      </c>
      <c r="Y2072" s="2" t="s">
        <v>2490</v>
      </c>
    </row>
    <row r="2073" spans="1:25" ht="195" x14ac:dyDescent="0.25">
      <c r="A2073" s="2" t="s">
        <v>3406</v>
      </c>
      <c r="B2073" s="2" t="s">
        <v>3398</v>
      </c>
      <c r="C2073" s="2" t="s">
        <v>3399</v>
      </c>
      <c r="D2073" s="2" t="s">
        <v>3399</v>
      </c>
      <c r="E2073" s="2">
        <v>80101511</v>
      </c>
      <c r="F2073" s="2" t="s">
        <v>3407</v>
      </c>
      <c r="G2073" s="4">
        <v>1</v>
      </c>
      <c r="H2073" s="4">
        <v>1</v>
      </c>
      <c r="I2073" s="2">
        <v>12</v>
      </c>
      <c r="J2073" s="2">
        <v>1</v>
      </c>
      <c r="K2073" s="2" t="s">
        <v>29</v>
      </c>
      <c r="L2073" s="6" t="str">
        <f>IF(K2073=[47]Hoja3!$B$2,[47]Hoja3!$A$2,IF(K2073=[47]Hoja3!$B$3,[47]Hoja3!$A$3,IF(K2073=[47]Hoja3!$B$4,[47]Hoja3!$A$4,IF(K2073=[47]Hoja3!$B$5,[47]Hoja3!$A$5,IF(K2073=[47]Hoja3!$B$6,[47]Hoja3!$A$6,IF(K2073=[47]Hoja3!$B$7,[47]Hoja3!$A$7,IF(K2073=[47]Hoja3!$B$8,[47]Hoja3!$A$8,IF(K2073=[47]Hoja3!$B$9,[47]Hoja3!$A$9,IF(K2073=[47]Hoja3!$B$10,[47]Hoja3!$A$10,IF(K2073=[47]Hoja3!$B$11,[47]Hoja3!$A$11,IF(K2073=[47]Hoja3!$B$12,[47]Hoja3!$A$12,IF(K2073=[47]Hoja3!$B$13,[47]Hoja3!$A$13,IF(K2073=[47]Hoja3!$B$14,[47]Hoja3!$A$14,"")))))))))))))</f>
        <v>CCE-05</v>
      </c>
      <c r="M2073" s="2" t="s">
        <v>58</v>
      </c>
      <c r="N2073" s="2">
        <v>0</v>
      </c>
      <c r="O2073" s="5">
        <v>170788800</v>
      </c>
      <c r="P2073" s="5">
        <v>170788800</v>
      </c>
      <c r="Q2073" s="1">
        <v>0</v>
      </c>
      <c r="R2073" s="2">
        <v>0</v>
      </c>
      <c r="S2073" s="2" t="s">
        <v>3401</v>
      </c>
      <c r="T2073" s="2" t="s">
        <v>32</v>
      </c>
      <c r="U2073" s="2"/>
      <c r="V2073" s="2"/>
      <c r="W2073" s="2" t="s">
        <v>2489</v>
      </c>
      <c r="X2073" s="2">
        <v>3241000</v>
      </c>
      <c r="Y2073" s="2" t="s">
        <v>2490</v>
      </c>
    </row>
    <row r="2074" spans="1:25" ht="135" x14ac:dyDescent="0.25">
      <c r="A2074" s="2" t="s">
        <v>3408</v>
      </c>
      <c r="B2074" s="2" t="s">
        <v>3398</v>
      </c>
      <c r="C2074" s="2" t="s">
        <v>3399</v>
      </c>
      <c r="D2074" s="2" t="s">
        <v>3399</v>
      </c>
      <c r="E2074" s="2">
        <v>80101511</v>
      </c>
      <c r="F2074" s="2" t="s">
        <v>3409</v>
      </c>
      <c r="G2074" s="4">
        <v>1</v>
      </c>
      <c r="H2074" s="4">
        <v>1</v>
      </c>
      <c r="I2074" s="2">
        <v>12</v>
      </c>
      <c r="J2074" s="2">
        <v>1</v>
      </c>
      <c r="K2074" s="2" t="s">
        <v>29</v>
      </c>
      <c r="L2074" s="6" t="str">
        <f>IF(K2074=[47]Hoja3!$B$2,[47]Hoja3!$A$2,IF(K2074=[47]Hoja3!$B$3,[47]Hoja3!$A$3,IF(K2074=[47]Hoja3!$B$4,[47]Hoja3!$A$4,IF(K2074=[47]Hoja3!$B$5,[47]Hoja3!$A$5,IF(K2074=[47]Hoja3!$B$6,[47]Hoja3!$A$6,IF(K2074=[47]Hoja3!$B$7,[47]Hoja3!$A$7,IF(K2074=[47]Hoja3!$B$8,[47]Hoja3!$A$8,IF(K2074=[47]Hoja3!$B$9,[47]Hoja3!$A$9,IF(K2074=[47]Hoja3!$B$10,[47]Hoja3!$A$10,IF(K2074=[47]Hoja3!$B$11,[47]Hoja3!$A$11,IF(K2074=[47]Hoja3!$B$12,[47]Hoja3!$A$12,IF(K2074=[47]Hoja3!$B$13,[47]Hoja3!$A$13,IF(K2074=[47]Hoja3!$B$14,[47]Hoja3!$A$14,"")))))))))))))</f>
        <v>CCE-05</v>
      </c>
      <c r="M2074" s="2" t="s">
        <v>58</v>
      </c>
      <c r="N2074" s="2">
        <v>0</v>
      </c>
      <c r="O2074" s="5">
        <v>161699200</v>
      </c>
      <c r="P2074" s="5">
        <v>161699200</v>
      </c>
      <c r="Q2074" s="1">
        <v>0</v>
      </c>
      <c r="R2074" s="2">
        <v>0</v>
      </c>
      <c r="S2074" s="2" t="s">
        <v>3401</v>
      </c>
      <c r="T2074" s="2" t="s">
        <v>3410</v>
      </c>
      <c r="U2074" s="2"/>
      <c r="V2074" s="2"/>
      <c r="W2074" s="2" t="s">
        <v>3411</v>
      </c>
      <c r="X2074" s="2" t="s">
        <v>3412</v>
      </c>
      <c r="Y2074" s="2" t="s">
        <v>2490</v>
      </c>
    </row>
    <row r="2075" spans="1:25" ht="165" x14ac:dyDescent="0.25">
      <c r="A2075" s="2" t="s">
        <v>3413</v>
      </c>
      <c r="B2075" s="2" t="s">
        <v>3398</v>
      </c>
      <c r="C2075" s="2" t="s">
        <v>3399</v>
      </c>
      <c r="D2075" s="2" t="s">
        <v>3399</v>
      </c>
      <c r="E2075" s="2">
        <v>80121609</v>
      </c>
      <c r="F2075" s="2" t="s">
        <v>3414</v>
      </c>
      <c r="G2075" s="4">
        <v>1</v>
      </c>
      <c r="H2075" s="4">
        <v>1</v>
      </c>
      <c r="I2075" s="2">
        <v>11</v>
      </c>
      <c r="J2075" s="2">
        <v>1</v>
      </c>
      <c r="K2075" s="2" t="s">
        <v>29</v>
      </c>
      <c r="L2075" s="6" t="str">
        <f>IF(K2075=[47]Hoja3!$B$2,[47]Hoja3!$A$2,IF(K2075=[47]Hoja3!$B$3,[47]Hoja3!$A$3,IF(K2075=[47]Hoja3!$B$4,[47]Hoja3!$A$4,IF(K2075=[47]Hoja3!$B$5,[47]Hoja3!$A$5,IF(K2075=[47]Hoja3!$B$6,[47]Hoja3!$A$6,IF(K2075=[47]Hoja3!$B$7,[47]Hoja3!$A$7,IF(K2075=[47]Hoja3!$B$8,[47]Hoja3!$A$8,IF(K2075=[47]Hoja3!$B$9,[47]Hoja3!$A$9,IF(K2075=[47]Hoja3!$B$10,[47]Hoja3!$A$10,IF(K2075=[47]Hoja3!$B$11,[47]Hoja3!$A$11,IF(K2075=[47]Hoja3!$B$12,[47]Hoja3!$A$12,IF(K2075=[47]Hoja3!$B$13,[47]Hoja3!$A$13,IF(K2075=[47]Hoja3!$B$14,[47]Hoja3!$A$14,"")))))))))))))</f>
        <v>CCE-05</v>
      </c>
      <c r="M2075" s="2" t="s">
        <v>58</v>
      </c>
      <c r="N2075" s="2">
        <v>0</v>
      </c>
      <c r="O2075" s="5">
        <v>160160000</v>
      </c>
      <c r="P2075" s="5">
        <v>160160000</v>
      </c>
      <c r="Q2075" s="1">
        <v>0</v>
      </c>
      <c r="R2075" s="2">
        <v>0</v>
      </c>
      <c r="S2075" s="2" t="s">
        <v>3401</v>
      </c>
      <c r="T2075" s="2" t="s">
        <v>3410</v>
      </c>
      <c r="U2075" s="2"/>
      <c r="V2075" s="2"/>
      <c r="W2075" s="2" t="s">
        <v>3411</v>
      </c>
      <c r="X2075" s="2" t="s">
        <v>3412</v>
      </c>
      <c r="Y2075" s="2" t="s">
        <v>2490</v>
      </c>
    </row>
    <row r="2076" spans="1:25" ht="150" x14ac:dyDescent="0.25">
      <c r="A2076" s="2" t="s">
        <v>3415</v>
      </c>
      <c r="B2076" s="2" t="s">
        <v>3398</v>
      </c>
      <c r="C2076" s="2" t="s">
        <v>3399</v>
      </c>
      <c r="D2076" s="2" t="s">
        <v>3399</v>
      </c>
      <c r="E2076" s="2">
        <v>80121609</v>
      </c>
      <c r="F2076" s="2" t="s">
        <v>3416</v>
      </c>
      <c r="G2076" s="4">
        <v>1</v>
      </c>
      <c r="H2076" s="4">
        <v>1</v>
      </c>
      <c r="I2076" s="2">
        <v>11.5</v>
      </c>
      <c r="J2076" s="2">
        <v>1</v>
      </c>
      <c r="K2076" s="2" t="s">
        <v>29</v>
      </c>
      <c r="L2076" s="6" t="str">
        <f>IF(K2076=[47]Hoja3!$B$2,[47]Hoja3!$A$2,IF(K2076=[47]Hoja3!$B$3,[47]Hoja3!$A$3,IF(K2076=[47]Hoja3!$B$4,[47]Hoja3!$A$4,IF(K2076=[47]Hoja3!$B$5,[47]Hoja3!$A$5,IF(K2076=[47]Hoja3!$B$6,[47]Hoja3!$A$6,IF(K2076=[47]Hoja3!$B$7,[47]Hoja3!$A$7,IF(K2076=[47]Hoja3!$B$8,[47]Hoja3!$A$8,IF(K2076=[47]Hoja3!$B$9,[47]Hoja3!$A$9,IF(K2076=[47]Hoja3!$B$10,[47]Hoja3!$A$10,IF(K2076=[47]Hoja3!$B$11,[47]Hoja3!$A$11,IF(K2076=[47]Hoja3!$B$12,[47]Hoja3!$A$12,IF(K2076=[47]Hoja3!$B$13,[47]Hoja3!$A$13,IF(K2076=[47]Hoja3!$B$14,[47]Hoja3!$A$14,"")))))))))))))</f>
        <v>CCE-05</v>
      </c>
      <c r="M2076" s="2" t="s">
        <v>58</v>
      </c>
      <c r="N2076" s="2">
        <v>0</v>
      </c>
      <c r="O2076" s="5">
        <v>136822400</v>
      </c>
      <c r="P2076" s="5">
        <v>136822400</v>
      </c>
      <c r="Q2076" s="1">
        <v>0</v>
      </c>
      <c r="R2076" s="2">
        <v>0</v>
      </c>
      <c r="S2076" s="2" t="s">
        <v>3401</v>
      </c>
      <c r="T2076" s="2" t="s">
        <v>3410</v>
      </c>
      <c r="U2076" s="2"/>
      <c r="V2076" s="2"/>
      <c r="W2076" s="2" t="s">
        <v>3411</v>
      </c>
      <c r="X2076" s="2" t="s">
        <v>3412</v>
      </c>
      <c r="Y2076" s="2" t="s">
        <v>2490</v>
      </c>
    </row>
    <row r="2077" spans="1:25" ht="105" x14ac:dyDescent="0.25">
      <c r="A2077" s="2" t="s">
        <v>3417</v>
      </c>
      <c r="B2077" s="2" t="s">
        <v>3398</v>
      </c>
      <c r="C2077" s="2" t="s">
        <v>3399</v>
      </c>
      <c r="D2077" s="2" t="s">
        <v>3399</v>
      </c>
      <c r="E2077" s="2">
        <v>80121706</v>
      </c>
      <c r="F2077" s="2" t="s">
        <v>3418</v>
      </c>
      <c r="G2077" s="4">
        <v>1</v>
      </c>
      <c r="H2077" s="4">
        <v>1</v>
      </c>
      <c r="I2077" s="2">
        <v>11</v>
      </c>
      <c r="J2077" s="2">
        <v>1</v>
      </c>
      <c r="K2077" s="2" t="s">
        <v>29</v>
      </c>
      <c r="L2077" s="6" t="str">
        <f>IF(K2077=[47]Hoja3!$B$2,[47]Hoja3!$A$2,IF(K2077=[47]Hoja3!$B$3,[47]Hoja3!$A$3,IF(K2077=[47]Hoja3!$B$4,[47]Hoja3!$A$4,IF(K2077=[47]Hoja3!$B$5,[47]Hoja3!$A$5,IF(K2077=[47]Hoja3!$B$6,[47]Hoja3!$A$6,IF(K2077=[47]Hoja3!$B$7,[47]Hoja3!$A$7,IF(K2077=[47]Hoja3!$B$8,[47]Hoja3!$A$8,IF(K2077=[47]Hoja3!$B$9,[47]Hoja3!$A$9,IF(K2077=[47]Hoja3!$B$10,[47]Hoja3!$A$10,IF(K2077=[47]Hoja3!$B$11,[47]Hoja3!$A$11,IF(K2077=[47]Hoja3!$B$12,[47]Hoja3!$A$12,IF(K2077=[47]Hoja3!$B$13,[47]Hoja3!$A$13,IF(K2077=[47]Hoja3!$B$14,[47]Hoja3!$A$14,"")))))))))))))</f>
        <v>CCE-05</v>
      </c>
      <c r="M2077" s="2" t="s">
        <v>58</v>
      </c>
      <c r="N2077" s="2">
        <v>0</v>
      </c>
      <c r="O2077" s="5">
        <v>142771200</v>
      </c>
      <c r="P2077" s="5">
        <v>142771200</v>
      </c>
      <c r="Q2077" s="1">
        <v>0</v>
      </c>
      <c r="R2077" s="2">
        <v>0</v>
      </c>
      <c r="S2077" s="2" t="s">
        <v>3401</v>
      </c>
      <c r="T2077" s="2" t="s">
        <v>3410</v>
      </c>
      <c r="U2077" s="2"/>
      <c r="V2077" s="2"/>
      <c r="W2077" s="2" t="s">
        <v>3411</v>
      </c>
      <c r="X2077" s="2" t="s">
        <v>3412</v>
      </c>
      <c r="Y2077" s="2" t="s">
        <v>2490</v>
      </c>
    </row>
    <row r="2078" spans="1:25" ht="285" x14ac:dyDescent="0.25">
      <c r="A2078" s="2" t="s">
        <v>3419</v>
      </c>
      <c r="B2078" s="2" t="s">
        <v>3398</v>
      </c>
      <c r="C2078" s="2" t="str">
        <f t="shared" ref="C2078:C2094" si="37">IF(B2078="","",IFERROR(IF(VALUE(MID(B2078,1,4))&gt;0,"",""),"N/A"))</f>
        <v>N/A</v>
      </c>
      <c r="D2078" s="2" t="str">
        <f t="shared" ref="D2078:D2094" si="38">IF(B2078="","",IFERROR(IF(VALUE(MID(B2078,1,4))&gt;0,"",""),"N/A"))</f>
        <v>N/A</v>
      </c>
      <c r="E2078" s="2">
        <v>80101509</v>
      </c>
      <c r="F2078" s="2" t="s">
        <v>3420</v>
      </c>
      <c r="G2078" s="4">
        <v>1</v>
      </c>
      <c r="H2078" s="4">
        <v>1</v>
      </c>
      <c r="I2078" s="2">
        <v>11.5</v>
      </c>
      <c r="J2078" s="2">
        <v>1</v>
      </c>
      <c r="K2078" s="2" t="s">
        <v>29</v>
      </c>
      <c r="L2078" s="6" t="str">
        <f>IF(K2078=[47]Hoja3!$B$2,[47]Hoja3!$A$2,IF(K2078=[47]Hoja3!$B$3,[47]Hoja3!$A$3,IF(K2078=[47]Hoja3!$B$4,[47]Hoja3!$A$4,IF(K2078=[47]Hoja3!$B$5,[47]Hoja3!$A$5,IF(K2078=[47]Hoja3!$B$6,[47]Hoja3!$A$6,IF(K2078=[47]Hoja3!$B$7,[47]Hoja3!$A$7,IF(K2078=[47]Hoja3!$B$8,[47]Hoja3!$A$8,IF(K2078=[47]Hoja3!$B$9,[47]Hoja3!$A$9,IF(K2078=[47]Hoja3!$B$10,[47]Hoja3!$A$10,IF(K2078=[47]Hoja3!$B$11,[47]Hoja3!$A$11,IF(K2078=[47]Hoja3!$B$12,[47]Hoja3!$A$12,IF(K2078=[47]Hoja3!$B$13,[47]Hoja3!$A$13,IF(K2078=[47]Hoja3!$B$14,[47]Hoja3!$A$14,"")))))))))))))</f>
        <v>CCE-05</v>
      </c>
      <c r="M2078" s="2" t="s">
        <v>58</v>
      </c>
      <c r="N2078" s="2">
        <v>0</v>
      </c>
      <c r="O2078" s="5">
        <v>119600000</v>
      </c>
      <c r="P2078" s="5">
        <v>119600000</v>
      </c>
      <c r="Q2078" s="1">
        <v>0</v>
      </c>
      <c r="R2078" s="2">
        <v>0</v>
      </c>
      <c r="S2078" s="2" t="s">
        <v>3401</v>
      </c>
      <c r="T2078" s="2" t="s">
        <v>3410</v>
      </c>
      <c r="U2078" s="2"/>
      <c r="V2078" s="2"/>
      <c r="W2078" s="2" t="s">
        <v>3411</v>
      </c>
      <c r="X2078" s="2" t="s">
        <v>3412</v>
      </c>
      <c r="Y2078" s="2" t="s">
        <v>2490</v>
      </c>
    </row>
    <row r="2079" spans="1:25" ht="240" x14ac:dyDescent="0.25">
      <c r="A2079" s="2" t="s">
        <v>3421</v>
      </c>
      <c r="B2079" s="2" t="s">
        <v>3398</v>
      </c>
      <c r="C2079" s="2" t="str">
        <f t="shared" si="37"/>
        <v>N/A</v>
      </c>
      <c r="D2079" s="2" t="str">
        <f t="shared" si="38"/>
        <v>N/A</v>
      </c>
      <c r="E2079" s="2">
        <v>80101504</v>
      </c>
      <c r="F2079" s="2" t="s">
        <v>3422</v>
      </c>
      <c r="G2079" s="4">
        <v>1</v>
      </c>
      <c r="H2079" s="4">
        <v>1</v>
      </c>
      <c r="I2079" s="2">
        <v>12</v>
      </c>
      <c r="J2079" s="2">
        <v>1</v>
      </c>
      <c r="K2079" s="2" t="s">
        <v>29</v>
      </c>
      <c r="L2079" s="6" t="str">
        <f>IF(K2079=[47]Hoja3!$B$2,[47]Hoja3!$A$2,IF(K2079=[47]Hoja3!$B$3,[47]Hoja3!$A$3,IF(K2079=[47]Hoja3!$B$4,[47]Hoja3!$A$4,IF(K2079=[47]Hoja3!$B$5,[47]Hoja3!$A$5,IF(K2079=[47]Hoja3!$B$6,[47]Hoja3!$A$6,IF(K2079=[47]Hoja3!$B$7,[47]Hoja3!$A$7,IF(K2079=[47]Hoja3!$B$8,[47]Hoja3!$A$8,IF(K2079=[47]Hoja3!$B$9,[47]Hoja3!$A$9,IF(K2079=[47]Hoja3!$B$10,[47]Hoja3!$A$10,IF(K2079=[47]Hoja3!$B$11,[47]Hoja3!$A$11,IF(K2079=[47]Hoja3!$B$12,[47]Hoja3!$A$12,IF(K2079=[47]Hoja3!$B$13,[47]Hoja3!$A$13,IF(K2079=[47]Hoja3!$B$14,[47]Hoja3!$A$14,"")))))))))))))</f>
        <v>CCE-05</v>
      </c>
      <c r="M2079" s="2" t="s">
        <v>58</v>
      </c>
      <c r="N2079" s="2">
        <v>0</v>
      </c>
      <c r="O2079" s="5">
        <v>66094212</v>
      </c>
      <c r="P2079" s="5">
        <v>66094212</v>
      </c>
      <c r="Q2079" s="1">
        <v>0</v>
      </c>
      <c r="R2079" s="2">
        <v>0</v>
      </c>
      <c r="S2079" s="2" t="s">
        <v>3401</v>
      </c>
      <c r="T2079" s="2" t="s">
        <v>3410</v>
      </c>
      <c r="U2079" s="2"/>
      <c r="V2079" s="2"/>
      <c r="W2079" s="2" t="s">
        <v>3411</v>
      </c>
      <c r="X2079" s="2" t="s">
        <v>3412</v>
      </c>
      <c r="Y2079" s="2" t="s">
        <v>2490</v>
      </c>
    </row>
    <row r="2080" spans="1:25" ht="180" x14ac:dyDescent="0.25">
      <c r="A2080" s="2" t="s">
        <v>3423</v>
      </c>
      <c r="B2080" s="2" t="s">
        <v>3398</v>
      </c>
      <c r="C2080" s="2" t="str">
        <f t="shared" si="37"/>
        <v>N/A</v>
      </c>
      <c r="D2080" s="2" t="str">
        <f t="shared" si="38"/>
        <v>N/A</v>
      </c>
      <c r="E2080" s="2">
        <v>80101504</v>
      </c>
      <c r="F2080" s="2" t="s">
        <v>3424</v>
      </c>
      <c r="G2080" s="4">
        <v>1</v>
      </c>
      <c r="H2080" s="4">
        <v>1</v>
      </c>
      <c r="I2080" s="2">
        <v>9</v>
      </c>
      <c r="J2080" s="2">
        <v>1</v>
      </c>
      <c r="K2080" s="2" t="s">
        <v>29</v>
      </c>
      <c r="L2080" s="6" t="str">
        <f>IF(K2080=[47]Hoja3!$B$2,[47]Hoja3!$A$2,IF(K2080=[47]Hoja3!$B$3,[47]Hoja3!$A$3,IF(K2080=[47]Hoja3!$B$4,[47]Hoja3!$A$4,IF(K2080=[47]Hoja3!$B$5,[47]Hoja3!$A$5,IF(K2080=[47]Hoja3!$B$6,[47]Hoja3!$A$6,IF(K2080=[47]Hoja3!$B$7,[47]Hoja3!$A$7,IF(K2080=[47]Hoja3!$B$8,[47]Hoja3!$A$8,IF(K2080=[47]Hoja3!$B$9,[47]Hoja3!$A$9,IF(K2080=[47]Hoja3!$B$10,[47]Hoja3!$A$10,IF(K2080=[47]Hoja3!$B$11,[47]Hoja3!$A$11,IF(K2080=[47]Hoja3!$B$12,[47]Hoja3!$A$12,IF(K2080=[47]Hoja3!$B$13,[47]Hoja3!$A$13,IF(K2080=[47]Hoja3!$B$14,[47]Hoja3!$A$14,"")))))))))))))</f>
        <v>CCE-05</v>
      </c>
      <c r="M2080" s="2" t="s">
        <v>58</v>
      </c>
      <c r="N2080" s="2">
        <v>0</v>
      </c>
      <c r="O2080" s="5">
        <v>58865175</v>
      </c>
      <c r="P2080" s="5">
        <v>58865175</v>
      </c>
      <c r="Q2080" s="1">
        <v>0</v>
      </c>
      <c r="R2080" s="2">
        <v>0</v>
      </c>
      <c r="S2080" s="2" t="s">
        <v>3401</v>
      </c>
      <c r="T2080" s="2" t="s">
        <v>3410</v>
      </c>
      <c r="U2080" s="2"/>
      <c r="V2080" s="2"/>
      <c r="W2080" s="2" t="s">
        <v>3411</v>
      </c>
      <c r="X2080" s="2" t="s">
        <v>3412</v>
      </c>
      <c r="Y2080" s="2" t="s">
        <v>2490</v>
      </c>
    </row>
    <row r="2081" spans="1:25" ht="345" x14ac:dyDescent="0.25">
      <c r="A2081" s="2" t="s">
        <v>3425</v>
      </c>
      <c r="B2081" s="2" t="s">
        <v>3398</v>
      </c>
      <c r="C2081" s="2" t="str">
        <f t="shared" si="37"/>
        <v>N/A</v>
      </c>
      <c r="D2081" s="2" t="str">
        <f t="shared" si="38"/>
        <v>N/A</v>
      </c>
      <c r="E2081" s="2">
        <v>80101509</v>
      </c>
      <c r="F2081" s="2" t="s">
        <v>3426</v>
      </c>
      <c r="G2081" s="4">
        <v>1</v>
      </c>
      <c r="H2081" s="4">
        <v>1</v>
      </c>
      <c r="I2081" s="2">
        <v>11</v>
      </c>
      <c r="J2081" s="2">
        <v>1</v>
      </c>
      <c r="K2081" s="2" t="s">
        <v>29</v>
      </c>
      <c r="L2081" s="6" t="str">
        <f>IF(K2081=[47]Hoja3!$B$2,[47]Hoja3!$A$2,IF(K2081=[47]Hoja3!$B$3,[47]Hoja3!$A$3,IF(K2081=[47]Hoja3!$B$4,[47]Hoja3!$A$4,IF(K2081=[47]Hoja3!$B$5,[47]Hoja3!$A$5,IF(K2081=[47]Hoja3!$B$6,[47]Hoja3!$A$6,IF(K2081=[47]Hoja3!$B$7,[47]Hoja3!$A$7,IF(K2081=[47]Hoja3!$B$8,[47]Hoja3!$A$8,IF(K2081=[47]Hoja3!$B$9,[47]Hoja3!$A$9,IF(K2081=[47]Hoja3!$B$10,[47]Hoja3!$A$10,IF(K2081=[47]Hoja3!$B$11,[47]Hoja3!$A$11,IF(K2081=[47]Hoja3!$B$12,[47]Hoja3!$A$12,IF(K2081=[47]Hoja3!$B$13,[47]Hoja3!$A$13,IF(K2081=[47]Hoja3!$B$14,[47]Hoja3!$A$14,"")))))))))))))</f>
        <v>CCE-05</v>
      </c>
      <c r="M2081" s="2" t="s">
        <v>58</v>
      </c>
      <c r="N2081" s="2">
        <v>0</v>
      </c>
      <c r="O2081" s="5">
        <v>89232000</v>
      </c>
      <c r="P2081" s="5">
        <v>89232000</v>
      </c>
      <c r="Q2081" s="1">
        <v>0</v>
      </c>
      <c r="R2081" s="2">
        <v>0</v>
      </c>
      <c r="S2081" s="2" t="s">
        <v>3401</v>
      </c>
      <c r="T2081" s="2" t="s">
        <v>3410</v>
      </c>
      <c r="U2081" s="2"/>
      <c r="V2081" s="2"/>
      <c r="W2081" s="2" t="s">
        <v>3411</v>
      </c>
      <c r="X2081" s="2" t="s">
        <v>3412</v>
      </c>
      <c r="Y2081" s="2" t="s">
        <v>2490</v>
      </c>
    </row>
    <row r="2082" spans="1:25" ht="75" x14ac:dyDescent="0.25">
      <c r="A2082" s="2" t="s">
        <v>3427</v>
      </c>
      <c r="B2082" s="2" t="s">
        <v>3428</v>
      </c>
      <c r="C2082" s="2" t="str">
        <f t="shared" si="37"/>
        <v>N/A</v>
      </c>
      <c r="D2082" s="2" t="str">
        <f t="shared" si="38"/>
        <v>N/A</v>
      </c>
      <c r="E2082" s="2">
        <v>15101506</v>
      </c>
      <c r="F2082" s="2" t="s">
        <v>3429</v>
      </c>
      <c r="G2082" s="4">
        <v>1</v>
      </c>
      <c r="H2082" s="4">
        <v>2</v>
      </c>
      <c r="I2082" s="2">
        <v>10</v>
      </c>
      <c r="J2082" s="2">
        <v>1</v>
      </c>
      <c r="K2082" s="2" t="s">
        <v>1289</v>
      </c>
      <c r="L2082" s="6" t="str">
        <f>IF(K2082=[48]Hoja3!$B$2,[48]Hoja3!$A$2,IF(K2082=[48]Hoja3!$B$3,[48]Hoja3!$A$3,IF(K2082=[48]Hoja3!$B$4,[48]Hoja3!$A$4,IF(K2082=[48]Hoja3!$B$5,[48]Hoja3!$A$5,IF(K2082=[48]Hoja3!$B$6,[48]Hoja3!$A$6,IF(K2082=[48]Hoja3!$B$7,[48]Hoja3!$A$7,IF(K2082=[48]Hoja3!$B$8,[48]Hoja3!$A$8,IF(K2082=[48]Hoja3!$B$9,[48]Hoja3!$A$9,IF(K2082=[48]Hoja3!$B$10,[48]Hoja3!$A$10,IF(K2082=[48]Hoja3!$B$11,[48]Hoja3!$A$11,IF(K2082=[48]Hoja3!$B$12,[48]Hoja3!$A$12,IF(K2082=[48]Hoja3!$B$13,[48]Hoja3!$A$13,IF(K2082=[48]Hoja3!$B$14,[48]Hoja3!$A$14,"")))))))))))))</f>
        <v>CCE-10</v>
      </c>
      <c r="M2082" s="2" t="s">
        <v>44</v>
      </c>
      <c r="N2082" s="2">
        <v>0</v>
      </c>
      <c r="O2082" s="5">
        <v>129620000</v>
      </c>
      <c r="P2082" s="5">
        <v>129620000</v>
      </c>
      <c r="Q2082" s="1">
        <v>0</v>
      </c>
      <c r="R2082" s="2">
        <v>0</v>
      </c>
      <c r="S2082" s="2" t="s">
        <v>31</v>
      </c>
      <c r="T2082" s="2" t="s">
        <v>3430</v>
      </c>
      <c r="U2082" s="2" t="s">
        <v>3361</v>
      </c>
      <c r="V2082" s="2" t="s">
        <v>3362</v>
      </c>
      <c r="W2082" s="2" t="s">
        <v>3431</v>
      </c>
      <c r="X2082" s="2">
        <v>3241000</v>
      </c>
      <c r="Y2082" s="2" t="s">
        <v>3432</v>
      </c>
    </row>
    <row r="2083" spans="1:25" ht="75" x14ac:dyDescent="0.25">
      <c r="A2083" s="2" t="s">
        <v>3433</v>
      </c>
      <c r="B2083" s="2" t="s">
        <v>3428</v>
      </c>
      <c r="C2083" s="2" t="str">
        <f t="shared" si="37"/>
        <v>N/A</v>
      </c>
      <c r="D2083" s="2" t="str">
        <f t="shared" si="38"/>
        <v>N/A</v>
      </c>
      <c r="E2083" s="2">
        <v>25172504</v>
      </c>
      <c r="F2083" s="2" t="s">
        <v>3434</v>
      </c>
      <c r="G2083" s="4">
        <v>5</v>
      </c>
      <c r="H2083" s="4">
        <v>5</v>
      </c>
      <c r="I2083" s="2">
        <v>1</v>
      </c>
      <c r="J2083" s="2">
        <v>1</v>
      </c>
      <c r="K2083" s="2" t="s">
        <v>1289</v>
      </c>
      <c r="L2083" s="6" t="str">
        <f>IF(K2083=[48]Hoja3!$B$2,[48]Hoja3!$A$2,IF(K2083=[48]Hoja3!$B$3,[48]Hoja3!$A$3,IF(K2083=[48]Hoja3!$B$4,[48]Hoja3!$A$4,IF(K2083=[48]Hoja3!$B$5,[48]Hoja3!$A$5,IF(K2083=[48]Hoja3!$B$6,[48]Hoja3!$A$6,IF(K2083=[48]Hoja3!$B$7,[48]Hoja3!$A$7,IF(K2083=[48]Hoja3!$B$8,[48]Hoja3!$A$8,IF(K2083=[48]Hoja3!$B$9,[48]Hoja3!$A$9,IF(K2083=[48]Hoja3!$B$10,[48]Hoja3!$A$10,IF(K2083=[48]Hoja3!$B$11,[48]Hoja3!$A$11,IF(K2083=[48]Hoja3!$B$12,[48]Hoja3!$A$12,IF(K2083=[48]Hoja3!$B$13,[48]Hoja3!$A$13,IF(K2083=[48]Hoja3!$B$14,[48]Hoja3!$A$14,"")))))))))))))</f>
        <v>CCE-10</v>
      </c>
      <c r="M2083" s="2" t="s">
        <v>1012</v>
      </c>
      <c r="N2083" s="2">
        <v>0</v>
      </c>
      <c r="O2083" s="5">
        <v>14000000</v>
      </c>
      <c r="P2083" s="5">
        <f t="shared" ref="P2083" si="39">+O2083</f>
        <v>14000000</v>
      </c>
      <c r="Q2083" s="1">
        <v>0</v>
      </c>
      <c r="R2083" s="2">
        <v>0</v>
      </c>
      <c r="S2083" s="2" t="s">
        <v>31</v>
      </c>
      <c r="T2083" s="2" t="s">
        <v>3430</v>
      </c>
      <c r="U2083" s="2" t="s">
        <v>3361</v>
      </c>
      <c r="V2083" s="2" t="s">
        <v>3362</v>
      </c>
      <c r="W2083" s="2" t="s">
        <v>3431</v>
      </c>
      <c r="X2083" s="2">
        <v>3241000</v>
      </c>
      <c r="Y2083" s="2" t="s">
        <v>3432</v>
      </c>
    </row>
    <row r="2084" spans="1:25" ht="90" x14ac:dyDescent="0.25">
      <c r="A2084" s="2" t="s">
        <v>3435</v>
      </c>
      <c r="B2084" s="2" t="s">
        <v>3436</v>
      </c>
      <c r="C2084" s="2" t="str">
        <f t="shared" si="37"/>
        <v>N/A</v>
      </c>
      <c r="D2084" s="2" t="str">
        <f t="shared" si="38"/>
        <v>N/A</v>
      </c>
      <c r="E2084" s="2">
        <v>44121701</v>
      </c>
      <c r="F2084" s="2" t="s">
        <v>3437</v>
      </c>
      <c r="G2084" s="4">
        <v>3</v>
      </c>
      <c r="H2084" s="4">
        <v>3</v>
      </c>
      <c r="I2084" s="2">
        <v>6</v>
      </c>
      <c r="J2084" s="2">
        <v>1</v>
      </c>
      <c r="K2084" s="2" t="s">
        <v>43</v>
      </c>
      <c r="L2084" s="6" t="str">
        <f>IF(K2084=[48]Hoja3!$B$2,[48]Hoja3!$A$2,IF(K2084=[48]Hoja3!$B$3,[48]Hoja3!$A$3,IF(K2084=[48]Hoja3!$B$4,[48]Hoja3!$A$4,IF(K2084=[48]Hoja3!$B$5,[48]Hoja3!$A$5,IF(K2084=[48]Hoja3!$B$6,[48]Hoja3!$A$6,IF(K2084=[48]Hoja3!$B$7,[48]Hoja3!$A$7,IF(K2084=[48]Hoja3!$B$8,[48]Hoja3!$A$8,IF(K2084=[48]Hoja3!$B$9,[48]Hoja3!$A$9,IF(K2084=[48]Hoja3!$B$10,[48]Hoja3!$A$10,IF(K2084=[48]Hoja3!$B$11,[48]Hoja3!$A$11,IF(K2084=[48]Hoja3!$B$12,[48]Hoja3!$A$12,IF(K2084=[48]Hoja3!$B$13,[48]Hoja3!$A$13,IF(K2084=[48]Hoja3!$B$14,[48]Hoja3!$A$14,"")))))))))))))</f>
        <v>CCE-99</v>
      </c>
      <c r="M2084" s="2" t="s">
        <v>44</v>
      </c>
      <c r="N2084" s="2">
        <v>0</v>
      </c>
      <c r="O2084" s="5">
        <f>302584000-85000000</f>
        <v>217584000</v>
      </c>
      <c r="P2084" s="5">
        <f>302584000-85000000</f>
        <v>217584000</v>
      </c>
      <c r="Q2084" s="1">
        <v>0</v>
      </c>
      <c r="R2084" s="2">
        <v>0</v>
      </c>
      <c r="S2084" s="2" t="s">
        <v>31</v>
      </c>
      <c r="T2084" s="2" t="s">
        <v>3430</v>
      </c>
      <c r="U2084" s="2" t="s">
        <v>3361</v>
      </c>
      <c r="V2084" s="2" t="s">
        <v>3362</v>
      </c>
      <c r="W2084" s="2" t="s">
        <v>3363</v>
      </c>
      <c r="X2084" s="2">
        <v>3241000</v>
      </c>
      <c r="Y2084" s="2" t="s">
        <v>3438</v>
      </c>
    </row>
    <row r="2085" spans="1:25" ht="75" x14ac:dyDescent="0.25">
      <c r="A2085" s="2" t="s">
        <v>3439</v>
      </c>
      <c r="B2085" s="2" t="s">
        <v>3436</v>
      </c>
      <c r="C2085" s="2" t="str">
        <f t="shared" si="37"/>
        <v>N/A</v>
      </c>
      <c r="D2085" s="2" t="str">
        <f t="shared" si="38"/>
        <v>N/A</v>
      </c>
      <c r="E2085" s="2">
        <v>48101702</v>
      </c>
      <c r="F2085" s="2" t="s">
        <v>3440</v>
      </c>
      <c r="G2085" s="4">
        <v>1</v>
      </c>
      <c r="H2085" s="4">
        <v>2</v>
      </c>
      <c r="I2085" s="2">
        <v>7</v>
      </c>
      <c r="J2085" s="2">
        <v>1</v>
      </c>
      <c r="K2085" s="2" t="s">
        <v>47</v>
      </c>
      <c r="L2085" s="6" t="str">
        <f>IF(K2085=[48]Hoja3!$B$2,[48]Hoja3!$A$2,IF(K2085=[48]Hoja3!$B$3,[48]Hoja3!$A$3,IF(K2085=[48]Hoja3!$B$4,[48]Hoja3!$A$4,IF(K2085=[48]Hoja3!$B$5,[48]Hoja3!$A$5,IF(K2085=[48]Hoja3!$B$6,[48]Hoja3!$A$6,IF(K2085=[48]Hoja3!$B$7,[48]Hoja3!$A$7,IF(K2085=[48]Hoja3!$B$8,[48]Hoja3!$A$8,IF(K2085=[48]Hoja3!$B$9,[48]Hoja3!$A$9,IF(K2085=[48]Hoja3!$B$10,[48]Hoja3!$A$10,IF(K2085=[48]Hoja3!$B$11,[48]Hoja3!$A$11,IF(K2085=[48]Hoja3!$B$12,[48]Hoja3!$A$12,IF(K2085=[48]Hoja3!$B$13,[48]Hoja3!$A$13,IF(K2085=[48]Hoja3!$B$14,[48]Hoja3!$A$14,"")))))))))))))</f>
        <v>CCE-06</v>
      </c>
      <c r="M2085" s="2" t="s">
        <v>893</v>
      </c>
      <c r="N2085" s="2">
        <v>0</v>
      </c>
      <c r="O2085" s="5">
        <v>200000000</v>
      </c>
      <c r="P2085" s="5">
        <v>200000000</v>
      </c>
      <c r="Q2085" s="1">
        <v>0</v>
      </c>
      <c r="R2085" s="2">
        <v>0</v>
      </c>
      <c r="S2085" s="2" t="s">
        <v>31</v>
      </c>
      <c r="T2085" s="2" t="s">
        <v>3430</v>
      </c>
      <c r="U2085" s="2" t="s">
        <v>3361</v>
      </c>
      <c r="V2085" s="2" t="s">
        <v>3362</v>
      </c>
      <c r="W2085" s="2" t="s">
        <v>3441</v>
      </c>
      <c r="X2085" s="2">
        <v>3241000</v>
      </c>
      <c r="Y2085" s="2" t="s">
        <v>3442</v>
      </c>
    </row>
    <row r="2086" spans="1:25" ht="90" x14ac:dyDescent="0.25">
      <c r="A2086" s="2" t="s">
        <v>3443</v>
      </c>
      <c r="B2086" s="2" t="s">
        <v>3436</v>
      </c>
      <c r="C2086" s="2" t="str">
        <f t="shared" si="37"/>
        <v>N/A</v>
      </c>
      <c r="D2086" s="2" t="str">
        <f t="shared" si="38"/>
        <v>N/A</v>
      </c>
      <c r="E2086" s="2">
        <v>48101714</v>
      </c>
      <c r="F2086" s="2" t="s">
        <v>3444</v>
      </c>
      <c r="G2086" s="4">
        <v>4</v>
      </c>
      <c r="H2086" s="4">
        <v>4</v>
      </c>
      <c r="I2086" s="2">
        <v>1</v>
      </c>
      <c r="J2086" s="2">
        <v>1</v>
      </c>
      <c r="K2086" s="2" t="s">
        <v>1289</v>
      </c>
      <c r="L2086" s="6" t="str">
        <f>IF(K2086=[48]Hoja3!$B$2,[48]Hoja3!$A$2,IF(K2086=[48]Hoja3!$B$3,[48]Hoja3!$A$3,IF(K2086=[48]Hoja3!$B$4,[48]Hoja3!$A$4,IF(K2086=[48]Hoja3!$B$5,[48]Hoja3!$A$5,IF(K2086=[48]Hoja3!$B$6,[48]Hoja3!$A$6,IF(K2086=[48]Hoja3!$B$7,[48]Hoja3!$A$7,IF(K2086=[48]Hoja3!$B$8,[48]Hoja3!$A$8,IF(K2086=[48]Hoja3!$B$9,[48]Hoja3!$A$9,IF(K2086=[48]Hoja3!$B$10,[48]Hoja3!$A$10,IF(K2086=[48]Hoja3!$B$11,[48]Hoja3!$A$11,IF(K2086=[48]Hoja3!$B$12,[48]Hoja3!$A$12,IF(K2086=[48]Hoja3!$B$13,[48]Hoja3!$A$13,IF(K2086=[48]Hoja3!$B$14,[48]Hoja3!$A$14,"")))))))))))))</f>
        <v>CCE-10</v>
      </c>
      <c r="M2086" s="2" t="s">
        <v>1012</v>
      </c>
      <c r="N2086" s="2">
        <v>0</v>
      </c>
      <c r="O2086" s="5">
        <v>18261153</v>
      </c>
      <c r="P2086" s="5">
        <v>18261153</v>
      </c>
      <c r="Q2086" s="1">
        <v>0</v>
      </c>
      <c r="R2086" s="2">
        <v>0</v>
      </c>
      <c r="S2086" s="2" t="s">
        <v>31</v>
      </c>
      <c r="T2086" s="2" t="s">
        <v>3430</v>
      </c>
      <c r="U2086" s="2" t="s">
        <v>3361</v>
      </c>
      <c r="V2086" s="2" t="s">
        <v>3362</v>
      </c>
      <c r="W2086" s="2" t="s">
        <v>3363</v>
      </c>
      <c r="X2086" s="2">
        <v>3241000</v>
      </c>
      <c r="Y2086" s="2" t="s">
        <v>3438</v>
      </c>
    </row>
    <row r="2087" spans="1:25" ht="90" x14ac:dyDescent="0.25">
      <c r="A2087" s="2" t="s">
        <v>3445</v>
      </c>
      <c r="B2087" s="2" t="s">
        <v>3446</v>
      </c>
      <c r="C2087" s="2" t="str">
        <f t="shared" si="37"/>
        <v>N/A</v>
      </c>
      <c r="D2087" s="2" t="str">
        <f t="shared" si="38"/>
        <v>N/A</v>
      </c>
      <c r="E2087" s="2">
        <v>48101516</v>
      </c>
      <c r="F2087" s="2" t="s">
        <v>3447</v>
      </c>
      <c r="G2087" s="4">
        <v>4</v>
      </c>
      <c r="H2087" s="4">
        <v>4</v>
      </c>
      <c r="I2087" s="2">
        <v>1</v>
      </c>
      <c r="J2087" s="2">
        <v>1</v>
      </c>
      <c r="K2087" s="2" t="s">
        <v>1289</v>
      </c>
      <c r="L2087" s="6" t="str">
        <f>IF(K2087=[48]Hoja3!$B$2,[48]Hoja3!$A$2,IF(K2087=[48]Hoja3!$B$3,[48]Hoja3!$A$3,IF(K2087=[48]Hoja3!$B$4,[48]Hoja3!$A$4,IF(K2087=[48]Hoja3!$B$5,[48]Hoja3!$A$5,IF(K2087=[48]Hoja3!$B$6,[48]Hoja3!$A$6,IF(K2087=[48]Hoja3!$B$7,[48]Hoja3!$A$7,IF(K2087=[48]Hoja3!$B$8,[48]Hoja3!$A$8,IF(K2087=[48]Hoja3!$B$9,[48]Hoja3!$A$9,IF(K2087=[48]Hoja3!$B$10,[48]Hoja3!$A$10,IF(K2087=[48]Hoja3!$B$11,[48]Hoja3!$A$11,IF(K2087=[48]Hoja3!$B$12,[48]Hoja3!$A$12,IF(K2087=[48]Hoja3!$B$13,[48]Hoja3!$A$13,IF(K2087=[48]Hoja3!$B$14,[48]Hoja3!$A$14,"")))))))))))))</f>
        <v>CCE-10</v>
      </c>
      <c r="M2087" s="2" t="s">
        <v>1012</v>
      </c>
      <c r="N2087" s="2">
        <v>0</v>
      </c>
      <c r="O2087" s="5">
        <v>10647000</v>
      </c>
      <c r="P2087" s="5">
        <v>10647000</v>
      </c>
      <c r="Q2087" s="1">
        <v>0</v>
      </c>
      <c r="R2087" s="2">
        <v>0</v>
      </c>
      <c r="S2087" s="2" t="s">
        <v>31</v>
      </c>
      <c r="T2087" s="2" t="s">
        <v>3430</v>
      </c>
      <c r="U2087" s="2" t="s">
        <v>3361</v>
      </c>
      <c r="V2087" s="2" t="s">
        <v>3362</v>
      </c>
      <c r="W2087" s="2" t="s">
        <v>3363</v>
      </c>
      <c r="X2087" s="2">
        <v>3241000</v>
      </c>
      <c r="Y2087" s="2" t="s">
        <v>3438</v>
      </c>
    </row>
    <row r="2088" spans="1:25" ht="360" x14ac:dyDescent="0.25">
      <c r="A2088" s="2">
        <v>3120201</v>
      </c>
      <c r="B2088" s="2" t="s">
        <v>3448</v>
      </c>
      <c r="C2088" s="2" t="str">
        <f t="shared" si="37"/>
        <v>N/A</v>
      </c>
      <c r="D2088" s="2" t="str">
        <f t="shared" si="38"/>
        <v>N/A</v>
      </c>
      <c r="E2088" s="2">
        <v>80131501</v>
      </c>
      <c r="F2088" s="2" t="s">
        <v>3449</v>
      </c>
      <c r="G2088" s="4">
        <v>7</v>
      </c>
      <c r="H2088" s="4">
        <v>7</v>
      </c>
      <c r="I2088" s="2">
        <v>9</v>
      </c>
      <c r="J2088" s="2">
        <v>1</v>
      </c>
      <c r="K2088" s="2" t="s">
        <v>29</v>
      </c>
      <c r="L2088" s="6" t="str">
        <f>IF(K2088=[49]Hoja3!$B$2,[49]Hoja3!$A$2,IF(K2088=[49]Hoja3!$B$3,[49]Hoja3!$A$3,IF(K2088=[49]Hoja3!$B$4,[49]Hoja3!$A$4,IF(K2088=[49]Hoja3!$B$5,[49]Hoja3!$A$5,IF(K2088=[49]Hoja3!$B$6,[49]Hoja3!$A$6,IF(K2088=[49]Hoja3!$B$7,[49]Hoja3!$A$7,IF(K2088=[49]Hoja3!$B$8,[49]Hoja3!$A$8,IF(K2088=[49]Hoja3!$B$9,[49]Hoja3!$A$9,IF(K2088=[49]Hoja3!$B$10,[49]Hoja3!$A$10,IF(K2088=[49]Hoja3!$B$11,[49]Hoja3!$A$11,IF(K2088=[49]Hoja3!$B$12,[49]Hoja3!$A$12,IF(K2088=[49]Hoja3!$B$13,[49]Hoja3!$A$13,IF(K2088=[49]Hoja3!$B$14,[49]Hoja3!$A$14,"")))))))))))))</f>
        <v>CCE-05</v>
      </c>
      <c r="M2088" s="2" t="s">
        <v>2975</v>
      </c>
      <c r="N2088" s="2">
        <v>0</v>
      </c>
      <c r="O2088" s="5">
        <v>5011159599</v>
      </c>
      <c r="P2088" s="5">
        <v>5011159599</v>
      </c>
      <c r="Q2088" s="1">
        <v>0</v>
      </c>
      <c r="R2088" s="2">
        <v>0</v>
      </c>
      <c r="S2088" s="2" t="s">
        <v>31</v>
      </c>
      <c r="T2088" s="2" t="s">
        <v>3410</v>
      </c>
      <c r="U2088" s="2" t="s">
        <v>2957</v>
      </c>
      <c r="V2088" s="2" t="s">
        <v>3450</v>
      </c>
      <c r="W2088" s="2" t="s">
        <v>3451</v>
      </c>
      <c r="X2088" s="2">
        <v>32410000</v>
      </c>
      <c r="Y2088" s="2" t="s">
        <v>3452</v>
      </c>
    </row>
    <row r="2089" spans="1:25" ht="105" x14ac:dyDescent="0.25">
      <c r="A2089" s="2">
        <v>3120201</v>
      </c>
      <c r="B2089" s="2" t="s">
        <v>3448</v>
      </c>
      <c r="C2089" s="2" t="str">
        <f t="shared" si="37"/>
        <v>N/A</v>
      </c>
      <c r="D2089" s="2" t="str">
        <f t="shared" si="38"/>
        <v>N/A</v>
      </c>
      <c r="E2089" s="2">
        <v>80131501</v>
      </c>
      <c r="F2089" s="2" t="s">
        <v>3453</v>
      </c>
      <c r="G2089" s="4">
        <v>7</v>
      </c>
      <c r="H2089" s="4">
        <v>7</v>
      </c>
      <c r="I2089" s="2">
        <v>9</v>
      </c>
      <c r="J2089" s="2">
        <v>1</v>
      </c>
      <c r="K2089" s="2" t="s">
        <v>29</v>
      </c>
      <c r="L2089" s="6" t="str">
        <f>IF(K2089=[49]Hoja3!$B$2,[49]Hoja3!$A$2,IF(K2089=[49]Hoja3!$B$3,[49]Hoja3!$A$3,IF(K2089=[49]Hoja3!$B$4,[49]Hoja3!$A$4,IF(K2089=[49]Hoja3!$B$5,[49]Hoja3!$A$5,IF(K2089=[49]Hoja3!$B$6,[49]Hoja3!$A$6,IF(K2089=[49]Hoja3!$B$7,[49]Hoja3!$A$7,IF(K2089=[49]Hoja3!$B$8,[49]Hoja3!$A$8,IF(K2089=[49]Hoja3!$B$9,[49]Hoja3!$A$9,IF(K2089=[49]Hoja3!$B$10,[49]Hoja3!$A$10,IF(K2089=[49]Hoja3!$B$11,[49]Hoja3!$A$11,IF(K2089=[49]Hoja3!$B$12,[49]Hoja3!$A$12,IF(K2089=[49]Hoja3!$B$13,[49]Hoja3!$A$13,IF(K2089=[49]Hoja3!$B$14,[49]Hoja3!$A$14,"")))))))))))))</f>
        <v>CCE-05</v>
      </c>
      <c r="M2089" s="2" t="s">
        <v>2975</v>
      </c>
      <c r="N2089" s="2">
        <v>0</v>
      </c>
      <c r="O2089" s="5">
        <v>782932950</v>
      </c>
      <c r="P2089" s="5">
        <v>782932950</v>
      </c>
      <c r="Q2089" s="1">
        <v>0</v>
      </c>
      <c r="R2089" s="2">
        <v>0</v>
      </c>
      <c r="S2089" s="2" t="s">
        <v>31</v>
      </c>
      <c r="T2089" s="2" t="s">
        <v>3410</v>
      </c>
      <c r="U2089" s="2" t="s">
        <v>2957</v>
      </c>
      <c r="V2089" s="2" t="s">
        <v>3450</v>
      </c>
      <c r="W2089" s="2" t="s">
        <v>3451</v>
      </c>
      <c r="X2089" s="2">
        <v>32410000</v>
      </c>
      <c r="Y2089" s="2" t="s">
        <v>3452</v>
      </c>
    </row>
    <row r="2090" spans="1:25" ht="105" x14ac:dyDescent="0.25">
      <c r="A2090" s="2">
        <v>3120201</v>
      </c>
      <c r="B2090" s="2" t="s">
        <v>3448</v>
      </c>
      <c r="C2090" s="2" t="str">
        <f t="shared" si="37"/>
        <v>N/A</v>
      </c>
      <c r="D2090" s="2" t="str">
        <f t="shared" si="38"/>
        <v>N/A</v>
      </c>
      <c r="E2090" s="2">
        <v>80131501</v>
      </c>
      <c r="F2090" s="2" t="s">
        <v>3454</v>
      </c>
      <c r="G2090" s="4">
        <v>9</v>
      </c>
      <c r="H2090" s="4">
        <v>9</v>
      </c>
      <c r="I2090" s="2">
        <v>9</v>
      </c>
      <c r="J2090" s="2">
        <v>1</v>
      </c>
      <c r="K2090" s="2" t="s">
        <v>29</v>
      </c>
      <c r="L2090" s="6" t="str">
        <f>IF(K2090=[49]Hoja3!$B$2,[49]Hoja3!$A$2,IF(K2090=[49]Hoja3!$B$3,[49]Hoja3!$A$3,IF(K2090=[49]Hoja3!$B$4,[49]Hoja3!$A$4,IF(K2090=[49]Hoja3!$B$5,[49]Hoja3!$A$5,IF(K2090=[49]Hoja3!$B$6,[49]Hoja3!$A$6,IF(K2090=[49]Hoja3!$B$7,[49]Hoja3!$A$7,IF(K2090=[49]Hoja3!$B$8,[49]Hoja3!$A$8,IF(K2090=[49]Hoja3!$B$9,[49]Hoja3!$A$9,IF(K2090=[49]Hoja3!$B$10,[49]Hoja3!$A$10,IF(K2090=[49]Hoja3!$B$11,[49]Hoja3!$A$11,IF(K2090=[49]Hoja3!$B$12,[49]Hoja3!$A$12,IF(K2090=[49]Hoja3!$B$13,[49]Hoja3!$A$13,IF(K2090=[49]Hoja3!$B$14,[49]Hoja3!$A$14,"")))))))))))))</f>
        <v>CCE-05</v>
      </c>
      <c r="M2090" s="2" t="s">
        <v>2975</v>
      </c>
      <c r="N2090" s="2">
        <v>0</v>
      </c>
      <c r="O2090" s="5">
        <v>183362229</v>
      </c>
      <c r="P2090" s="5">
        <v>183362229</v>
      </c>
      <c r="Q2090" s="1">
        <v>0</v>
      </c>
      <c r="R2090" s="2">
        <v>0</v>
      </c>
      <c r="S2090" s="2" t="s">
        <v>31</v>
      </c>
      <c r="T2090" s="2" t="s">
        <v>3410</v>
      </c>
      <c r="U2090" s="2" t="s">
        <v>2957</v>
      </c>
      <c r="V2090" s="2" t="s">
        <v>3450</v>
      </c>
      <c r="W2090" s="2" t="s">
        <v>3451</v>
      </c>
      <c r="X2090" s="2">
        <v>32410000</v>
      </c>
      <c r="Y2090" s="2" t="s">
        <v>3452</v>
      </c>
    </row>
    <row r="2091" spans="1:25" ht="105" x14ac:dyDescent="0.25">
      <c r="A2091" s="2">
        <v>3120201</v>
      </c>
      <c r="B2091" s="2" t="s">
        <v>3448</v>
      </c>
      <c r="C2091" s="2" t="str">
        <f t="shared" si="37"/>
        <v>N/A</v>
      </c>
      <c r="D2091" s="2" t="str">
        <f t="shared" si="38"/>
        <v>N/A</v>
      </c>
      <c r="E2091" s="2">
        <v>80131501</v>
      </c>
      <c r="F2091" s="2" t="s">
        <v>3455</v>
      </c>
      <c r="G2091" s="4">
        <v>10</v>
      </c>
      <c r="H2091" s="4">
        <v>10</v>
      </c>
      <c r="I2091" s="2">
        <v>9</v>
      </c>
      <c r="J2091" s="2">
        <v>1</v>
      </c>
      <c r="K2091" s="2" t="s">
        <v>29</v>
      </c>
      <c r="L2091" s="6" t="str">
        <f>IF(K2091=[49]Hoja3!$B$2,[49]Hoja3!$A$2,IF(K2091=[49]Hoja3!$B$3,[49]Hoja3!$A$3,IF(K2091=[49]Hoja3!$B$4,[49]Hoja3!$A$4,IF(K2091=[49]Hoja3!$B$5,[49]Hoja3!$A$5,IF(K2091=[49]Hoja3!$B$6,[49]Hoja3!$A$6,IF(K2091=[49]Hoja3!$B$7,[49]Hoja3!$A$7,IF(K2091=[49]Hoja3!$B$8,[49]Hoja3!$A$8,IF(K2091=[49]Hoja3!$B$9,[49]Hoja3!$A$9,IF(K2091=[49]Hoja3!$B$10,[49]Hoja3!$A$10,IF(K2091=[49]Hoja3!$B$11,[49]Hoja3!$A$11,IF(K2091=[49]Hoja3!$B$12,[49]Hoja3!$A$12,IF(K2091=[49]Hoja3!$B$13,[49]Hoja3!$A$13,IF(K2091=[49]Hoja3!$B$14,[49]Hoja3!$A$14,"")))))))))))))</f>
        <v>CCE-05</v>
      </c>
      <c r="M2091" s="2" t="s">
        <v>2975</v>
      </c>
      <c r="N2091" s="2">
        <v>0</v>
      </c>
      <c r="O2091" s="5">
        <v>102750921</v>
      </c>
      <c r="P2091" s="5">
        <v>102750921</v>
      </c>
      <c r="Q2091" s="1">
        <v>0</v>
      </c>
      <c r="R2091" s="2">
        <v>0</v>
      </c>
      <c r="S2091" s="2" t="s">
        <v>31</v>
      </c>
      <c r="T2091" s="2" t="s">
        <v>3410</v>
      </c>
      <c r="U2091" s="2" t="s">
        <v>2957</v>
      </c>
      <c r="V2091" s="2" t="s">
        <v>3450</v>
      </c>
      <c r="W2091" s="2" t="s">
        <v>3451</v>
      </c>
      <c r="X2091" s="2">
        <v>32410000</v>
      </c>
      <c r="Y2091" s="2" t="s">
        <v>3452</v>
      </c>
    </row>
    <row r="2092" spans="1:25" ht="135" x14ac:dyDescent="0.25">
      <c r="A2092" s="2">
        <v>3120201</v>
      </c>
      <c r="B2092" s="2" t="s">
        <v>3448</v>
      </c>
      <c r="C2092" s="2" t="str">
        <f t="shared" si="37"/>
        <v>N/A</v>
      </c>
      <c r="D2092" s="2" t="str">
        <f t="shared" si="38"/>
        <v>N/A</v>
      </c>
      <c r="E2092" s="2">
        <v>80131501</v>
      </c>
      <c r="F2092" s="2" t="s">
        <v>3456</v>
      </c>
      <c r="G2092" s="4">
        <v>10</v>
      </c>
      <c r="H2092" s="4">
        <v>10</v>
      </c>
      <c r="I2092" s="2">
        <v>9</v>
      </c>
      <c r="J2092" s="2">
        <v>1</v>
      </c>
      <c r="K2092" s="2" t="s">
        <v>29</v>
      </c>
      <c r="L2092" s="6" t="str">
        <f>IF(K2092=[49]Hoja3!$B$2,[49]Hoja3!$A$2,IF(K2092=[49]Hoja3!$B$3,[49]Hoja3!$A$3,IF(K2092=[49]Hoja3!$B$4,[49]Hoja3!$A$4,IF(K2092=[49]Hoja3!$B$5,[49]Hoja3!$A$5,IF(K2092=[49]Hoja3!$B$6,[49]Hoja3!$A$6,IF(K2092=[49]Hoja3!$B$7,[49]Hoja3!$A$7,IF(K2092=[49]Hoja3!$B$8,[49]Hoja3!$A$8,IF(K2092=[49]Hoja3!$B$9,[49]Hoja3!$A$9,IF(K2092=[49]Hoja3!$B$10,[49]Hoja3!$A$10,IF(K2092=[49]Hoja3!$B$11,[49]Hoja3!$A$11,IF(K2092=[49]Hoja3!$B$12,[49]Hoja3!$A$12,IF(K2092=[49]Hoja3!$B$13,[49]Hoja3!$A$13,IF(K2092=[49]Hoja3!$B$14,[49]Hoja3!$A$14,"")))))))))))))</f>
        <v>CCE-05</v>
      </c>
      <c r="M2092" s="2" t="s">
        <v>2975</v>
      </c>
      <c r="N2092" s="2">
        <v>0</v>
      </c>
      <c r="O2092" s="5">
        <v>68363190</v>
      </c>
      <c r="P2092" s="5">
        <v>68363190</v>
      </c>
      <c r="Q2092" s="1">
        <v>0</v>
      </c>
      <c r="R2092" s="2">
        <v>0</v>
      </c>
      <c r="S2092" s="2" t="s">
        <v>31</v>
      </c>
      <c r="T2092" s="2" t="s">
        <v>3410</v>
      </c>
      <c r="U2092" s="2" t="s">
        <v>2957</v>
      </c>
      <c r="V2092" s="2" t="s">
        <v>3450</v>
      </c>
      <c r="W2092" s="2" t="s">
        <v>3451</v>
      </c>
      <c r="X2092" s="2">
        <v>32410000</v>
      </c>
      <c r="Y2092" s="2" t="s">
        <v>3452</v>
      </c>
    </row>
    <row r="2093" spans="1:25" ht="105" x14ac:dyDescent="0.25">
      <c r="A2093" s="2">
        <v>3120201</v>
      </c>
      <c r="B2093" s="2" t="s">
        <v>3448</v>
      </c>
      <c r="C2093" s="2" t="str">
        <f t="shared" si="37"/>
        <v>N/A</v>
      </c>
      <c r="D2093" s="2" t="str">
        <f t="shared" si="38"/>
        <v>N/A</v>
      </c>
      <c r="E2093" s="2">
        <v>80131501</v>
      </c>
      <c r="F2093" s="2" t="s">
        <v>3457</v>
      </c>
      <c r="G2093" s="4">
        <v>11</v>
      </c>
      <c r="H2093" s="4">
        <v>11</v>
      </c>
      <c r="I2093" s="2">
        <v>9</v>
      </c>
      <c r="J2093" s="2">
        <v>1</v>
      </c>
      <c r="K2093" s="2" t="s">
        <v>29</v>
      </c>
      <c r="L2093" s="6" t="str">
        <f>IF(K2093=[49]Hoja3!$B$2,[49]Hoja3!$A$2,IF(K2093=[49]Hoja3!$B$3,[49]Hoja3!$A$3,IF(K2093=[49]Hoja3!$B$4,[49]Hoja3!$A$4,IF(K2093=[49]Hoja3!$B$5,[49]Hoja3!$A$5,IF(K2093=[49]Hoja3!$B$6,[49]Hoja3!$A$6,IF(K2093=[49]Hoja3!$B$7,[49]Hoja3!$A$7,IF(K2093=[49]Hoja3!$B$8,[49]Hoja3!$A$8,IF(K2093=[49]Hoja3!$B$9,[49]Hoja3!$A$9,IF(K2093=[49]Hoja3!$B$10,[49]Hoja3!$A$10,IF(K2093=[49]Hoja3!$B$11,[49]Hoja3!$A$11,IF(K2093=[49]Hoja3!$B$12,[49]Hoja3!$A$12,IF(K2093=[49]Hoja3!$B$13,[49]Hoja3!$A$13,IF(K2093=[49]Hoja3!$B$14,[49]Hoja3!$A$14,"")))))))))))))</f>
        <v>CCE-05</v>
      </c>
      <c r="M2093" s="2" t="s">
        <v>2975</v>
      </c>
      <c r="N2093" s="2">
        <v>0</v>
      </c>
      <c r="O2093" s="5">
        <v>30528000</v>
      </c>
      <c r="P2093" s="5">
        <v>30528000</v>
      </c>
      <c r="Q2093" s="1">
        <v>0</v>
      </c>
      <c r="R2093" s="2">
        <v>0</v>
      </c>
      <c r="S2093" s="2" t="s">
        <v>31</v>
      </c>
      <c r="T2093" s="2" t="s">
        <v>3410</v>
      </c>
      <c r="U2093" s="2" t="s">
        <v>2957</v>
      </c>
      <c r="V2093" s="2" t="s">
        <v>3450</v>
      </c>
      <c r="W2093" s="2" t="s">
        <v>3451</v>
      </c>
      <c r="X2093" s="2">
        <v>32410000</v>
      </c>
      <c r="Y2093" s="2" t="s">
        <v>3452</v>
      </c>
    </row>
    <row r="2094" spans="1:25" ht="105" x14ac:dyDescent="0.25">
      <c r="A2094" s="2">
        <v>3120201</v>
      </c>
      <c r="B2094" s="2" t="s">
        <v>3448</v>
      </c>
      <c r="C2094" s="2" t="str">
        <f t="shared" si="37"/>
        <v>N/A</v>
      </c>
      <c r="D2094" s="2" t="str">
        <f t="shared" si="38"/>
        <v>N/A</v>
      </c>
      <c r="E2094" s="2">
        <v>80131501</v>
      </c>
      <c r="F2094" s="2" t="s">
        <v>3458</v>
      </c>
      <c r="G2094" s="4">
        <v>7</v>
      </c>
      <c r="H2094" s="4">
        <v>7</v>
      </c>
      <c r="I2094" s="2">
        <v>12</v>
      </c>
      <c r="J2094" s="2">
        <v>1</v>
      </c>
      <c r="K2094" s="2" t="s">
        <v>29</v>
      </c>
      <c r="L2094" s="6" t="str">
        <f>IF(K2094=[49]Hoja3!$B$2,[49]Hoja3!$A$2,IF(K2094=[49]Hoja3!$B$3,[49]Hoja3!$A$3,IF(K2094=[49]Hoja3!$B$4,[49]Hoja3!$A$4,IF(K2094=[49]Hoja3!$B$5,[49]Hoja3!$A$5,IF(K2094=[49]Hoja3!$B$6,[49]Hoja3!$A$6,IF(K2094=[49]Hoja3!$B$7,[49]Hoja3!$A$7,IF(K2094=[49]Hoja3!$B$8,[49]Hoja3!$A$8,IF(K2094=[49]Hoja3!$B$9,[49]Hoja3!$A$9,IF(K2094=[49]Hoja3!$B$10,[49]Hoja3!$A$10,IF(K2094=[49]Hoja3!$B$11,[49]Hoja3!$A$11,IF(K2094=[49]Hoja3!$B$12,[49]Hoja3!$A$12,IF(K2094=[49]Hoja3!$B$13,[49]Hoja3!$A$13,IF(K2094=[49]Hoja3!$B$14,[49]Hoja3!$A$14,"")))))))))))))</f>
        <v>CCE-05</v>
      </c>
      <c r="M2094" s="2" t="s">
        <v>2975</v>
      </c>
      <c r="N2094" s="2">
        <v>0</v>
      </c>
      <c r="O2094" s="5">
        <v>120000000</v>
      </c>
      <c r="P2094" s="5">
        <v>120000000</v>
      </c>
      <c r="Q2094" s="1">
        <v>0</v>
      </c>
      <c r="R2094" s="2">
        <v>0</v>
      </c>
      <c r="S2094" s="2" t="s">
        <v>31</v>
      </c>
      <c r="T2094" s="2" t="s">
        <v>3410</v>
      </c>
      <c r="U2094" s="2" t="s">
        <v>2957</v>
      </c>
      <c r="V2094" s="2" t="s">
        <v>3450</v>
      </c>
      <c r="W2094" s="2" t="s">
        <v>3451</v>
      </c>
      <c r="X2094" s="2">
        <v>32410000</v>
      </c>
      <c r="Y2094" s="2" t="s">
        <v>3452</v>
      </c>
    </row>
    <row r="2095" spans="1:25" ht="105" x14ac:dyDescent="0.25">
      <c r="A2095" s="2">
        <v>3120201</v>
      </c>
      <c r="B2095" s="2" t="s">
        <v>3448</v>
      </c>
      <c r="C2095" s="2" t="str">
        <f>IF(B2095="","",IFERROR(IF(VALUE(MID(B2095,1,4))&gt;0,"",""),"N/A"))</f>
        <v>N/A</v>
      </c>
      <c r="D2095" s="2" t="str">
        <f>IF(B2095="","",IFERROR(IF(VALUE(MID(B2095,1,4))&gt;0,"",""),"N/A"))</f>
        <v>N/A</v>
      </c>
      <c r="E2095" s="2">
        <v>80131501</v>
      </c>
      <c r="F2095" s="2" t="s">
        <v>3455</v>
      </c>
      <c r="G2095" s="4">
        <v>10</v>
      </c>
      <c r="H2095" s="4">
        <v>10</v>
      </c>
      <c r="I2095" s="2">
        <v>9</v>
      </c>
      <c r="J2095" s="2">
        <v>1</v>
      </c>
      <c r="K2095" s="2" t="s">
        <v>29</v>
      </c>
      <c r="L2095" s="6" t="str">
        <f>IF(K2095=[49]Hoja3!$B$2,[49]Hoja3!$A$2,IF(K2095=[49]Hoja3!$B$3,[49]Hoja3!$A$3,IF(K2095=[49]Hoja3!$B$4,[49]Hoja3!$A$4,IF(K2095=[49]Hoja3!$B$5,[49]Hoja3!$A$5,IF(K2095=[49]Hoja3!$B$6,[49]Hoja3!$A$6,IF(K2095=[49]Hoja3!$B$7,[49]Hoja3!$A$7,IF(K2095=[49]Hoja3!$B$8,[49]Hoja3!$A$8,IF(K2095=[49]Hoja3!$B$9,[49]Hoja3!$A$9,IF(K2095=[49]Hoja3!$B$10,[49]Hoja3!$A$10,IF(K2095=[49]Hoja3!$B$11,[49]Hoja3!$A$11,IF(K2095=[49]Hoja3!$B$12,[49]Hoja3!$A$12,IF(K2095=[49]Hoja3!$B$13,[49]Hoja3!$A$13,IF(K2095=[49]Hoja3!$B$14,[49]Hoja3!$A$14,"")))))))))))))</f>
        <v>CCE-05</v>
      </c>
      <c r="M2095" s="2" t="s">
        <v>2975</v>
      </c>
      <c r="N2095" s="2">
        <v>0</v>
      </c>
      <c r="O2095" s="5">
        <v>102750921</v>
      </c>
      <c r="P2095" s="5">
        <v>102750921</v>
      </c>
      <c r="Q2095" s="1">
        <v>0</v>
      </c>
      <c r="R2095" s="2">
        <v>0</v>
      </c>
      <c r="S2095" s="2" t="s">
        <v>31</v>
      </c>
      <c r="T2095" s="2" t="s">
        <v>3410</v>
      </c>
      <c r="U2095" s="2" t="s">
        <v>2957</v>
      </c>
      <c r="V2095" s="2" t="s">
        <v>3450</v>
      </c>
      <c r="W2095" s="2" t="s">
        <v>3451</v>
      </c>
      <c r="X2095" s="2">
        <v>32410000</v>
      </c>
      <c r="Y2095" s="2" t="s">
        <v>3452</v>
      </c>
    </row>
    <row r="2096" spans="1:25" ht="135" x14ac:dyDescent="0.25">
      <c r="A2096" s="2">
        <v>3120201</v>
      </c>
      <c r="B2096" s="2" t="s">
        <v>3448</v>
      </c>
      <c r="C2096" s="2" t="str">
        <f>IF(B2096="","",IFERROR(IF(VALUE(MID(B2096,1,4))&gt;0,"",""),"N/A"))</f>
        <v>N/A</v>
      </c>
      <c r="D2096" s="2" t="str">
        <f>IF(B2096="","",IFERROR(IF(VALUE(MID(B2096,1,4))&gt;0,"",""),"N/A"))</f>
        <v>N/A</v>
      </c>
      <c r="E2096" s="2">
        <v>80131501</v>
      </c>
      <c r="F2096" s="2" t="s">
        <v>3456</v>
      </c>
      <c r="G2096" s="4">
        <v>10</v>
      </c>
      <c r="H2096" s="4">
        <v>10</v>
      </c>
      <c r="I2096" s="2">
        <v>9</v>
      </c>
      <c r="J2096" s="2">
        <v>1</v>
      </c>
      <c r="K2096" s="2" t="s">
        <v>29</v>
      </c>
      <c r="L2096" s="6" t="str">
        <f>IF(K2096=[49]Hoja3!$B$2,[49]Hoja3!$A$2,IF(K2096=[49]Hoja3!$B$3,[49]Hoja3!$A$3,IF(K2096=[49]Hoja3!$B$4,[49]Hoja3!$A$4,IF(K2096=[49]Hoja3!$B$5,[49]Hoja3!$A$5,IF(K2096=[49]Hoja3!$B$6,[49]Hoja3!$A$6,IF(K2096=[49]Hoja3!$B$7,[49]Hoja3!$A$7,IF(K2096=[49]Hoja3!$B$8,[49]Hoja3!$A$8,IF(K2096=[49]Hoja3!$B$9,[49]Hoja3!$A$9,IF(K2096=[49]Hoja3!$B$10,[49]Hoja3!$A$10,IF(K2096=[49]Hoja3!$B$11,[49]Hoja3!$A$11,IF(K2096=[49]Hoja3!$B$12,[49]Hoja3!$A$12,IF(K2096=[49]Hoja3!$B$13,[49]Hoja3!$A$13,IF(K2096=[49]Hoja3!$B$14,[49]Hoja3!$A$14,"")))))))))))))</f>
        <v>CCE-05</v>
      </c>
      <c r="M2096" s="2" t="s">
        <v>2975</v>
      </c>
      <c r="N2096" s="2">
        <v>0</v>
      </c>
      <c r="O2096" s="5">
        <v>68363190</v>
      </c>
      <c r="P2096" s="5">
        <v>68363190</v>
      </c>
      <c r="Q2096" s="1">
        <v>0</v>
      </c>
      <c r="R2096" s="2">
        <v>0</v>
      </c>
      <c r="S2096" s="2" t="s">
        <v>31</v>
      </c>
      <c r="T2096" s="2" t="s">
        <v>3410</v>
      </c>
      <c r="U2096" s="2" t="s">
        <v>2957</v>
      </c>
      <c r="V2096" s="2" t="s">
        <v>3450</v>
      </c>
      <c r="W2096" s="2" t="s">
        <v>3451</v>
      </c>
      <c r="X2096" s="2">
        <v>32410000</v>
      </c>
      <c r="Y2096" s="2" t="s">
        <v>3452</v>
      </c>
    </row>
    <row r="2097" spans="1:25" ht="105" x14ac:dyDescent="0.25">
      <c r="A2097" s="2">
        <v>3120201</v>
      </c>
      <c r="B2097" s="2" t="s">
        <v>3448</v>
      </c>
      <c r="C2097" s="2" t="str">
        <f>IF(B2097="","",IFERROR(IF(VALUE(MID(B2097,1,4))&gt;0,"",""),"N/A"))</f>
        <v>N/A</v>
      </c>
      <c r="D2097" s="2" t="str">
        <f>IF(B2097="","",IFERROR(IF(VALUE(MID(B2097,1,4))&gt;0,"",""),"N/A"))</f>
        <v>N/A</v>
      </c>
      <c r="E2097" s="2">
        <v>80131501</v>
      </c>
      <c r="F2097" s="2" t="s">
        <v>3457</v>
      </c>
      <c r="G2097" s="4">
        <v>11</v>
      </c>
      <c r="H2097" s="4">
        <v>11</v>
      </c>
      <c r="I2097" s="2">
        <v>9</v>
      </c>
      <c r="J2097" s="2">
        <v>1</v>
      </c>
      <c r="K2097" s="2" t="s">
        <v>29</v>
      </c>
      <c r="L2097" s="6" t="str">
        <f>IF(K2097=[49]Hoja3!$B$2,[49]Hoja3!$A$2,IF(K2097=[49]Hoja3!$B$3,[49]Hoja3!$A$3,IF(K2097=[49]Hoja3!$B$4,[49]Hoja3!$A$4,IF(K2097=[49]Hoja3!$B$5,[49]Hoja3!$A$5,IF(K2097=[49]Hoja3!$B$6,[49]Hoja3!$A$6,IF(K2097=[49]Hoja3!$B$7,[49]Hoja3!$A$7,IF(K2097=[49]Hoja3!$B$8,[49]Hoja3!$A$8,IF(K2097=[49]Hoja3!$B$9,[49]Hoja3!$A$9,IF(K2097=[49]Hoja3!$B$10,[49]Hoja3!$A$10,IF(K2097=[49]Hoja3!$B$11,[49]Hoja3!$A$11,IF(K2097=[49]Hoja3!$B$12,[49]Hoja3!$A$12,IF(K2097=[49]Hoja3!$B$13,[49]Hoja3!$A$13,IF(K2097=[49]Hoja3!$B$14,[49]Hoja3!$A$14,"")))))))))))))</f>
        <v>CCE-05</v>
      </c>
      <c r="M2097" s="2" t="s">
        <v>2975</v>
      </c>
      <c r="N2097" s="2">
        <v>0</v>
      </c>
      <c r="O2097" s="5">
        <v>30528000</v>
      </c>
      <c r="P2097" s="5">
        <v>30528000</v>
      </c>
      <c r="Q2097" s="1">
        <v>0</v>
      </c>
      <c r="R2097" s="2">
        <v>0</v>
      </c>
      <c r="S2097" s="2" t="s">
        <v>31</v>
      </c>
      <c r="T2097" s="2" t="s">
        <v>3410</v>
      </c>
      <c r="U2097" s="2" t="s">
        <v>2957</v>
      </c>
      <c r="V2097" s="2" t="s">
        <v>3450</v>
      </c>
      <c r="W2097" s="2" t="s">
        <v>3451</v>
      </c>
      <c r="X2097" s="2">
        <v>32410000</v>
      </c>
      <c r="Y2097" s="2" t="s">
        <v>3452</v>
      </c>
    </row>
    <row r="2098" spans="1:25" ht="105" x14ac:dyDescent="0.25">
      <c r="A2098" s="2">
        <v>3120201</v>
      </c>
      <c r="B2098" s="2" t="s">
        <v>3448</v>
      </c>
      <c r="C2098" s="2" t="str">
        <f>IF(B2098="","",IFERROR(IF(VALUE(MID(B2098,1,4))&gt;0,"",""),"N/A"))</f>
        <v>N/A</v>
      </c>
      <c r="D2098" s="2" t="str">
        <f>IF(B2098="","",IFERROR(IF(VALUE(MID(B2098,1,4))&gt;0,"",""),"N/A"))</f>
        <v>N/A</v>
      </c>
      <c r="E2098" s="2">
        <v>80131501</v>
      </c>
      <c r="F2098" s="2" t="s">
        <v>3458</v>
      </c>
      <c r="G2098" s="4">
        <v>7</v>
      </c>
      <c r="H2098" s="4">
        <v>7</v>
      </c>
      <c r="I2098" s="2">
        <v>12</v>
      </c>
      <c r="J2098" s="2">
        <v>1</v>
      </c>
      <c r="K2098" s="2" t="s">
        <v>29</v>
      </c>
      <c r="L2098" s="6" t="str">
        <f>IF(K2098=[49]Hoja3!$B$2,[49]Hoja3!$A$2,IF(K2098=[49]Hoja3!$B$3,[49]Hoja3!$A$3,IF(K2098=[49]Hoja3!$B$4,[49]Hoja3!$A$4,IF(K2098=[49]Hoja3!$B$5,[49]Hoja3!$A$5,IF(K2098=[49]Hoja3!$B$6,[49]Hoja3!$A$6,IF(K2098=[49]Hoja3!$B$7,[49]Hoja3!$A$7,IF(K2098=[49]Hoja3!$B$8,[49]Hoja3!$A$8,IF(K2098=[49]Hoja3!$B$9,[49]Hoja3!$A$9,IF(K2098=[49]Hoja3!$B$10,[49]Hoja3!$A$10,IF(K2098=[49]Hoja3!$B$11,[49]Hoja3!$A$11,IF(K2098=[49]Hoja3!$B$12,[49]Hoja3!$A$12,IF(K2098=[49]Hoja3!$B$13,[49]Hoja3!$A$13,IF(K2098=[49]Hoja3!$B$14,[49]Hoja3!$A$14,"")))))))))))))</f>
        <v>CCE-05</v>
      </c>
      <c r="M2098" s="2" t="s">
        <v>2975</v>
      </c>
      <c r="N2098" s="2">
        <v>0</v>
      </c>
      <c r="O2098" s="5">
        <v>120000000</v>
      </c>
      <c r="P2098" s="5">
        <v>120000000</v>
      </c>
      <c r="Q2098" s="1">
        <v>0</v>
      </c>
      <c r="R2098" s="2">
        <v>0</v>
      </c>
      <c r="S2098" s="2" t="s">
        <v>31</v>
      </c>
      <c r="T2098" s="2" t="s">
        <v>3410</v>
      </c>
      <c r="U2098" s="2" t="s">
        <v>2957</v>
      </c>
      <c r="V2098" s="2" t="s">
        <v>3450</v>
      </c>
      <c r="W2098" s="2" t="s">
        <v>3451</v>
      </c>
      <c r="X2098" s="2">
        <v>32410000</v>
      </c>
      <c r="Y2098" s="2" t="s">
        <v>3452</v>
      </c>
    </row>
    <row r="2099" spans="1:25" ht="75" x14ac:dyDescent="0.25">
      <c r="A2099" s="2" t="s">
        <v>3459</v>
      </c>
      <c r="B2099" s="2" t="s">
        <v>3460</v>
      </c>
      <c r="C2099" s="2" t="str">
        <f t="shared" ref="C2099:C2100" si="40">IF(B2099="","",IFERROR(IF(VALUE(MID(B2099,1,4))&gt;0,"",""),"N/A"))</f>
        <v>N/A</v>
      </c>
      <c r="D2099" s="2" t="str">
        <f t="shared" ref="D2099:D2100" si="41">IF(B2099="","",IFERROR(IF(VALUE(MID(B2099,1,4))&gt;0,"",""),"N/A"))</f>
        <v>N/A</v>
      </c>
      <c r="E2099" s="2">
        <v>78111800</v>
      </c>
      <c r="F2099" s="2" t="s">
        <v>3461</v>
      </c>
      <c r="G2099" s="4">
        <v>2</v>
      </c>
      <c r="H2099" s="4">
        <v>8</v>
      </c>
      <c r="I2099" s="2">
        <v>7</v>
      </c>
      <c r="J2099" s="2">
        <v>1</v>
      </c>
      <c r="K2099" s="2" t="s">
        <v>1289</v>
      </c>
      <c r="L2099" s="6" t="str">
        <f>IF(K2099=[48]Hoja3!$B$2,[48]Hoja3!$A$2,IF(K2099=[48]Hoja3!$B$3,[48]Hoja3!$A$3,IF(K2099=[48]Hoja3!$B$4,[48]Hoja3!$A$4,IF(K2099=[48]Hoja3!$B$5,[48]Hoja3!$A$5,IF(K2099=[48]Hoja3!$B$6,[48]Hoja3!$A$6,IF(K2099=[48]Hoja3!$B$7,[48]Hoja3!$A$7,IF(K2099=[48]Hoja3!$B$8,[48]Hoja3!$A$8,IF(K2099=[48]Hoja3!$B$9,[48]Hoja3!$A$9,IF(K2099=[48]Hoja3!$B$10,[48]Hoja3!$A$10,IF(K2099=[48]Hoja3!$B$11,[48]Hoja3!$A$11,IF(K2099=[48]Hoja3!$B$12,[48]Hoja3!$A$12,IF(K2099=[48]Hoja3!$B$13,[48]Hoja3!$A$13,IF(K2099=[48]Hoja3!$B$14,[48]Hoja3!$A$14,"")))))))))))))</f>
        <v>CCE-10</v>
      </c>
      <c r="M2099" s="2" t="s">
        <v>893</v>
      </c>
      <c r="N2099" s="2">
        <v>0</v>
      </c>
      <c r="O2099" s="5">
        <v>114715152</v>
      </c>
      <c r="P2099" s="5">
        <v>114715152</v>
      </c>
      <c r="Q2099" s="1">
        <v>0</v>
      </c>
      <c r="R2099" s="2">
        <v>0</v>
      </c>
      <c r="S2099" s="2" t="s">
        <v>31</v>
      </c>
      <c r="T2099" s="2" t="s">
        <v>3430</v>
      </c>
      <c r="U2099" s="2" t="s">
        <v>3361</v>
      </c>
      <c r="V2099" s="2" t="s">
        <v>3362</v>
      </c>
      <c r="W2099" s="2" t="s">
        <v>3431</v>
      </c>
      <c r="X2099" s="2">
        <v>3241000</v>
      </c>
      <c r="Y2099" s="2" t="s">
        <v>3432</v>
      </c>
    </row>
    <row r="2100" spans="1:25" ht="75" x14ac:dyDescent="0.25">
      <c r="A2100" s="2">
        <v>3120203</v>
      </c>
      <c r="B2100" s="2" t="s">
        <v>3460</v>
      </c>
      <c r="C2100" s="2" t="str">
        <f t="shared" si="40"/>
        <v>N/A</v>
      </c>
      <c r="D2100" s="2" t="str">
        <f t="shared" si="41"/>
        <v>N/A</v>
      </c>
      <c r="E2100" s="2">
        <v>78102203</v>
      </c>
      <c r="F2100" s="2" t="s">
        <v>3462</v>
      </c>
      <c r="G2100" s="4">
        <v>2</v>
      </c>
      <c r="H2100" s="4">
        <v>3</v>
      </c>
      <c r="I2100" s="2">
        <v>8</v>
      </c>
      <c r="J2100" s="2">
        <v>1</v>
      </c>
      <c r="K2100" s="2" t="s">
        <v>47</v>
      </c>
      <c r="L2100" s="6" t="str">
        <f>IF(K2100=[50]Hoja3!$B$2,[50]Hoja3!$A$2,IF(K2100=[50]Hoja3!$B$3,[50]Hoja3!$A$3,IF(K2100=[50]Hoja3!$B$4,[50]Hoja3!$A$4,IF(K2100=[50]Hoja3!$B$5,[50]Hoja3!$A$5,IF(K2100=[50]Hoja3!$B$6,[50]Hoja3!$A$6,IF(K2100=[50]Hoja3!$B$7,[50]Hoja3!$A$7,IF(K2100=[50]Hoja3!$B$8,[50]Hoja3!$A$8,IF(K2100=[50]Hoja3!$B$9,[50]Hoja3!$A$9,IF(K2100=[50]Hoja3!$B$10,[50]Hoja3!$A$10,IF(K2100=[50]Hoja3!$B$11,[50]Hoja3!$A$11,IF(K2100=[50]Hoja3!$B$12,[50]Hoja3!$A$12,IF(K2100=[50]Hoja3!$B$13,[50]Hoja3!$A$13,IF(K2100=[50]Hoja3!$B$14,[50]Hoja3!$A$14,"")))))))))))))</f>
        <v>CCE-06</v>
      </c>
      <c r="M2100" s="2" t="s">
        <v>893</v>
      </c>
      <c r="N2100" s="2">
        <v>0</v>
      </c>
      <c r="O2100" s="5">
        <v>421639998</v>
      </c>
      <c r="P2100" s="5">
        <v>421639998</v>
      </c>
      <c r="Q2100" s="1">
        <v>0</v>
      </c>
      <c r="R2100" s="2">
        <v>0</v>
      </c>
      <c r="S2100" s="2" t="s">
        <v>31</v>
      </c>
      <c r="T2100" s="2" t="s">
        <v>3430</v>
      </c>
      <c r="U2100" s="2" t="s">
        <v>3361</v>
      </c>
      <c r="V2100" s="2" t="s">
        <v>3362</v>
      </c>
      <c r="W2100" s="2" t="s">
        <v>3463</v>
      </c>
      <c r="X2100" s="2">
        <v>3241000</v>
      </c>
      <c r="Y2100" s="2" t="s">
        <v>3464</v>
      </c>
    </row>
    <row r="2101" spans="1:25" ht="75" x14ac:dyDescent="0.25">
      <c r="A2101" s="2" t="s">
        <v>3465</v>
      </c>
      <c r="B2101" s="2" t="s">
        <v>3466</v>
      </c>
      <c r="C2101" s="2" t="str">
        <f>IF(B2101="","",IFERROR(IF(VALUE(MID(B2101,1,4))&gt;0,"",""),"N/A"))</f>
        <v>N/A</v>
      </c>
      <c r="D2101" s="2" t="str">
        <f>IF(B2101="","",IFERROR(IF(VALUE(MID(B2101,1,4))&gt;0,"",""),"N/A"))</f>
        <v>N/A</v>
      </c>
      <c r="E2101" s="2">
        <v>80161801</v>
      </c>
      <c r="F2101" s="2" t="s">
        <v>3467</v>
      </c>
      <c r="G2101" s="4">
        <v>1</v>
      </c>
      <c r="H2101" s="4">
        <v>2</v>
      </c>
      <c r="I2101" s="2">
        <v>7</v>
      </c>
      <c r="J2101" s="2">
        <v>1</v>
      </c>
      <c r="K2101" s="2" t="s">
        <v>510</v>
      </c>
      <c r="L2101" s="6" t="str">
        <f>IF(K2101=[48]Hoja3!$B$2,[48]Hoja3!$A$2,IF(K2101=[48]Hoja3!$B$3,[48]Hoja3!$A$3,IF(K2101=[48]Hoja3!$B$4,[48]Hoja3!$A$4,IF(K2101=[48]Hoja3!$B$5,[48]Hoja3!$A$5,IF(K2101=[48]Hoja3!$B$6,[48]Hoja3!$A$6,IF(K2101=[48]Hoja3!$B$7,[48]Hoja3!$A$7,IF(K2101=[48]Hoja3!$B$8,[48]Hoja3!$A$8,IF(K2101=[48]Hoja3!$B$9,[48]Hoja3!$A$9,IF(K2101=[48]Hoja3!$B$10,[48]Hoja3!$A$10,IF(K2101=[48]Hoja3!$B$11,[48]Hoja3!$A$11,IF(K2101=[48]Hoja3!$B$12,[48]Hoja3!$A$12,IF(K2101=[48]Hoja3!$B$13,[48]Hoja3!$A$13,IF(K2101=[48]Hoja3!$B$14,[48]Hoja3!$A$14,"")))))))))))))</f>
        <v>CCE-07</v>
      </c>
      <c r="M2101" s="2" t="s">
        <v>44</v>
      </c>
      <c r="N2101" s="2">
        <v>0</v>
      </c>
      <c r="O2101" s="5">
        <v>114890476</v>
      </c>
      <c r="P2101" s="5">
        <v>114890476</v>
      </c>
      <c r="Q2101" s="1">
        <v>0</v>
      </c>
      <c r="R2101" s="2">
        <v>0</v>
      </c>
      <c r="S2101" s="2" t="s">
        <v>31</v>
      </c>
      <c r="T2101" s="2" t="s">
        <v>3430</v>
      </c>
      <c r="U2101" s="2" t="s">
        <v>3361</v>
      </c>
      <c r="V2101" s="2" t="s">
        <v>3362</v>
      </c>
      <c r="W2101" s="2" t="s">
        <v>3441</v>
      </c>
      <c r="X2101" s="2">
        <v>3241000</v>
      </c>
      <c r="Y2101" s="2" t="s">
        <v>3442</v>
      </c>
    </row>
    <row r="2102" spans="1:25" ht="90" x14ac:dyDescent="0.25">
      <c r="A2102" s="2" t="s">
        <v>3468</v>
      </c>
      <c r="B2102" s="2" t="s">
        <v>3466</v>
      </c>
      <c r="C2102" s="2" t="s">
        <v>3399</v>
      </c>
      <c r="D2102" s="2" t="s">
        <v>3399</v>
      </c>
      <c r="E2102" s="2">
        <v>55101519</v>
      </c>
      <c r="F2102" s="2" t="s">
        <v>3469</v>
      </c>
      <c r="G2102" s="4">
        <v>2</v>
      </c>
      <c r="H2102" s="4">
        <v>2</v>
      </c>
      <c r="I2102" s="2">
        <v>10</v>
      </c>
      <c r="J2102" s="2">
        <v>1</v>
      </c>
      <c r="K2102" s="2" t="s">
        <v>1289</v>
      </c>
      <c r="L2102" s="6" t="str">
        <f>IF(K2102=[51]Hoja3!$B$2,[51]Hoja3!$A$2,IF(K2102=[51]Hoja3!$B$3,[51]Hoja3!$A$3,IF(K2102=[51]Hoja3!$B$4,[51]Hoja3!$A$4,IF(K2102=[51]Hoja3!$B$5,[51]Hoja3!$A$5,IF(K2102=[51]Hoja3!$B$6,[51]Hoja3!$A$6,IF(K2102=[51]Hoja3!$B$7,[51]Hoja3!$A$7,IF(K2102=[51]Hoja3!$B$8,[51]Hoja3!$A$8,IF(K2102=[51]Hoja3!$B$9,[51]Hoja3!$A$9,IF(K2102=[51]Hoja3!$B$10,[51]Hoja3!$A$10,IF(K2102=[51]Hoja3!$B$11,[51]Hoja3!$A$11,IF(K2102=[51]Hoja3!$B$12,[51]Hoja3!$A$12,IF(K2102=[51]Hoja3!$B$13,[51]Hoja3!$A$13,IF(K2102=[51]Hoja3!$B$14,[51]Hoja3!$A$14,"")))))))))))))</f>
        <v>CCE-10</v>
      </c>
      <c r="M2102" s="2" t="s">
        <v>44</v>
      </c>
      <c r="N2102" s="2">
        <v>0</v>
      </c>
      <c r="O2102" s="5">
        <v>30000000</v>
      </c>
      <c r="P2102" s="5">
        <f>+O2102</f>
        <v>30000000</v>
      </c>
      <c r="Q2102" s="1">
        <v>0</v>
      </c>
      <c r="R2102" s="2">
        <v>0</v>
      </c>
      <c r="S2102" s="2" t="s">
        <v>3470</v>
      </c>
      <c r="T2102" s="2" t="s">
        <v>3471</v>
      </c>
      <c r="U2102" s="2" t="s">
        <v>3472</v>
      </c>
      <c r="V2102" s="2" t="s">
        <v>3473</v>
      </c>
      <c r="W2102" s="2" t="s">
        <v>3474</v>
      </c>
      <c r="X2102" s="2">
        <v>3241000</v>
      </c>
      <c r="Y2102" s="2" t="s">
        <v>3475</v>
      </c>
    </row>
    <row r="2103" spans="1:25" ht="90" x14ac:dyDescent="0.25">
      <c r="A2103" s="2" t="s">
        <v>3476</v>
      </c>
      <c r="B2103" s="2" t="s">
        <v>3466</v>
      </c>
      <c r="C2103" s="2" t="s">
        <v>3399</v>
      </c>
      <c r="D2103" s="2" t="s">
        <v>3399</v>
      </c>
      <c r="E2103" s="2">
        <v>55101504</v>
      </c>
      <c r="F2103" s="2" t="s">
        <v>3477</v>
      </c>
      <c r="G2103" s="4">
        <v>6</v>
      </c>
      <c r="H2103" s="4">
        <v>6</v>
      </c>
      <c r="I2103" s="2">
        <v>12</v>
      </c>
      <c r="J2103" s="2">
        <v>1</v>
      </c>
      <c r="K2103" s="2" t="s">
        <v>29</v>
      </c>
      <c r="L2103" s="6" t="str">
        <f>IF(K2103=[51]Hoja3!$B$2,[51]Hoja3!$A$2,IF(K2103=[51]Hoja3!$B$3,[51]Hoja3!$A$3,IF(K2103=[51]Hoja3!$B$4,[51]Hoja3!$A$4,IF(K2103=[51]Hoja3!$B$5,[51]Hoja3!$A$5,IF(K2103=[51]Hoja3!$B$6,[51]Hoja3!$A$6,IF(K2103=[51]Hoja3!$B$7,[51]Hoja3!$A$7,IF(K2103=[51]Hoja3!$B$8,[51]Hoja3!$A$8,IF(K2103=[51]Hoja3!$B$9,[51]Hoja3!$A$9,IF(K2103=[51]Hoja3!$B$10,[51]Hoja3!$A$10,IF(K2103=[51]Hoja3!$B$11,[51]Hoja3!$A$11,IF(K2103=[51]Hoja3!$B$12,[51]Hoja3!$A$12,IF(K2103=[51]Hoja3!$B$13,[51]Hoja3!$A$13,IF(K2103=[51]Hoja3!$B$14,[51]Hoja3!$A$14,"")))))))))))))</f>
        <v>CCE-05</v>
      </c>
      <c r="M2103" s="2" t="s">
        <v>44</v>
      </c>
      <c r="N2103" s="2">
        <v>0</v>
      </c>
      <c r="O2103" s="5">
        <v>700000</v>
      </c>
      <c r="P2103" s="5">
        <f>+O2103</f>
        <v>700000</v>
      </c>
      <c r="Q2103" s="1">
        <v>0</v>
      </c>
      <c r="R2103" s="2">
        <v>0</v>
      </c>
      <c r="S2103" s="2" t="s">
        <v>3470</v>
      </c>
      <c r="T2103" s="2" t="s">
        <v>3471</v>
      </c>
      <c r="U2103" s="2" t="s">
        <v>3472</v>
      </c>
      <c r="V2103" s="2" t="s">
        <v>3473</v>
      </c>
      <c r="W2103" s="2" t="s">
        <v>3474</v>
      </c>
      <c r="X2103" s="2">
        <v>3241000</v>
      </c>
      <c r="Y2103" s="2" t="s">
        <v>3475</v>
      </c>
    </row>
    <row r="2104" spans="1:25" ht="90" x14ac:dyDescent="0.25">
      <c r="A2104" s="2" t="s">
        <v>3478</v>
      </c>
      <c r="B2104" s="2" t="s">
        <v>3466</v>
      </c>
      <c r="C2104" s="2" t="s">
        <v>3399</v>
      </c>
      <c r="D2104" s="2" t="s">
        <v>3399</v>
      </c>
      <c r="E2104" s="2">
        <v>55101504</v>
      </c>
      <c r="F2104" s="2" t="s">
        <v>3479</v>
      </c>
      <c r="G2104" s="4">
        <v>6</v>
      </c>
      <c r="H2104" s="4">
        <v>6</v>
      </c>
      <c r="I2104" s="2">
        <v>12</v>
      </c>
      <c r="J2104" s="2">
        <v>1</v>
      </c>
      <c r="K2104" s="2" t="s">
        <v>29</v>
      </c>
      <c r="L2104" s="6" t="str">
        <f>IF(K2104=[51]Hoja3!$B$2,[51]Hoja3!$A$2,IF(K2104=[51]Hoja3!$B$3,[51]Hoja3!$A$3,IF(K2104=[51]Hoja3!$B$4,[51]Hoja3!$A$4,IF(K2104=[51]Hoja3!$B$5,[51]Hoja3!$A$5,IF(K2104=[51]Hoja3!$B$6,[51]Hoja3!$A$6,IF(K2104=[51]Hoja3!$B$7,[51]Hoja3!$A$7,IF(K2104=[51]Hoja3!$B$8,[51]Hoja3!$A$8,IF(K2104=[51]Hoja3!$B$9,[51]Hoja3!$A$9,IF(K2104=[51]Hoja3!$B$10,[51]Hoja3!$A$10,IF(K2104=[51]Hoja3!$B$11,[51]Hoja3!$A$11,IF(K2104=[51]Hoja3!$B$12,[51]Hoja3!$A$12,IF(K2104=[51]Hoja3!$B$13,[51]Hoja3!$A$13,IF(K2104=[51]Hoja3!$B$14,[51]Hoja3!$A$14,"")))))))))))))</f>
        <v>CCE-05</v>
      </c>
      <c r="M2104" s="2" t="s">
        <v>44</v>
      </c>
      <c r="N2104" s="2">
        <v>0</v>
      </c>
      <c r="O2104" s="5">
        <v>830000</v>
      </c>
      <c r="P2104" s="5">
        <f>+O2104</f>
        <v>830000</v>
      </c>
      <c r="Q2104" s="1">
        <v>0</v>
      </c>
      <c r="R2104" s="2">
        <v>0</v>
      </c>
      <c r="S2104" s="2" t="s">
        <v>3470</v>
      </c>
      <c r="T2104" s="2" t="s">
        <v>3471</v>
      </c>
      <c r="U2104" s="2" t="s">
        <v>3472</v>
      </c>
      <c r="V2104" s="2" t="s">
        <v>3473</v>
      </c>
      <c r="W2104" s="2" t="s">
        <v>3474</v>
      </c>
      <c r="X2104" s="2">
        <v>3241000</v>
      </c>
      <c r="Y2104" s="2" t="s">
        <v>3475</v>
      </c>
    </row>
    <row r="2105" spans="1:25" ht="90" x14ac:dyDescent="0.25">
      <c r="A2105" s="2" t="s">
        <v>3480</v>
      </c>
      <c r="B2105" s="2" t="s">
        <v>3466</v>
      </c>
      <c r="C2105" s="2" t="s">
        <v>3399</v>
      </c>
      <c r="D2105" s="2" t="s">
        <v>3399</v>
      </c>
      <c r="E2105" s="2">
        <v>55101506</v>
      </c>
      <c r="F2105" s="2" t="s">
        <v>3481</v>
      </c>
      <c r="G2105" s="4">
        <v>11</v>
      </c>
      <c r="H2105" s="4">
        <v>11</v>
      </c>
      <c r="I2105" s="2">
        <v>12</v>
      </c>
      <c r="J2105" s="2">
        <v>1</v>
      </c>
      <c r="K2105" s="2" t="s">
        <v>29</v>
      </c>
      <c r="L2105" s="6" t="str">
        <f>IF(K2105=[51]Hoja3!$B$2,[51]Hoja3!$A$2,IF(K2105=[51]Hoja3!$B$3,[51]Hoja3!$A$3,IF(K2105=[51]Hoja3!$B$4,[51]Hoja3!$A$4,IF(K2105=[51]Hoja3!$B$5,[51]Hoja3!$A$5,IF(K2105=[51]Hoja3!$B$6,[51]Hoja3!$A$6,IF(K2105=[51]Hoja3!$B$7,[51]Hoja3!$A$7,IF(K2105=[51]Hoja3!$B$8,[51]Hoja3!$A$8,IF(K2105=[51]Hoja3!$B$9,[51]Hoja3!$A$9,IF(K2105=[51]Hoja3!$B$10,[51]Hoja3!$A$10,IF(K2105=[51]Hoja3!$B$11,[51]Hoja3!$A$11,IF(K2105=[51]Hoja3!$B$12,[51]Hoja3!$A$12,IF(K2105=[51]Hoja3!$B$13,[51]Hoja3!$A$13,IF(K2105=[51]Hoja3!$B$14,[51]Hoja3!$A$14,"")))))))))))))</f>
        <v>CCE-05</v>
      </c>
      <c r="M2105" s="2" t="s">
        <v>44</v>
      </c>
      <c r="N2105" s="2">
        <v>0</v>
      </c>
      <c r="O2105" s="5">
        <v>960000</v>
      </c>
      <c r="P2105" s="5">
        <f>+O2105</f>
        <v>960000</v>
      </c>
      <c r="Q2105" s="1">
        <v>0</v>
      </c>
      <c r="R2105" s="2">
        <v>0</v>
      </c>
      <c r="S2105" s="2" t="s">
        <v>3470</v>
      </c>
      <c r="T2105" s="2" t="s">
        <v>3471</v>
      </c>
      <c r="U2105" s="2" t="s">
        <v>3472</v>
      </c>
      <c r="V2105" s="2" t="s">
        <v>3473</v>
      </c>
      <c r="W2105" s="2" t="s">
        <v>3474</v>
      </c>
      <c r="X2105" s="2">
        <v>3241000</v>
      </c>
      <c r="Y2105" s="2" t="s">
        <v>3475</v>
      </c>
    </row>
    <row r="2106" spans="1:25" ht="135" x14ac:dyDescent="0.25">
      <c r="A2106" s="2" t="s">
        <v>3482</v>
      </c>
      <c r="B2106" s="2" t="s">
        <v>3466</v>
      </c>
      <c r="C2106" s="2" t="s">
        <v>3399</v>
      </c>
      <c r="D2106" s="2" t="s">
        <v>3399</v>
      </c>
      <c r="E2106" s="2" t="s">
        <v>3483</v>
      </c>
      <c r="F2106" s="2" t="s">
        <v>3484</v>
      </c>
      <c r="G2106" s="4">
        <v>9</v>
      </c>
      <c r="H2106" s="4">
        <v>9</v>
      </c>
      <c r="I2106" s="2">
        <v>12</v>
      </c>
      <c r="J2106" s="2">
        <v>1</v>
      </c>
      <c r="K2106" s="2" t="s">
        <v>29</v>
      </c>
      <c r="L2106" s="6" t="str">
        <f>IF(K2106=[51]Hoja3!$B$2,[51]Hoja3!$A$2,IF(K2106=[51]Hoja3!$B$3,[51]Hoja3!$A$3,IF(K2106=[51]Hoja3!$B$4,[51]Hoja3!$A$4,IF(K2106=[51]Hoja3!$B$5,[51]Hoja3!$A$5,IF(K2106=[51]Hoja3!$B$6,[51]Hoja3!$A$6,IF(K2106=[51]Hoja3!$B$7,[51]Hoja3!$A$7,IF(K2106=[51]Hoja3!$B$8,[51]Hoja3!$A$8,IF(K2106=[51]Hoja3!$B$9,[51]Hoja3!$A$9,IF(K2106=[51]Hoja3!$B$10,[51]Hoja3!$A$10,IF(K2106=[51]Hoja3!$B$11,[51]Hoja3!$A$11,IF(K2106=[51]Hoja3!$B$12,[51]Hoja3!$A$12,IF(K2106=[51]Hoja3!$B$13,[51]Hoja3!$A$13,IF(K2106=[51]Hoja3!$B$14,[51]Hoja3!$A$14,"")))))))))))))</f>
        <v>CCE-05</v>
      </c>
      <c r="M2106" s="2" t="s">
        <v>44</v>
      </c>
      <c r="N2106" s="2">
        <v>0</v>
      </c>
      <c r="O2106" s="5">
        <v>37648000</v>
      </c>
      <c r="P2106" s="5">
        <f>+O2106</f>
        <v>37648000</v>
      </c>
      <c r="Q2106" s="1">
        <v>0</v>
      </c>
      <c r="R2106" s="2">
        <v>0</v>
      </c>
      <c r="S2106" s="2" t="s">
        <v>3470</v>
      </c>
      <c r="T2106" s="2" t="s">
        <v>3471</v>
      </c>
      <c r="U2106" s="2" t="s">
        <v>3472</v>
      </c>
      <c r="V2106" s="2" t="s">
        <v>3473</v>
      </c>
      <c r="W2106" s="2" t="s">
        <v>3485</v>
      </c>
      <c r="X2106" s="2">
        <v>3241000</v>
      </c>
      <c r="Y2106" s="2" t="s">
        <v>3486</v>
      </c>
    </row>
    <row r="2107" spans="1:25" ht="75" x14ac:dyDescent="0.25">
      <c r="A2107" s="2" t="s">
        <v>3487</v>
      </c>
      <c r="B2107" s="2" t="s">
        <v>3488</v>
      </c>
      <c r="C2107" s="2" t="str">
        <f t="shared" ref="C2107:C2111" si="42">IF(B2107="","",IFERROR(IF(VALUE(MID(B2107,1,4))&gt;0,"",""),"N/A"))</f>
        <v>N/A</v>
      </c>
      <c r="D2107" s="2" t="str">
        <f t="shared" ref="D2107:D2111" si="43">IF(B2107="","",IFERROR(IF(VALUE(MID(B2107,1,4))&gt;0,"",""),"N/A"))</f>
        <v>N/A</v>
      </c>
      <c r="E2107" s="2">
        <v>72103302</v>
      </c>
      <c r="F2107" s="2" t="s">
        <v>3489</v>
      </c>
      <c r="G2107" s="4">
        <v>6</v>
      </c>
      <c r="H2107" s="4">
        <v>6</v>
      </c>
      <c r="I2107" s="2">
        <v>6</v>
      </c>
      <c r="J2107" s="2">
        <v>1</v>
      </c>
      <c r="K2107" s="2" t="s">
        <v>29</v>
      </c>
      <c r="L2107" s="6" t="str">
        <f>IF(K2107=[48]Hoja3!$B$2,[48]Hoja3!$A$2,IF(K2107=[48]Hoja3!$B$3,[48]Hoja3!$A$3,IF(K2107=[48]Hoja3!$B$4,[48]Hoja3!$A$4,IF(K2107=[48]Hoja3!$B$5,[48]Hoja3!$A$5,IF(K2107=[48]Hoja3!$B$6,[48]Hoja3!$A$6,IF(K2107=[48]Hoja3!$B$7,[48]Hoja3!$A$7,IF(K2107=[48]Hoja3!$B$8,[48]Hoja3!$A$8,IF(K2107=[48]Hoja3!$B$9,[48]Hoja3!$A$9,IF(K2107=[48]Hoja3!$B$10,[48]Hoja3!$A$10,IF(K2107=[48]Hoja3!$B$11,[48]Hoja3!$A$11,IF(K2107=[48]Hoja3!$B$12,[48]Hoja3!$A$12,IF(K2107=[48]Hoja3!$B$13,[48]Hoja3!$A$13,IF(K2107=[48]Hoja3!$B$14,[48]Hoja3!$A$14,"")))))))))))))</f>
        <v>CCE-05</v>
      </c>
      <c r="M2107" s="2" t="s">
        <v>893</v>
      </c>
      <c r="N2107" s="2">
        <v>0</v>
      </c>
      <c r="O2107" s="5">
        <v>33692742</v>
      </c>
      <c r="P2107" s="5">
        <v>33692742</v>
      </c>
      <c r="Q2107" s="1">
        <v>0</v>
      </c>
      <c r="R2107" s="2">
        <v>0</v>
      </c>
      <c r="S2107" s="2" t="s">
        <v>31</v>
      </c>
      <c r="T2107" s="2" t="s">
        <v>3430</v>
      </c>
      <c r="U2107" s="2" t="s">
        <v>3361</v>
      </c>
      <c r="V2107" s="2" t="s">
        <v>3362</v>
      </c>
      <c r="W2107" s="2" t="s">
        <v>3431</v>
      </c>
      <c r="X2107" s="2">
        <v>3241000</v>
      </c>
      <c r="Y2107" s="2" t="s">
        <v>3432</v>
      </c>
    </row>
    <row r="2108" spans="1:25" ht="75" x14ac:dyDescent="0.25">
      <c r="A2108" s="2" t="s">
        <v>3490</v>
      </c>
      <c r="B2108" s="2" t="s">
        <v>3488</v>
      </c>
      <c r="C2108" s="2" t="str">
        <f t="shared" si="42"/>
        <v>N/A</v>
      </c>
      <c r="D2108" s="2" t="str">
        <f t="shared" si="43"/>
        <v>N/A</v>
      </c>
      <c r="E2108" s="2">
        <v>78181500</v>
      </c>
      <c r="F2108" s="2" t="s">
        <v>3491</v>
      </c>
      <c r="G2108" s="4">
        <v>1</v>
      </c>
      <c r="H2108" s="4">
        <v>2</v>
      </c>
      <c r="I2108" s="2">
        <v>6</v>
      </c>
      <c r="J2108" s="2">
        <v>1</v>
      </c>
      <c r="K2108" s="2" t="s">
        <v>1289</v>
      </c>
      <c r="L2108" s="6" t="str">
        <f>IF(K2108=[48]Hoja3!$B$2,[48]Hoja3!$A$2,IF(K2108=[48]Hoja3!$B$3,[48]Hoja3!$A$3,IF(K2108=[48]Hoja3!$B$4,[48]Hoja3!$A$4,IF(K2108=[48]Hoja3!$B$5,[48]Hoja3!$A$5,IF(K2108=[48]Hoja3!$B$6,[48]Hoja3!$A$6,IF(K2108=[48]Hoja3!$B$7,[48]Hoja3!$A$7,IF(K2108=[48]Hoja3!$B$8,[48]Hoja3!$A$8,IF(K2108=[48]Hoja3!$B$9,[48]Hoja3!$A$9,IF(K2108=[48]Hoja3!$B$10,[48]Hoja3!$A$10,IF(K2108=[48]Hoja3!$B$11,[48]Hoja3!$A$11,IF(K2108=[48]Hoja3!$B$12,[48]Hoja3!$A$12,IF(K2108=[48]Hoja3!$B$13,[48]Hoja3!$A$13,IF(K2108=[48]Hoja3!$B$14,[48]Hoja3!$A$14,"")))))))))))))</f>
        <v>CCE-10</v>
      </c>
      <c r="M2108" s="2" t="s">
        <v>893</v>
      </c>
      <c r="N2108" s="2">
        <v>0</v>
      </c>
      <c r="O2108" s="5">
        <v>62738956</v>
      </c>
      <c r="P2108" s="5">
        <v>62738956</v>
      </c>
      <c r="Q2108" s="1">
        <v>0</v>
      </c>
      <c r="R2108" s="2">
        <v>0</v>
      </c>
      <c r="S2108" s="2" t="s">
        <v>31</v>
      </c>
      <c r="T2108" s="2" t="s">
        <v>3430</v>
      </c>
      <c r="U2108" s="2" t="s">
        <v>3361</v>
      </c>
      <c r="V2108" s="2" t="s">
        <v>3362</v>
      </c>
      <c r="W2108" s="2" t="s">
        <v>3431</v>
      </c>
      <c r="X2108" s="2">
        <v>3241000</v>
      </c>
      <c r="Y2108" s="2" t="s">
        <v>3432</v>
      </c>
    </row>
    <row r="2109" spans="1:25" ht="75" x14ac:dyDescent="0.25">
      <c r="A2109" s="2" t="s">
        <v>3492</v>
      </c>
      <c r="B2109" s="2" t="s">
        <v>3488</v>
      </c>
      <c r="C2109" s="2" t="str">
        <f t="shared" si="42"/>
        <v>N/A</v>
      </c>
      <c r="D2109" s="2" t="str">
        <f t="shared" si="43"/>
        <v>N/A</v>
      </c>
      <c r="E2109" s="2">
        <v>31162800</v>
      </c>
      <c r="F2109" s="2" t="s">
        <v>3493</v>
      </c>
      <c r="G2109" s="4">
        <v>2</v>
      </c>
      <c r="H2109" s="4">
        <v>2</v>
      </c>
      <c r="I2109" s="2">
        <v>6</v>
      </c>
      <c r="J2109" s="2">
        <v>1</v>
      </c>
      <c r="K2109" s="2" t="s">
        <v>1289</v>
      </c>
      <c r="L2109" s="6" t="str">
        <f>IF(K2109=[48]Hoja3!$B$2,[48]Hoja3!$A$2,IF(K2109=[48]Hoja3!$B$3,[48]Hoja3!$A$3,IF(K2109=[48]Hoja3!$B$4,[48]Hoja3!$A$4,IF(K2109=[48]Hoja3!$B$5,[48]Hoja3!$A$5,IF(K2109=[48]Hoja3!$B$6,[48]Hoja3!$A$6,IF(K2109=[48]Hoja3!$B$7,[48]Hoja3!$A$7,IF(K2109=[48]Hoja3!$B$8,[48]Hoja3!$A$8,IF(K2109=[48]Hoja3!$B$9,[48]Hoja3!$A$9,IF(K2109=[48]Hoja3!$B$10,[48]Hoja3!$A$10,IF(K2109=[48]Hoja3!$B$11,[48]Hoja3!$A$11,IF(K2109=[48]Hoja3!$B$12,[48]Hoja3!$A$12,IF(K2109=[48]Hoja3!$B$13,[48]Hoja3!$A$13,IF(K2109=[48]Hoja3!$B$14,[48]Hoja3!$A$14,"")))))))))))))</f>
        <v>CCE-10</v>
      </c>
      <c r="M2109" s="2" t="s">
        <v>44</v>
      </c>
      <c r="N2109" s="2">
        <v>0</v>
      </c>
      <c r="O2109" s="5">
        <v>69999984</v>
      </c>
      <c r="P2109" s="5">
        <v>69999984</v>
      </c>
      <c r="Q2109" s="1">
        <v>0</v>
      </c>
      <c r="R2109" s="2">
        <v>0</v>
      </c>
      <c r="S2109" s="2" t="s">
        <v>31</v>
      </c>
      <c r="T2109" s="2" t="s">
        <v>3430</v>
      </c>
      <c r="U2109" s="2" t="s">
        <v>3361</v>
      </c>
      <c r="V2109" s="2" t="s">
        <v>3362</v>
      </c>
      <c r="W2109" s="2" t="s">
        <v>3494</v>
      </c>
      <c r="X2109" s="2">
        <v>3241000</v>
      </c>
      <c r="Y2109" s="2" t="s">
        <v>3495</v>
      </c>
    </row>
    <row r="2110" spans="1:25" ht="75" x14ac:dyDescent="0.25">
      <c r="A2110" s="2" t="s">
        <v>3496</v>
      </c>
      <c r="B2110" s="2" t="s">
        <v>3488</v>
      </c>
      <c r="C2110" s="2" t="str">
        <f t="shared" si="42"/>
        <v>N/A</v>
      </c>
      <c r="D2110" s="2" t="str">
        <f t="shared" si="43"/>
        <v>N/A</v>
      </c>
      <c r="E2110" s="2">
        <v>92101501</v>
      </c>
      <c r="F2110" s="2" t="s">
        <v>3497</v>
      </c>
      <c r="G2110" s="4">
        <v>1</v>
      </c>
      <c r="H2110" s="4">
        <v>2</v>
      </c>
      <c r="I2110" s="2">
        <v>8</v>
      </c>
      <c r="J2110" s="2">
        <v>1</v>
      </c>
      <c r="K2110" s="2" t="s">
        <v>53</v>
      </c>
      <c r="L2110" s="6" t="str">
        <f>IF(K2110=[48]Hoja3!$B$2,[48]Hoja3!$A$2,IF(K2110=[48]Hoja3!$B$3,[48]Hoja3!$A$3,IF(K2110=[48]Hoja3!$B$4,[48]Hoja3!$A$4,IF(K2110=[48]Hoja3!$B$5,[48]Hoja3!$A$5,IF(K2110=[48]Hoja3!$B$6,[48]Hoja3!$A$6,IF(K2110=[48]Hoja3!$B$7,[48]Hoja3!$A$7,IF(K2110=[48]Hoja3!$B$8,[48]Hoja3!$A$8,IF(K2110=[48]Hoja3!$B$9,[48]Hoja3!$A$9,IF(K2110=[48]Hoja3!$B$10,[48]Hoja3!$A$10,IF(K2110=[48]Hoja3!$B$11,[48]Hoja3!$A$11,IF(K2110=[48]Hoja3!$B$12,[48]Hoja3!$A$12,IF(K2110=[48]Hoja3!$B$13,[48]Hoja3!$A$13,IF(K2110=[48]Hoja3!$B$14,[48]Hoja3!$A$14,"")))))))))))))</f>
        <v>CCE-02</v>
      </c>
      <c r="M2110" s="2" t="s">
        <v>893</v>
      </c>
      <c r="N2110" s="2">
        <v>0</v>
      </c>
      <c r="O2110" s="5">
        <f>3278057220-724073743</f>
        <v>2553983477</v>
      </c>
      <c r="P2110" s="5">
        <f>3278057220-724073743</f>
        <v>2553983477</v>
      </c>
      <c r="Q2110" s="1">
        <v>0</v>
      </c>
      <c r="R2110" s="2">
        <v>0</v>
      </c>
      <c r="S2110" s="2" t="s">
        <v>31</v>
      </c>
      <c r="T2110" s="2" t="s">
        <v>3430</v>
      </c>
      <c r="U2110" s="2" t="s">
        <v>3361</v>
      </c>
      <c r="V2110" s="2" t="s">
        <v>3362</v>
      </c>
      <c r="W2110" s="2" t="s">
        <v>3498</v>
      </c>
      <c r="X2110" s="2">
        <v>3241000</v>
      </c>
      <c r="Y2110" s="2" t="s">
        <v>3499</v>
      </c>
    </row>
    <row r="2111" spans="1:25" ht="90" x14ac:dyDescent="0.25">
      <c r="A2111" s="2" t="s">
        <v>3500</v>
      </c>
      <c r="B2111" s="2" t="s">
        <v>3488</v>
      </c>
      <c r="C2111" s="2" t="str">
        <f t="shared" si="42"/>
        <v>N/A</v>
      </c>
      <c r="D2111" s="2" t="str">
        <f t="shared" si="43"/>
        <v>N/A</v>
      </c>
      <c r="E2111" s="2">
        <v>76111501</v>
      </c>
      <c r="F2111" s="2" t="s">
        <v>3501</v>
      </c>
      <c r="G2111" s="4">
        <v>1</v>
      </c>
      <c r="H2111" s="4">
        <v>2</v>
      </c>
      <c r="I2111" s="2">
        <v>8</v>
      </c>
      <c r="J2111" s="2">
        <v>1</v>
      </c>
      <c r="K2111" s="2" t="s">
        <v>43</v>
      </c>
      <c r="L2111" s="6" t="str">
        <f>IF(K2111=[48]Hoja3!$B$2,[48]Hoja3!$A$2,IF(K2111=[48]Hoja3!$B$3,[48]Hoja3!$A$3,IF(K2111=[48]Hoja3!$B$4,[48]Hoja3!$A$4,IF(K2111=[48]Hoja3!$B$5,[48]Hoja3!$A$5,IF(K2111=[48]Hoja3!$B$6,[48]Hoja3!$A$6,IF(K2111=[48]Hoja3!$B$7,[48]Hoja3!$A$7,IF(K2111=[48]Hoja3!$B$8,[48]Hoja3!$A$8,IF(K2111=[48]Hoja3!$B$9,[48]Hoja3!$A$9,IF(K2111=[48]Hoja3!$B$10,[48]Hoja3!$A$10,IF(K2111=[48]Hoja3!$B$11,[48]Hoja3!$A$11,IF(K2111=[48]Hoja3!$B$12,[48]Hoja3!$A$12,IF(K2111=[48]Hoja3!$B$13,[48]Hoja3!$A$13,IF(K2111=[48]Hoja3!$B$14,[48]Hoja3!$A$14,"")))))))))))))</f>
        <v>CCE-99</v>
      </c>
      <c r="M2111" s="2" t="s">
        <v>893</v>
      </c>
      <c r="N2111" s="2">
        <v>0</v>
      </c>
      <c r="O2111" s="5">
        <f>1692000000-214426862</f>
        <v>1477573138</v>
      </c>
      <c r="P2111" s="5">
        <f>1692000000-214426862</f>
        <v>1477573138</v>
      </c>
      <c r="Q2111" s="1">
        <v>0</v>
      </c>
      <c r="R2111" s="2">
        <v>0</v>
      </c>
      <c r="S2111" s="2" t="s">
        <v>31</v>
      </c>
      <c r="T2111" s="2" t="s">
        <v>3430</v>
      </c>
      <c r="U2111" s="2" t="s">
        <v>3361</v>
      </c>
      <c r="V2111" s="2" t="s">
        <v>3362</v>
      </c>
      <c r="W2111" s="2" t="s">
        <v>3363</v>
      </c>
      <c r="X2111" s="2">
        <v>3241000</v>
      </c>
      <c r="Y2111" s="2" t="s">
        <v>3438</v>
      </c>
    </row>
    <row r="2112" spans="1:25" ht="75" x14ac:dyDescent="0.25">
      <c r="A2112" s="2" t="s">
        <v>3502</v>
      </c>
      <c r="B2112" s="2" t="s">
        <v>3503</v>
      </c>
      <c r="C2112" s="2" t="s">
        <v>3399</v>
      </c>
      <c r="D2112" s="2" t="s">
        <v>3399</v>
      </c>
      <c r="E2112" s="2">
        <v>80111601</v>
      </c>
      <c r="F2112" s="2" t="s">
        <v>3504</v>
      </c>
      <c r="G2112" s="4">
        <v>1</v>
      </c>
      <c r="H2112" s="4">
        <v>1</v>
      </c>
      <c r="I2112" s="2">
        <v>11</v>
      </c>
      <c r="J2112" s="2">
        <v>1</v>
      </c>
      <c r="K2112" s="2" t="s">
        <v>29</v>
      </c>
      <c r="L2112" s="6" t="str">
        <f>IF(K2112=[52]Hoja3!$B$2,[52]Hoja3!$A$2,IF(K2112=[52]Hoja3!$B$3,[52]Hoja3!$A$3,IF(K2112=[52]Hoja3!$B$4,[52]Hoja3!$A$4,IF(K2112=[52]Hoja3!$B$5,[52]Hoja3!$A$5,IF(K2112=[52]Hoja3!$B$6,[52]Hoja3!$A$6,IF(K2112=[52]Hoja3!$B$7,[52]Hoja3!$A$7,IF(K2112=[52]Hoja3!$B$8,[52]Hoja3!$A$8,IF(K2112=[52]Hoja3!$B$9,[52]Hoja3!$A$9,IF(K2112=[52]Hoja3!$B$10,[52]Hoja3!$A$10,IF(K2112=[52]Hoja3!$B$11,[52]Hoja3!$A$11,IF(K2112=[52]Hoja3!$B$12,[52]Hoja3!$A$12,IF(K2112=[52]Hoja3!$B$13,[52]Hoja3!$A$13,IF(K2112=[52]Hoja3!$B$14,[52]Hoja3!$A$14,"")))))))))))))</f>
        <v>CCE-05</v>
      </c>
      <c r="M2112" s="2" t="s">
        <v>1022</v>
      </c>
      <c r="N2112" s="2">
        <v>0</v>
      </c>
      <c r="O2112" s="5">
        <v>19522272</v>
      </c>
      <c r="P2112" s="5">
        <v>19522272</v>
      </c>
      <c r="Q2112" s="1">
        <v>0</v>
      </c>
      <c r="R2112" s="2">
        <v>0</v>
      </c>
      <c r="S2112" s="2" t="s">
        <v>31</v>
      </c>
      <c r="T2112" s="2" t="s">
        <v>3430</v>
      </c>
      <c r="U2112" s="2" t="s">
        <v>3505</v>
      </c>
      <c r="V2112" s="2" t="s">
        <v>3362</v>
      </c>
      <c r="W2112" s="2" t="s">
        <v>3506</v>
      </c>
      <c r="X2112" s="2">
        <v>3241000</v>
      </c>
      <c r="Y2112" s="2" t="s">
        <v>3507</v>
      </c>
    </row>
    <row r="2113" spans="1:25" ht="75" x14ac:dyDescent="0.25">
      <c r="A2113" s="2" t="s">
        <v>3508</v>
      </c>
      <c r="B2113" s="2" t="s">
        <v>3503</v>
      </c>
      <c r="C2113" s="2" t="s">
        <v>3399</v>
      </c>
      <c r="D2113" s="2" t="s">
        <v>3399</v>
      </c>
      <c r="E2113" s="2">
        <v>80111601</v>
      </c>
      <c r="F2113" s="2" t="s">
        <v>3504</v>
      </c>
      <c r="G2113" s="4">
        <v>1</v>
      </c>
      <c r="H2113" s="4">
        <v>1</v>
      </c>
      <c r="I2113" s="2">
        <v>11</v>
      </c>
      <c r="J2113" s="2">
        <v>1</v>
      </c>
      <c r="K2113" s="2" t="s">
        <v>29</v>
      </c>
      <c r="L2113" s="6" t="str">
        <f>IF(K2113=[52]Hoja3!$B$2,[52]Hoja3!$A$2,IF(K2113=[52]Hoja3!$B$3,[52]Hoja3!$A$3,IF(K2113=[52]Hoja3!$B$4,[52]Hoja3!$A$4,IF(K2113=[52]Hoja3!$B$5,[52]Hoja3!$A$5,IF(K2113=[52]Hoja3!$B$6,[52]Hoja3!$A$6,IF(K2113=[52]Hoja3!$B$7,[52]Hoja3!$A$7,IF(K2113=[52]Hoja3!$B$8,[52]Hoja3!$A$8,IF(K2113=[52]Hoja3!$B$9,[52]Hoja3!$A$9,IF(K2113=[52]Hoja3!$B$10,[52]Hoja3!$A$10,IF(K2113=[52]Hoja3!$B$11,[52]Hoja3!$A$11,IF(K2113=[52]Hoja3!$B$12,[52]Hoja3!$A$12,IF(K2113=[52]Hoja3!$B$13,[52]Hoja3!$A$13,IF(K2113=[52]Hoja3!$B$14,[52]Hoja3!$A$14,"")))))))))))))</f>
        <v>CCE-05</v>
      </c>
      <c r="M2113" s="2" t="s">
        <v>1022</v>
      </c>
      <c r="N2113" s="2">
        <v>0</v>
      </c>
      <c r="O2113" s="5">
        <v>18302130</v>
      </c>
      <c r="P2113" s="5">
        <v>18302130</v>
      </c>
      <c r="Q2113" s="1">
        <v>0</v>
      </c>
      <c r="R2113" s="2">
        <v>0</v>
      </c>
      <c r="S2113" s="2" t="s">
        <v>31</v>
      </c>
      <c r="T2113" s="2" t="s">
        <v>3430</v>
      </c>
      <c r="U2113" s="2" t="s">
        <v>3505</v>
      </c>
      <c r="V2113" s="2" t="s">
        <v>3362</v>
      </c>
      <c r="W2113" s="2" t="s">
        <v>3506</v>
      </c>
      <c r="X2113" s="2">
        <v>3241000</v>
      </c>
      <c r="Y2113" s="2" t="s">
        <v>3507</v>
      </c>
    </row>
    <row r="2114" spans="1:25" ht="75" x14ac:dyDescent="0.25">
      <c r="A2114" s="2" t="s">
        <v>3509</v>
      </c>
      <c r="B2114" s="2" t="s">
        <v>3503</v>
      </c>
      <c r="C2114" s="2" t="s">
        <v>3399</v>
      </c>
      <c r="D2114" s="2" t="s">
        <v>3399</v>
      </c>
      <c r="E2114" s="2">
        <v>80111601</v>
      </c>
      <c r="F2114" s="2" t="s">
        <v>3504</v>
      </c>
      <c r="G2114" s="4">
        <v>1</v>
      </c>
      <c r="H2114" s="4">
        <v>1</v>
      </c>
      <c r="I2114" s="2">
        <v>11</v>
      </c>
      <c r="J2114" s="2">
        <v>1</v>
      </c>
      <c r="K2114" s="2" t="s">
        <v>29</v>
      </c>
      <c r="L2114" s="6" t="str">
        <f>IF(K2114=[52]Hoja3!$B$2,[52]Hoja3!$A$2,IF(K2114=[52]Hoja3!$B$3,[52]Hoja3!$A$3,IF(K2114=[52]Hoja3!$B$4,[52]Hoja3!$A$4,IF(K2114=[52]Hoja3!$B$5,[52]Hoja3!$A$5,IF(K2114=[52]Hoja3!$B$6,[52]Hoja3!$A$6,IF(K2114=[52]Hoja3!$B$7,[52]Hoja3!$A$7,IF(K2114=[52]Hoja3!$B$8,[52]Hoja3!$A$8,IF(K2114=[52]Hoja3!$B$9,[52]Hoja3!$A$9,IF(K2114=[52]Hoja3!$B$10,[52]Hoja3!$A$10,IF(K2114=[52]Hoja3!$B$11,[52]Hoja3!$A$11,IF(K2114=[52]Hoja3!$B$12,[52]Hoja3!$A$12,IF(K2114=[52]Hoja3!$B$13,[52]Hoja3!$A$13,IF(K2114=[52]Hoja3!$B$14,[52]Hoja3!$A$14,"")))))))))))))</f>
        <v>CCE-05</v>
      </c>
      <c r="M2114" s="2" t="s">
        <v>1022</v>
      </c>
      <c r="N2114" s="2">
        <v>0</v>
      </c>
      <c r="O2114" s="5">
        <v>19522272</v>
      </c>
      <c r="P2114" s="5">
        <v>19522272</v>
      </c>
      <c r="Q2114" s="1">
        <v>0</v>
      </c>
      <c r="R2114" s="2">
        <v>0</v>
      </c>
      <c r="S2114" s="2" t="s">
        <v>31</v>
      </c>
      <c r="T2114" s="2" t="s">
        <v>3430</v>
      </c>
      <c r="U2114" s="2" t="s">
        <v>3505</v>
      </c>
      <c r="V2114" s="2" t="s">
        <v>3362</v>
      </c>
      <c r="W2114" s="2" t="s">
        <v>3506</v>
      </c>
      <c r="X2114" s="2">
        <v>3241000</v>
      </c>
      <c r="Y2114" s="2" t="s">
        <v>3507</v>
      </c>
    </row>
    <row r="2115" spans="1:25" ht="75" x14ac:dyDescent="0.25">
      <c r="A2115" s="2" t="s">
        <v>3510</v>
      </c>
      <c r="B2115" s="2" t="s">
        <v>3503</v>
      </c>
      <c r="C2115" s="2" t="s">
        <v>3399</v>
      </c>
      <c r="D2115" s="2" t="s">
        <v>3399</v>
      </c>
      <c r="E2115" s="2">
        <v>80111601</v>
      </c>
      <c r="F2115" s="2" t="s">
        <v>3504</v>
      </c>
      <c r="G2115" s="4">
        <v>1</v>
      </c>
      <c r="H2115" s="4">
        <v>1</v>
      </c>
      <c r="I2115" s="2">
        <v>11</v>
      </c>
      <c r="J2115" s="2">
        <v>1</v>
      </c>
      <c r="K2115" s="2" t="s">
        <v>29</v>
      </c>
      <c r="L2115" s="6" t="str">
        <f>IF(K2115=[52]Hoja3!$B$2,[52]Hoja3!$A$2,IF(K2115=[52]Hoja3!$B$3,[52]Hoja3!$A$3,IF(K2115=[52]Hoja3!$B$4,[52]Hoja3!$A$4,IF(K2115=[52]Hoja3!$B$5,[52]Hoja3!$A$5,IF(K2115=[52]Hoja3!$B$6,[52]Hoja3!$A$6,IF(K2115=[52]Hoja3!$B$7,[52]Hoja3!$A$7,IF(K2115=[52]Hoja3!$B$8,[52]Hoja3!$A$8,IF(K2115=[52]Hoja3!$B$9,[52]Hoja3!$A$9,IF(K2115=[52]Hoja3!$B$10,[52]Hoja3!$A$10,IF(K2115=[52]Hoja3!$B$11,[52]Hoja3!$A$11,IF(K2115=[52]Hoja3!$B$12,[52]Hoja3!$A$12,IF(K2115=[52]Hoja3!$B$13,[52]Hoja3!$A$13,IF(K2115=[52]Hoja3!$B$14,[52]Hoja3!$A$14,"")))))))))))))</f>
        <v>CCE-05</v>
      </c>
      <c r="M2115" s="2" t="s">
        <v>1022</v>
      </c>
      <c r="N2115" s="2">
        <v>0</v>
      </c>
      <c r="O2115" s="5">
        <v>19522272</v>
      </c>
      <c r="P2115" s="5">
        <v>19522272</v>
      </c>
      <c r="Q2115" s="1">
        <v>0</v>
      </c>
      <c r="R2115" s="2">
        <v>0</v>
      </c>
      <c r="S2115" s="2" t="s">
        <v>31</v>
      </c>
      <c r="T2115" s="2" t="s">
        <v>3430</v>
      </c>
      <c r="U2115" s="2" t="s">
        <v>3505</v>
      </c>
      <c r="V2115" s="2" t="s">
        <v>3362</v>
      </c>
      <c r="W2115" s="2" t="s">
        <v>3506</v>
      </c>
      <c r="X2115" s="2">
        <v>3241000</v>
      </c>
      <c r="Y2115" s="2" t="s">
        <v>3507</v>
      </c>
    </row>
    <row r="2116" spans="1:25" ht="75" x14ac:dyDescent="0.25">
      <c r="A2116" s="2" t="s">
        <v>3511</v>
      </c>
      <c r="B2116" s="2" t="s">
        <v>3503</v>
      </c>
      <c r="C2116" s="2" t="s">
        <v>3399</v>
      </c>
      <c r="D2116" s="2" t="s">
        <v>3399</v>
      </c>
      <c r="E2116" s="2">
        <v>80111601</v>
      </c>
      <c r="F2116" s="2" t="s">
        <v>3504</v>
      </c>
      <c r="G2116" s="4">
        <v>1</v>
      </c>
      <c r="H2116" s="4">
        <v>1</v>
      </c>
      <c r="I2116" s="2">
        <v>11</v>
      </c>
      <c r="J2116" s="2">
        <v>1</v>
      </c>
      <c r="K2116" s="2" t="s">
        <v>29</v>
      </c>
      <c r="L2116" s="6" t="str">
        <f>IF(K2116=[52]Hoja3!$B$2,[52]Hoja3!$A$2,IF(K2116=[52]Hoja3!$B$3,[52]Hoja3!$A$3,IF(K2116=[52]Hoja3!$B$4,[52]Hoja3!$A$4,IF(K2116=[52]Hoja3!$B$5,[52]Hoja3!$A$5,IF(K2116=[52]Hoja3!$B$6,[52]Hoja3!$A$6,IF(K2116=[52]Hoja3!$B$7,[52]Hoja3!$A$7,IF(K2116=[52]Hoja3!$B$8,[52]Hoja3!$A$8,IF(K2116=[52]Hoja3!$B$9,[52]Hoja3!$A$9,IF(K2116=[52]Hoja3!$B$10,[52]Hoja3!$A$10,IF(K2116=[52]Hoja3!$B$11,[52]Hoja3!$A$11,IF(K2116=[52]Hoja3!$B$12,[52]Hoja3!$A$12,IF(K2116=[52]Hoja3!$B$13,[52]Hoja3!$A$13,IF(K2116=[52]Hoja3!$B$14,[52]Hoja3!$A$14,"")))))))))))))</f>
        <v>CCE-05</v>
      </c>
      <c r="M2116" s="2" t="s">
        <v>1022</v>
      </c>
      <c r="N2116" s="2">
        <v>0</v>
      </c>
      <c r="O2116" s="5">
        <v>18302130</v>
      </c>
      <c r="P2116" s="5">
        <v>18302130</v>
      </c>
      <c r="Q2116" s="1">
        <v>0</v>
      </c>
      <c r="R2116" s="2">
        <v>0</v>
      </c>
      <c r="S2116" s="2" t="s">
        <v>31</v>
      </c>
      <c r="T2116" s="2" t="s">
        <v>3430</v>
      </c>
      <c r="U2116" s="2" t="s">
        <v>3505</v>
      </c>
      <c r="V2116" s="2" t="s">
        <v>3362</v>
      </c>
      <c r="W2116" s="2" t="s">
        <v>3506</v>
      </c>
      <c r="X2116" s="2">
        <v>3241000</v>
      </c>
      <c r="Y2116" s="2" t="s">
        <v>3507</v>
      </c>
    </row>
    <row r="2117" spans="1:25" ht="75" x14ac:dyDescent="0.25">
      <c r="A2117" s="2" t="s">
        <v>3512</v>
      </c>
      <c r="B2117" s="2" t="s">
        <v>3503</v>
      </c>
      <c r="C2117" s="2" t="s">
        <v>3399</v>
      </c>
      <c r="D2117" s="2" t="s">
        <v>3399</v>
      </c>
      <c r="E2117" s="2">
        <v>80111601</v>
      </c>
      <c r="F2117" s="2" t="s">
        <v>3504</v>
      </c>
      <c r="G2117" s="4">
        <v>1</v>
      </c>
      <c r="H2117" s="4">
        <v>1</v>
      </c>
      <c r="I2117" s="2">
        <v>11</v>
      </c>
      <c r="J2117" s="2">
        <v>1</v>
      </c>
      <c r="K2117" s="2" t="s">
        <v>29</v>
      </c>
      <c r="L2117" s="6" t="str">
        <f>IF(K2117=[52]Hoja3!$B$2,[52]Hoja3!$A$2,IF(K2117=[52]Hoja3!$B$3,[52]Hoja3!$A$3,IF(K2117=[52]Hoja3!$B$4,[52]Hoja3!$A$4,IF(K2117=[52]Hoja3!$B$5,[52]Hoja3!$A$5,IF(K2117=[52]Hoja3!$B$6,[52]Hoja3!$A$6,IF(K2117=[52]Hoja3!$B$7,[52]Hoja3!$A$7,IF(K2117=[52]Hoja3!$B$8,[52]Hoja3!$A$8,IF(K2117=[52]Hoja3!$B$9,[52]Hoja3!$A$9,IF(K2117=[52]Hoja3!$B$10,[52]Hoja3!$A$10,IF(K2117=[52]Hoja3!$B$11,[52]Hoja3!$A$11,IF(K2117=[52]Hoja3!$B$12,[52]Hoja3!$A$12,IF(K2117=[52]Hoja3!$B$13,[52]Hoja3!$A$13,IF(K2117=[52]Hoja3!$B$14,[52]Hoja3!$A$14,"")))))))))))))</f>
        <v>CCE-05</v>
      </c>
      <c r="M2117" s="2" t="s">
        <v>1022</v>
      </c>
      <c r="N2117" s="2">
        <v>0</v>
      </c>
      <c r="O2117" s="5">
        <v>19522272</v>
      </c>
      <c r="P2117" s="5">
        <v>19522272</v>
      </c>
      <c r="Q2117" s="1">
        <v>0</v>
      </c>
      <c r="R2117" s="2">
        <v>0</v>
      </c>
      <c r="S2117" s="2" t="s">
        <v>31</v>
      </c>
      <c r="T2117" s="2" t="s">
        <v>3430</v>
      </c>
      <c r="U2117" s="2" t="s">
        <v>3505</v>
      </c>
      <c r="V2117" s="2" t="s">
        <v>3362</v>
      </c>
      <c r="W2117" s="2" t="s">
        <v>3506</v>
      </c>
      <c r="X2117" s="2">
        <v>3241000</v>
      </c>
      <c r="Y2117" s="2" t="s">
        <v>3507</v>
      </c>
    </row>
    <row r="2118" spans="1:25" ht="75" x14ac:dyDescent="0.25">
      <c r="A2118" s="2" t="s">
        <v>3513</v>
      </c>
      <c r="B2118" s="2" t="s">
        <v>3503</v>
      </c>
      <c r="C2118" s="2" t="s">
        <v>3399</v>
      </c>
      <c r="D2118" s="2" t="s">
        <v>3399</v>
      </c>
      <c r="E2118" s="2">
        <v>80111601</v>
      </c>
      <c r="F2118" s="2" t="s">
        <v>3504</v>
      </c>
      <c r="G2118" s="4">
        <v>1</v>
      </c>
      <c r="H2118" s="4">
        <v>1</v>
      </c>
      <c r="I2118" s="2">
        <v>11</v>
      </c>
      <c r="J2118" s="2">
        <v>1</v>
      </c>
      <c r="K2118" s="2" t="s">
        <v>29</v>
      </c>
      <c r="L2118" s="6" t="str">
        <f>IF(K2118=[52]Hoja3!$B$2,[52]Hoja3!$A$2,IF(K2118=[52]Hoja3!$B$3,[52]Hoja3!$A$3,IF(K2118=[52]Hoja3!$B$4,[52]Hoja3!$A$4,IF(K2118=[52]Hoja3!$B$5,[52]Hoja3!$A$5,IF(K2118=[52]Hoja3!$B$6,[52]Hoja3!$A$6,IF(K2118=[52]Hoja3!$B$7,[52]Hoja3!$A$7,IF(K2118=[52]Hoja3!$B$8,[52]Hoja3!$A$8,IF(K2118=[52]Hoja3!$B$9,[52]Hoja3!$A$9,IF(K2118=[52]Hoja3!$B$10,[52]Hoja3!$A$10,IF(K2118=[52]Hoja3!$B$11,[52]Hoja3!$A$11,IF(K2118=[52]Hoja3!$B$12,[52]Hoja3!$A$12,IF(K2118=[52]Hoja3!$B$13,[52]Hoja3!$A$13,IF(K2118=[52]Hoja3!$B$14,[52]Hoja3!$A$14,"")))))))))))))</f>
        <v>CCE-05</v>
      </c>
      <c r="M2118" s="2" t="s">
        <v>1022</v>
      </c>
      <c r="N2118" s="2">
        <v>0</v>
      </c>
      <c r="O2118" s="5">
        <v>18302130</v>
      </c>
      <c r="P2118" s="5">
        <v>18302130</v>
      </c>
      <c r="Q2118" s="1">
        <v>0</v>
      </c>
      <c r="R2118" s="2">
        <v>0</v>
      </c>
      <c r="S2118" s="2" t="s">
        <v>31</v>
      </c>
      <c r="T2118" s="2" t="s">
        <v>3430</v>
      </c>
      <c r="U2118" s="2" t="s">
        <v>3505</v>
      </c>
      <c r="V2118" s="2" t="s">
        <v>3362</v>
      </c>
      <c r="W2118" s="2" t="s">
        <v>3506</v>
      </c>
      <c r="X2118" s="2">
        <v>3241000</v>
      </c>
      <c r="Y2118" s="2" t="s">
        <v>3507</v>
      </c>
    </row>
    <row r="2119" spans="1:25" ht="75" x14ac:dyDescent="0.25">
      <c r="A2119" s="2" t="s">
        <v>3514</v>
      </c>
      <c r="B2119" s="2" t="s">
        <v>3503</v>
      </c>
      <c r="C2119" s="2" t="s">
        <v>3399</v>
      </c>
      <c r="D2119" s="2" t="s">
        <v>3399</v>
      </c>
      <c r="E2119" s="2">
        <v>80111601</v>
      </c>
      <c r="F2119" s="2" t="s">
        <v>3504</v>
      </c>
      <c r="G2119" s="4">
        <v>1</v>
      </c>
      <c r="H2119" s="4">
        <v>1</v>
      </c>
      <c r="I2119" s="2">
        <v>11</v>
      </c>
      <c r="J2119" s="2">
        <v>1</v>
      </c>
      <c r="K2119" s="2" t="s">
        <v>29</v>
      </c>
      <c r="L2119" s="6" t="str">
        <f>IF(K2119=[52]Hoja3!$B$2,[52]Hoja3!$A$2,IF(K2119=[52]Hoja3!$B$3,[52]Hoja3!$A$3,IF(K2119=[52]Hoja3!$B$4,[52]Hoja3!$A$4,IF(K2119=[52]Hoja3!$B$5,[52]Hoja3!$A$5,IF(K2119=[52]Hoja3!$B$6,[52]Hoja3!$A$6,IF(K2119=[52]Hoja3!$B$7,[52]Hoja3!$A$7,IF(K2119=[52]Hoja3!$B$8,[52]Hoja3!$A$8,IF(K2119=[52]Hoja3!$B$9,[52]Hoja3!$A$9,IF(K2119=[52]Hoja3!$B$10,[52]Hoja3!$A$10,IF(K2119=[52]Hoja3!$B$11,[52]Hoja3!$A$11,IF(K2119=[52]Hoja3!$B$12,[52]Hoja3!$A$12,IF(K2119=[52]Hoja3!$B$13,[52]Hoja3!$A$13,IF(K2119=[52]Hoja3!$B$14,[52]Hoja3!$A$14,"")))))))))))))</f>
        <v>CCE-05</v>
      </c>
      <c r="M2119" s="2" t="s">
        <v>1022</v>
      </c>
      <c r="N2119" s="2">
        <v>0</v>
      </c>
      <c r="O2119" s="5">
        <v>18302130</v>
      </c>
      <c r="P2119" s="5">
        <v>18302130</v>
      </c>
      <c r="Q2119" s="1">
        <v>0</v>
      </c>
      <c r="R2119" s="2">
        <v>0</v>
      </c>
      <c r="S2119" s="2" t="s">
        <v>31</v>
      </c>
      <c r="T2119" s="2" t="s">
        <v>3430</v>
      </c>
      <c r="U2119" s="2" t="s">
        <v>3505</v>
      </c>
      <c r="V2119" s="2" t="s">
        <v>3362</v>
      </c>
      <c r="W2119" s="2" t="s">
        <v>3506</v>
      </c>
      <c r="X2119" s="2">
        <v>3241000</v>
      </c>
      <c r="Y2119" s="2" t="s">
        <v>3507</v>
      </c>
    </row>
    <row r="2120" spans="1:25" ht="75" x14ac:dyDescent="0.25">
      <c r="A2120" s="2" t="s">
        <v>3515</v>
      </c>
      <c r="B2120" s="2" t="s">
        <v>3503</v>
      </c>
      <c r="C2120" s="2" t="s">
        <v>3399</v>
      </c>
      <c r="D2120" s="2" t="s">
        <v>3399</v>
      </c>
      <c r="E2120" s="2">
        <v>80111601</v>
      </c>
      <c r="F2120" s="2" t="s">
        <v>3504</v>
      </c>
      <c r="G2120" s="4">
        <v>1</v>
      </c>
      <c r="H2120" s="4">
        <v>1</v>
      </c>
      <c r="I2120" s="2">
        <v>11</v>
      </c>
      <c r="J2120" s="2">
        <v>1</v>
      </c>
      <c r="K2120" s="2" t="s">
        <v>29</v>
      </c>
      <c r="L2120" s="6" t="str">
        <f>IF(K2120=[52]Hoja3!$B$2,[52]Hoja3!$A$2,IF(K2120=[52]Hoja3!$B$3,[52]Hoja3!$A$3,IF(K2120=[52]Hoja3!$B$4,[52]Hoja3!$A$4,IF(K2120=[52]Hoja3!$B$5,[52]Hoja3!$A$5,IF(K2120=[52]Hoja3!$B$6,[52]Hoja3!$A$6,IF(K2120=[52]Hoja3!$B$7,[52]Hoja3!$A$7,IF(K2120=[52]Hoja3!$B$8,[52]Hoja3!$A$8,IF(K2120=[52]Hoja3!$B$9,[52]Hoja3!$A$9,IF(K2120=[52]Hoja3!$B$10,[52]Hoja3!$A$10,IF(K2120=[52]Hoja3!$B$11,[52]Hoja3!$A$11,IF(K2120=[52]Hoja3!$B$12,[52]Hoja3!$A$12,IF(K2120=[52]Hoja3!$B$13,[52]Hoja3!$A$13,IF(K2120=[52]Hoja3!$B$14,[52]Hoja3!$A$14,"")))))))))))))</f>
        <v>CCE-05</v>
      </c>
      <c r="M2120" s="2" t="s">
        <v>1022</v>
      </c>
      <c r="N2120" s="2">
        <v>0</v>
      </c>
      <c r="O2120" s="5">
        <v>18302130</v>
      </c>
      <c r="P2120" s="5">
        <v>18302130</v>
      </c>
      <c r="Q2120" s="1">
        <v>0</v>
      </c>
      <c r="R2120" s="2">
        <v>0</v>
      </c>
      <c r="S2120" s="2" t="s">
        <v>31</v>
      </c>
      <c r="T2120" s="2" t="s">
        <v>3430</v>
      </c>
      <c r="U2120" s="2" t="s">
        <v>3505</v>
      </c>
      <c r="V2120" s="2" t="s">
        <v>3362</v>
      </c>
      <c r="W2120" s="2" t="s">
        <v>3506</v>
      </c>
      <c r="X2120" s="2">
        <v>3241000</v>
      </c>
      <c r="Y2120" s="2" t="s">
        <v>3507</v>
      </c>
    </row>
    <row r="2121" spans="1:25" ht="75" x14ac:dyDescent="0.25">
      <c r="A2121" s="2" t="s">
        <v>3516</v>
      </c>
      <c r="B2121" s="2" t="s">
        <v>3503</v>
      </c>
      <c r="C2121" s="2" t="s">
        <v>3399</v>
      </c>
      <c r="D2121" s="2" t="s">
        <v>3399</v>
      </c>
      <c r="E2121" s="2">
        <v>80111601</v>
      </c>
      <c r="F2121" s="2" t="s">
        <v>3504</v>
      </c>
      <c r="G2121" s="4">
        <v>1</v>
      </c>
      <c r="H2121" s="4">
        <v>1</v>
      </c>
      <c r="I2121" s="2">
        <v>11</v>
      </c>
      <c r="J2121" s="2">
        <v>1</v>
      </c>
      <c r="K2121" s="2" t="s">
        <v>29</v>
      </c>
      <c r="L2121" s="6" t="str">
        <f>IF(K2121=[52]Hoja3!$B$2,[52]Hoja3!$A$2,IF(K2121=[52]Hoja3!$B$3,[52]Hoja3!$A$3,IF(K2121=[52]Hoja3!$B$4,[52]Hoja3!$A$4,IF(K2121=[52]Hoja3!$B$5,[52]Hoja3!$A$5,IF(K2121=[52]Hoja3!$B$6,[52]Hoja3!$A$6,IF(K2121=[52]Hoja3!$B$7,[52]Hoja3!$A$7,IF(K2121=[52]Hoja3!$B$8,[52]Hoja3!$A$8,IF(K2121=[52]Hoja3!$B$9,[52]Hoja3!$A$9,IF(K2121=[52]Hoja3!$B$10,[52]Hoja3!$A$10,IF(K2121=[52]Hoja3!$B$11,[52]Hoja3!$A$11,IF(K2121=[52]Hoja3!$B$12,[52]Hoja3!$A$12,IF(K2121=[52]Hoja3!$B$13,[52]Hoja3!$A$13,IF(K2121=[52]Hoja3!$B$14,[52]Hoja3!$A$14,"")))))))))))))</f>
        <v>CCE-05</v>
      </c>
      <c r="M2121" s="2" t="s">
        <v>1022</v>
      </c>
      <c r="N2121" s="2">
        <v>0</v>
      </c>
      <c r="O2121" s="5">
        <v>19522272</v>
      </c>
      <c r="P2121" s="5">
        <v>19522272</v>
      </c>
      <c r="Q2121" s="1">
        <v>0</v>
      </c>
      <c r="R2121" s="2">
        <v>0</v>
      </c>
      <c r="S2121" s="2" t="s">
        <v>31</v>
      </c>
      <c r="T2121" s="2" t="s">
        <v>3430</v>
      </c>
      <c r="U2121" s="2" t="s">
        <v>3505</v>
      </c>
      <c r="V2121" s="2" t="s">
        <v>3362</v>
      </c>
      <c r="W2121" s="2" t="s">
        <v>3506</v>
      </c>
      <c r="X2121" s="2">
        <v>3241000</v>
      </c>
      <c r="Y2121" s="2" t="s">
        <v>3507</v>
      </c>
    </row>
    <row r="2122" spans="1:25" ht="75" x14ac:dyDescent="0.25">
      <c r="A2122" s="2" t="s">
        <v>3517</v>
      </c>
      <c r="B2122" s="2" t="s">
        <v>3503</v>
      </c>
      <c r="C2122" s="2" t="s">
        <v>3399</v>
      </c>
      <c r="D2122" s="2" t="s">
        <v>3399</v>
      </c>
      <c r="E2122" s="2">
        <v>80111601</v>
      </c>
      <c r="F2122" s="2" t="s">
        <v>3504</v>
      </c>
      <c r="G2122" s="4">
        <v>1</v>
      </c>
      <c r="H2122" s="4">
        <v>1</v>
      </c>
      <c r="I2122" s="2">
        <v>11</v>
      </c>
      <c r="J2122" s="2">
        <v>1</v>
      </c>
      <c r="K2122" s="2" t="s">
        <v>29</v>
      </c>
      <c r="L2122" s="6" t="str">
        <f>IF(K2122=[52]Hoja3!$B$2,[52]Hoja3!$A$2,IF(K2122=[52]Hoja3!$B$3,[52]Hoja3!$A$3,IF(K2122=[52]Hoja3!$B$4,[52]Hoja3!$A$4,IF(K2122=[52]Hoja3!$B$5,[52]Hoja3!$A$5,IF(K2122=[52]Hoja3!$B$6,[52]Hoja3!$A$6,IF(K2122=[52]Hoja3!$B$7,[52]Hoja3!$A$7,IF(K2122=[52]Hoja3!$B$8,[52]Hoja3!$A$8,IF(K2122=[52]Hoja3!$B$9,[52]Hoja3!$A$9,IF(K2122=[52]Hoja3!$B$10,[52]Hoja3!$A$10,IF(K2122=[52]Hoja3!$B$11,[52]Hoja3!$A$11,IF(K2122=[52]Hoja3!$B$12,[52]Hoja3!$A$12,IF(K2122=[52]Hoja3!$B$13,[52]Hoja3!$A$13,IF(K2122=[52]Hoja3!$B$14,[52]Hoja3!$A$14,"")))))))))))))</f>
        <v>CCE-05</v>
      </c>
      <c r="M2122" s="2" t="s">
        <v>1022</v>
      </c>
      <c r="N2122" s="2">
        <v>0</v>
      </c>
      <c r="O2122" s="5">
        <v>19522272</v>
      </c>
      <c r="P2122" s="5">
        <v>19522272</v>
      </c>
      <c r="Q2122" s="1">
        <v>0</v>
      </c>
      <c r="R2122" s="2">
        <v>0</v>
      </c>
      <c r="S2122" s="2" t="s">
        <v>31</v>
      </c>
      <c r="T2122" s="2" t="s">
        <v>3430</v>
      </c>
      <c r="U2122" s="2" t="s">
        <v>3505</v>
      </c>
      <c r="V2122" s="2" t="s">
        <v>3362</v>
      </c>
      <c r="W2122" s="2" t="s">
        <v>3506</v>
      </c>
      <c r="X2122" s="2">
        <v>3241000</v>
      </c>
      <c r="Y2122" s="2" t="s">
        <v>3507</v>
      </c>
    </row>
    <row r="2123" spans="1:25" ht="75" x14ac:dyDescent="0.25">
      <c r="A2123" s="2" t="s">
        <v>3518</v>
      </c>
      <c r="B2123" s="2" t="s">
        <v>3503</v>
      </c>
      <c r="C2123" s="2" t="s">
        <v>3399</v>
      </c>
      <c r="D2123" s="2" t="s">
        <v>3399</v>
      </c>
      <c r="E2123" s="2">
        <v>80111601</v>
      </c>
      <c r="F2123" s="2" t="s">
        <v>3504</v>
      </c>
      <c r="G2123" s="4">
        <v>1</v>
      </c>
      <c r="H2123" s="4">
        <v>1</v>
      </c>
      <c r="I2123" s="2">
        <v>11</v>
      </c>
      <c r="J2123" s="2">
        <v>1</v>
      </c>
      <c r="K2123" s="2" t="s">
        <v>29</v>
      </c>
      <c r="L2123" s="6" t="str">
        <f>IF(K2123=[52]Hoja3!$B$2,[52]Hoja3!$A$2,IF(K2123=[52]Hoja3!$B$3,[52]Hoja3!$A$3,IF(K2123=[52]Hoja3!$B$4,[52]Hoja3!$A$4,IF(K2123=[52]Hoja3!$B$5,[52]Hoja3!$A$5,IF(K2123=[52]Hoja3!$B$6,[52]Hoja3!$A$6,IF(K2123=[52]Hoja3!$B$7,[52]Hoja3!$A$7,IF(K2123=[52]Hoja3!$B$8,[52]Hoja3!$A$8,IF(K2123=[52]Hoja3!$B$9,[52]Hoja3!$A$9,IF(K2123=[52]Hoja3!$B$10,[52]Hoja3!$A$10,IF(K2123=[52]Hoja3!$B$11,[52]Hoja3!$A$11,IF(K2123=[52]Hoja3!$B$12,[52]Hoja3!$A$12,IF(K2123=[52]Hoja3!$B$13,[52]Hoja3!$A$13,IF(K2123=[52]Hoja3!$B$14,[52]Hoja3!$A$14,"")))))))))))))</f>
        <v>CCE-05</v>
      </c>
      <c r="M2123" s="2" t="s">
        <v>1022</v>
      </c>
      <c r="N2123" s="2">
        <v>0</v>
      </c>
      <c r="O2123" s="5">
        <v>19522272</v>
      </c>
      <c r="P2123" s="5">
        <v>19522272</v>
      </c>
      <c r="Q2123" s="1">
        <v>0</v>
      </c>
      <c r="R2123" s="2">
        <v>0</v>
      </c>
      <c r="S2123" s="2" t="s">
        <v>31</v>
      </c>
      <c r="T2123" s="2" t="s">
        <v>3430</v>
      </c>
      <c r="U2123" s="2" t="s">
        <v>3505</v>
      </c>
      <c r="V2123" s="2" t="s">
        <v>3362</v>
      </c>
      <c r="W2123" s="2" t="s">
        <v>3506</v>
      </c>
      <c r="X2123" s="2">
        <v>3241000</v>
      </c>
      <c r="Y2123" s="2" t="s">
        <v>3507</v>
      </c>
    </row>
    <row r="2124" spans="1:25" ht="75" x14ac:dyDescent="0.25">
      <c r="A2124" s="2" t="s">
        <v>3519</v>
      </c>
      <c r="B2124" s="2" t="s">
        <v>3503</v>
      </c>
      <c r="C2124" s="2" t="s">
        <v>3399</v>
      </c>
      <c r="D2124" s="2" t="s">
        <v>3399</v>
      </c>
      <c r="E2124" s="2">
        <v>80111601</v>
      </c>
      <c r="F2124" s="2" t="s">
        <v>3504</v>
      </c>
      <c r="G2124" s="4">
        <v>1</v>
      </c>
      <c r="H2124" s="4">
        <v>1</v>
      </c>
      <c r="I2124" s="2">
        <v>11</v>
      </c>
      <c r="J2124" s="2">
        <v>1</v>
      </c>
      <c r="K2124" s="2" t="s">
        <v>29</v>
      </c>
      <c r="L2124" s="6" t="str">
        <f>IF(K2124=[52]Hoja3!$B$2,[52]Hoja3!$A$2,IF(K2124=[52]Hoja3!$B$3,[52]Hoja3!$A$3,IF(K2124=[52]Hoja3!$B$4,[52]Hoja3!$A$4,IF(K2124=[52]Hoja3!$B$5,[52]Hoja3!$A$5,IF(K2124=[52]Hoja3!$B$6,[52]Hoja3!$A$6,IF(K2124=[52]Hoja3!$B$7,[52]Hoja3!$A$7,IF(K2124=[52]Hoja3!$B$8,[52]Hoja3!$A$8,IF(K2124=[52]Hoja3!$B$9,[52]Hoja3!$A$9,IF(K2124=[52]Hoja3!$B$10,[52]Hoja3!$A$10,IF(K2124=[52]Hoja3!$B$11,[52]Hoja3!$A$11,IF(K2124=[52]Hoja3!$B$12,[52]Hoja3!$A$12,IF(K2124=[52]Hoja3!$B$13,[52]Hoja3!$A$13,IF(K2124=[52]Hoja3!$B$14,[52]Hoja3!$A$14,"")))))))))))))</f>
        <v>CCE-05</v>
      </c>
      <c r="M2124" s="2" t="s">
        <v>1022</v>
      </c>
      <c r="N2124" s="2">
        <v>0</v>
      </c>
      <c r="O2124" s="5">
        <v>18302130</v>
      </c>
      <c r="P2124" s="5">
        <v>18302130</v>
      </c>
      <c r="Q2124" s="1">
        <v>0</v>
      </c>
      <c r="R2124" s="2">
        <v>0</v>
      </c>
      <c r="S2124" s="2" t="s">
        <v>31</v>
      </c>
      <c r="T2124" s="2" t="s">
        <v>3430</v>
      </c>
      <c r="U2124" s="2" t="s">
        <v>3505</v>
      </c>
      <c r="V2124" s="2" t="s">
        <v>3362</v>
      </c>
      <c r="W2124" s="2" t="s">
        <v>3506</v>
      </c>
      <c r="X2124" s="2">
        <v>3241000</v>
      </c>
      <c r="Y2124" s="2" t="s">
        <v>3507</v>
      </c>
    </row>
    <row r="2125" spans="1:25" ht="75" x14ac:dyDescent="0.25">
      <c r="A2125" s="2" t="s">
        <v>3520</v>
      </c>
      <c r="B2125" s="2" t="s">
        <v>3503</v>
      </c>
      <c r="C2125" s="2" t="s">
        <v>3399</v>
      </c>
      <c r="D2125" s="2" t="s">
        <v>3399</v>
      </c>
      <c r="E2125" s="2">
        <v>80111601</v>
      </c>
      <c r="F2125" s="2" t="s">
        <v>3504</v>
      </c>
      <c r="G2125" s="4">
        <v>1</v>
      </c>
      <c r="H2125" s="4">
        <v>1</v>
      </c>
      <c r="I2125" s="2">
        <v>11</v>
      </c>
      <c r="J2125" s="2">
        <v>1</v>
      </c>
      <c r="K2125" s="2" t="s">
        <v>29</v>
      </c>
      <c r="L2125" s="6" t="str">
        <f>IF(K2125=[52]Hoja3!$B$2,[52]Hoja3!$A$2,IF(K2125=[52]Hoja3!$B$3,[52]Hoja3!$A$3,IF(K2125=[52]Hoja3!$B$4,[52]Hoja3!$A$4,IF(K2125=[52]Hoja3!$B$5,[52]Hoja3!$A$5,IF(K2125=[52]Hoja3!$B$6,[52]Hoja3!$A$6,IF(K2125=[52]Hoja3!$B$7,[52]Hoja3!$A$7,IF(K2125=[52]Hoja3!$B$8,[52]Hoja3!$A$8,IF(K2125=[52]Hoja3!$B$9,[52]Hoja3!$A$9,IF(K2125=[52]Hoja3!$B$10,[52]Hoja3!$A$10,IF(K2125=[52]Hoja3!$B$11,[52]Hoja3!$A$11,IF(K2125=[52]Hoja3!$B$12,[52]Hoja3!$A$12,IF(K2125=[52]Hoja3!$B$13,[52]Hoja3!$A$13,IF(K2125=[52]Hoja3!$B$14,[52]Hoja3!$A$14,"")))))))))))))</f>
        <v>CCE-05</v>
      </c>
      <c r="M2125" s="2" t="s">
        <v>1022</v>
      </c>
      <c r="N2125" s="2">
        <v>0</v>
      </c>
      <c r="O2125" s="5">
        <v>18302130</v>
      </c>
      <c r="P2125" s="5">
        <v>18302130</v>
      </c>
      <c r="Q2125" s="1">
        <v>0</v>
      </c>
      <c r="R2125" s="2">
        <v>0</v>
      </c>
      <c r="S2125" s="2" t="s">
        <v>31</v>
      </c>
      <c r="T2125" s="2" t="s">
        <v>3430</v>
      </c>
      <c r="U2125" s="2" t="s">
        <v>3505</v>
      </c>
      <c r="V2125" s="2" t="s">
        <v>3362</v>
      </c>
      <c r="W2125" s="2" t="s">
        <v>3506</v>
      </c>
      <c r="X2125" s="2">
        <v>3241000</v>
      </c>
      <c r="Y2125" s="2" t="s">
        <v>3507</v>
      </c>
    </row>
    <row r="2126" spans="1:25" ht="75" x14ac:dyDescent="0.25">
      <c r="A2126" s="2" t="s">
        <v>3521</v>
      </c>
      <c r="B2126" s="2" t="s">
        <v>3503</v>
      </c>
      <c r="C2126" s="2" t="s">
        <v>3399</v>
      </c>
      <c r="D2126" s="2" t="s">
        <v>3399</v>
      </c>
      <c r="E2126" s="2">
        <v>80111601</v>
      </c>
      <c r="F2126" s="2" t="s">
        <v>3504</v>
      </c>
      <c r="G2126" s="4">
        <v>1</v>
      </c>
      <c r="H2126" s="4">
        <v>1</v>
      </c>
      <c r="I2126" s="2">
        <v>11</v>
      </c>
      <c r="J2126" s="2">
        <v>1</v>
      </c>
      <c r="K2126" s="2" t="s">
        <v>29</v>
      </c>
      <c r="L2126" s="6" t="str">
        <f>IF(K2126=[52]Hoja3!$B$2,[52]Hoja3!$A$2,IF(K2126=[52]Hoja3!$B$3,[52]Hoja3!$A$3,IF(K2126=[52]Hoja3!$B$4,[52]Hoja3!$A$4,IF(K2126=[52]Hoja3!$B$5,[52]Hoja3!$A$5,IF(K2126=[52]Hoja3!$B$6,[52]Hoja3!$A$6,IF(K2126=[52]Hoja3!$B$7,[52]Hoja3!$A$7,IF(K2126=[52]Hoja3!$B$8,[52]Hoja3!$A$8,IF(K2126=[52]Hoja3!$B$9,[52]Hoja3!$A$9,IF(K2126=[52]Hoja3!$B$10,[52]Hoja3!$A$10,IF(K2126=[52]Hoja3!$B$11,[52]Hoja3!$A$11,IF(K2126=[52]Hoja3!$B$12,[52]Hoja3!$A$12,IF(K2126=[52]Hoja3!$B$13,[52]Hoja3!$A$13,IF(K2126=[52]Hoja3!$B$14,[52]Hoja3!$A$14,"")))))))))))))</f>
        <v>CCE-05</v>
      </c>
      <c r="M2126" s="2" t="s">
        <v>1022</v>
      </c>
      <c r="N2126" s="2">
        <v>0</v>
      </c>
      <c r="O2126" s="5">
        <v>19522272</v>
      </c>
      <c r="P2126" s="5">
        <v>19522272</v>
      </c>
      <c r="Q2126" s="1">
        <v>0</v>
      </c>
      <c r="R2126" s="2">
        <v>0</v>
      </c>
      <c r="S2126" s="2" t="s">
        <v>31</v>
      </c>
      <c r="T2126" s="2" t="s">
        <v>3430</v>
      </c>
      <c r="U2126" s="2" t="s">
        <v>3505</v>
      </c>
      <c r="V2126" s="2" t="s">
        <v>3362</v>
      </c>
      <c r="W2126" s="2" t="s">
        <v>3506</v>
      </c>
      <c r="X2126" s="2">
        <v>3241000</v>
      </c>
      <c r="Y2126" s="2" t="s">
        <v>3507</v>
      </c>
    </row>
    <row r="2127" spans="1:25" ht="75" x14ac:dyDescent="0.25">
      <c r="A2127" s="2" t="s">
        <v>3522</v>
      </c>
      <c r="B2127" s="2" t="s">
        <v>3503</v>
      </c>
      <c r="C2127" s="2" t="s">
        <v>3399</v>
      </c>
      <c r="D2127" s="2" t="s">
        <v>3399</v>
      </c>
      <c r="E2127" s="2">
        <v>80111601</v>
      </c>
      <c r="F2127" s="2" t="s">
        <v>3504</v>
      </c>
      <c r="G2127" s="4">
        <v>1</v>
      </c>
      <c r="H2127" s="4">
        <v>1</v>
      </c>
      <c r="I2127" s="2">
        <v>11</v>
      </c>
      <c r="J2127" s="2">
        <v>1</v>
      </c>
      <c r="K2127" s="2" t="s">
        <v>29</v>
      </c>
      <c r="L2127" s="6" t="str">
        <f>IF(K2127=[52]Hoja3!$B$2,[52]Hoja3!$A$2,IF(K2127=[52]Hoja3!$B$3,[52]Hoja3!$A$3,IF(K2127=[52]Hoja3!$B$4,[52]Hoja3!$A$4,IF(K2127=[52]Hoja3!$B$5,[52]Hoja3!$A$5,IF(K2127=[52]Hoja3!$B$6,[52]Hoja3!$A$6,IF(K2127=[52]Hoja3!$B$7,[52]Hoja3!$A$7,IF(K2127=[52]Hoja3!$B$8,[52]Hoja3!$A$8,IF(K2127=[52]Hoja3!$B$9,[52]Hoja3!$A$9,IF(K2127=[52]Hoja3!$B$10,[52]Hoja3!$A$10,IF(K2127=[52]Hoja3!$B$11,[52]Hoja3!$A$11,IF(K2127=[52]Hoja3!$B$12,[52]Hoja3!$A$12,IF(K2127=[52]Hoja3!$B$13,[52]Hoja3!$A$13,IF(K2127=[52]Hoja3!$B$14,[52]Hoja3!$A$14,"")))))))))))))</f>
        <v>CCE-05</v>
      </c>
      <c r="M2127" s="2" t="s">
        <v>1022</v>
      </c>
      <c r="N2127" s="2">
        <v>0</v>
      </c>
      <c r="O2127" s="5">
        <v>19522272</v>
      </c>
      <c r="P2127" s="5">
        <v>19522272</v>
      </c>
      <c r="Q2127" s="1">
        <v>0</v>
      </c>
      <c r="R2127" s="2">
        <v>0</v>
      </c>
      <c r="S2127" s="2" t="s">
        <v>31</v>
      </c>
      <c r="T2127" s="2" t="s">
        <v>3430</v>
      </c>
      <c r="U2127" s="2" t="s">
        <v>3505</v>
      </c>
      <c r="V2127" s="2" t="s">
        <v>3362</v>
      </c>
      <c r="W2127" s="2" t="s">
        <v>3506</v>
      </c>
      <c r="X2127" s="2">
        <v>3241000</v>
      </c>
      <c r="Y2127" s="2" t="s">
        <v>3507</v>
      </c>
    </row>
    <row r="2128" spans="1:25" ht="75" x14ac:dyDescent="0.25">
      <c r="A2128" s="2" t="s">
        <v>3523</v>
      </c>
      <c r="B2128" s="2" t="s">
        <v>3503</v>
      </c>
      <c r="C2128" s="2" t="s">
        <v>3399</v>
      </c>
      <c r="D2128" s="2" t="s">
        <v>3399</v>
      </c>
      <c r="E2128" s="2">
        <v>80111601</v>
      </c>
      <c r="F2128" s="2" t="s">
        <v>3504</v>
      </c>
      <c r="G2128" s="4">
        <v>1</v>
      </c>
      <c r="H2128" s="4">
        <v>1</v>
      </c>
      <c r="I2128" s="2">
        <v>11</v>
      </c>
      <c r="J2128" s="2">
        <v>1</v>
      </c>
      <c r="K2128" s="2" t="s">
        <v>29</v>
      </c>
      <c r="L2128" s="6" t="str">
        <f>IF(K2128=[52]Hoja3!$B$2,[52]Hoja3!$A$2,IF(K2128=[52]Hoja3!$B$3,[52]Hoja3!$A$3,IF(K2128=[52]Hoja3!$B$4,[52]Hoja3!$A$4,IF(K2128=[52]Hoja3!$B$5,[52]Hoja3!$A$5,IF(K2128=[52]Hoja3!$B$6,[52]Hoja3!$A$6,IF(K2128=[52]Hoja3!$B$7,[52]Hoja3!$A$7,IF(K2128=[52]Hoja3!$B$8,[52]Hoja3!$A$8,IF(K2128=[52]Hoja3!$B$9,[52]Hoja3!$A$9,IF(K2128=[52]Hoja3!$B$10,[52]Hoja3!$A$10,IF(K2128=[52]Hoja3!$B$11,[52]Hoja3!$A$11,IF(K2128=[52]Hoja3!$B$12,[52]Hoja3!$A$12,IF(K2128=[52]Hoja3!$B$13,[52]Hoja3!$A$13,IF(K2128=[52]Hoja3!$B$14,[52]Hoja3!$A$14,"")))))))))))))</f>
        <v>CCE-05</v>
      </c>
      <c r="M2128" s="2" t="s">
        <v>1022</v>
      </c>
      <c r="N2128" s="2">
        <v>0</v>
      </c>
      <c r="O2128" s="5">
        <v>19522272</v>
      </c>
      <c r="P2128" s="5">
        <v>19522272</v>
      </c>
      <c r="Q2128" s="1">
        <v>0</v>
      </c>
      <c r="R2128" s="2">
        <v>0</v>
      </c>
      <c r="S2128" s="2" t="s">
        <v>31</v>
      </c>
      <c r="T2128" s="2" t="s">
        <v>3430</v>
      </c>
      <c r="U2128" s="2" t="s">
        <v>3505</v>
      </c>
      <c r="V2128" s="2" t="s">
        <v>3362</v>
      </c>
      <c r="W2128" s="2" t="s">
        <v>3506</v>
      </c>
      <c r="X2128" s="2">
        <v>3241000</v>
      </c>
      <c r="Y2128" s="2" t="s">
        <v>3507</v>
      </c>
    </row>
    <row r="2129" spans="1:25" ht="75" x14ac:dyDescent="0.25">
      <c r="A2129" s="2" t="s">
        <v>3524</v>
      </c>
      <c r="B2129" s="2" t="s">
        <v>3503</v>
      </c>
      <c r="C2129" s="2" t="s">
        <v>3399</v>
      </c>
      <c r="D2129" s="2" t="s">
        <v>3399</v>
      </c>
      <c r="E2129" s="2">
        <v>80111601</v>
      </c>
      <c r="F2129" s="2" t="s">
        <v>3504</v>
      </c>
      <c r="G2129" s="4">
        <v>1</v>
      </c>
      <c r="H2129" s="4">
        <v>1</v>
      </c>
      <c r="I2129" s="2">
        <v>11</v>
      </c>
      <c r="J2129" s="2">
        <v>1</v>
      </c>
      <c r="K2129" s="2" t="s">
        <v>29</v>
      </c>
      <c r="L2129" s="6" t="str">
        <f>IF(K2129=[52]Hoja3!$B$2,[52]Hoja3!$A$2,IF(K2129=[52]Hoja3!$B$3,[52]Hoja3!$A$3,IF(K2129=[52]Hoja3!$B$4,[52]Hoja3!$A$4,IF(K2129=[52]Hoja3!$B$5,[52]Hoja3!$A$5,IF(K2129=[52]Hoja3!$B$6,[52]Hoja3!$A$6,IF(K2129=[52]Hoja3!$B$7,[52]Hoja3!$A$7,IF(K2129=[52]Hoja3!$B$8,[52]Hoja3!$A$8,IF(K2129=[52]Hoja3!$B$9,[52]Hoja3!$A$9,IF(K2129=[52]Hoja3!$B$10,[52]Hoja3!$A$10,IF(K2129=[52]Hoja3!$B$11,[52]Hoja3!$A$11,IF(K2129=[52]Hoja3!$B$12,[52]Hoja3!$A$12,IF(K2129=[52]Hoja3!$B$13,[52]Hoja3!$A$13,IF(K2129=[52]Hoja3!$B$14,[52]Hoja3!$A$14,"")))))))))))))</f>
        <v>CCE-05</v>
      </c>
      <c r="M2129" s="2" t="s">
        <v>1022</v>
      </c>
      <c r="N2129" s="2">
        <v>0</v>
      </c>
      <c r="O2129" s="5">
        <v>19522272</v>
      </c>
      <c r="P2129" s="5">
        <v>19522272</v>
      </c>
      <c r="Q2129" s="1">
        <v>0</v>
      </c>
      <c r="R2129" s="2">
        <v>0</v>
      </c>
      <c r="S2129" s="2" t="s">
        <v>31</v>
      </c>
      <c r="T2129" s="2" t="s">
        <v>3430</v>
      </c>
      <c r="U2129" s="2" t="s">
        <v>3505</v>
      </c>
      <c r="V2129" s="2" t="s">
        <v>3362</v>
      </c>
      <c r="W2129" s="2" t="s">
        <v>3506</v>
      </c>
      <c r="X2129" s="2">
        <v>3241000</v>
      </c>
      <c r="Y2129" s="2" t="s">
        <v>3507</v>
      </c>
    </row>
    <row r="2130" spans="1:25" ht="75" x14ac:dyDescent="0.25">
      <c r="A2130" s="2" t="s">
        <v>3525</v>
      </c>
      <c r="B2130" s="2" t="s">
        <v>3503</v>
      </c>
      <c r="C2130" s="2" t="s">
        <v>3399</v>
      </c>
      <c r="D2130" s="2" t="s">
        <v>3399</v>
      </c>
      <c r="E2130" s="2">
        <v>80111601</v>
      </c>
      <c r="F2130" s="2" t="s">
        <v>3504</v>
      </c>
      <c r="G2130" s="4">
        <v>1</v>
      </c>
      <c r="H2130" s="4">
        <v>1</v>
      </c>
      <c r="I2130" s="2">
        <v>11</v>
      </c>
      <c r="J2130" s="2">
        <v>1</v>
      </c>
      <c r="K2130" s="2" t="s">
        <v>29</v>
      </c>
      <c r="L2130" s="6" t="str">
        <f>IF(K2130=[52]Hoja3!$B$2,[52]Hoja3!$A$2,IF(K2130=[52]Hoja3!$B$3,[52]Hoja3!$A$3,IF(K2130=[52]Hoja3!$B$4,[52]Hoja3!$A$4,IF(K2130=[52]Hoja3!$B$5,[52]Hoja3!$A$5,IF(K2130=[52]Hoja3!$B$6,[52]Hoja3!$A$6,IF(K2130=[52]Hoja3!$B$7,[52]Hoja3!$A$7,IF(K2130=[52]Hoja3!$B$8,[52]Hoja3!$A$8,IF(K2130=[52]Hoja3!$B$9,[52]Hoja3!$A$9,IF(K2130=[52]Hoja3!$B$10,[52]Hoja3!$A$10,IF(K2130=[52]Hoja3!$B$11,[52]Hoja3!$A$11,IF(K2130=[52]Hoja3!$B$12,[52]Hoja3!$A$12,IF(K2130=[52]Hoja3!$B$13,[52]Hoja3!$A$13,IF(K2130=[52]Hoja3!$B$14,[52]Hoja3!$A$14,"")))))))))))))</f>
        <v>CCE-05</v>
      </c>
      <c r="M2130" s="2" t="s">
        <v>1022</v>
      </c>
      <c r="N2130" s="2">
        <v>0</v>
      </c>
      <c r="O2130" s="5">
        <v>19522272</v>
      </c>
      <c r="P2130" s="5">
        <v>19522272</v>
      </c>
      <c r="Q2130" s="1">
        <v>0</v>
      </c>
      <c r="R2130" s="2">
        <v>0</v>
      </c>
      <c r="S2130" s="2" t="s">
        <v>31</v>
      </c>
      <c r="T2130" s="2" t="s">
        <v>3430</v>
      </c>
      <c r="U2130" s="2" t="s">
        <v>3505</v>
      </c>
      <c r="V2130" s="2" t="s">
        <v>3362</v>
      </c>
      <c r="W2130" s="2" t="s">
        <v>3506</v>
      </c>
      <c r="X2130" s="2">
        <v>3241000</v>
      </c>
      <c r="Y2130" s="2" t="s">
        <v>3507</v>
      </c>
    </row>
    <row r="2131" spans="1:25" ht="75" x14ac:dyDescent="0.25">
      <c r="A2131" s="2" t="s">
        <v>3526</v>
      </c>
      <c r="B2131" s="2" t="s">
        <v>3503</v>
      </c>
      <c r="C2131" s="2" t="s">
        <v>3399</v>
      </c>
      <c r="D2131" s="2" t="s">
        <v>3399</v>
      </c>
      <c r="E2131" s="2">
        <v>80111601</v>
      </c>
      <c r="F2131" s="2" t="s">
        <v>3504</v>
      </c>
      <c r="G2131" s="4">
        <v>1</v>
      </c>
      <c r="H2131" s="4">
        <v>1</v>
      </c>
      <c r="I2131" s="2">
        <v>11</v>
      </c>
      <c r="J2131" s="2">
        <v>1</v>
      </c>
      <c r="K2131" s="2" t="s">
        <v>29</v>
      </c>
      <c r="L2131" s="6" t="str">
        <f>IF(K2131=[52]Hoja3!$B$2,[52]Hoja3!$A$2,IF(K2131=[52]Hoja3!$B$3,[52]Hoja3!$A$3,IF(K2131=[52]Hoja3!$B$4,[52]Hoja3!$A$4,IF(K2131=[52]Hoja3!$B$5,[52]Hoja3!$A$5,IF(K2131=[52]Hoja3!$B$6,[52]Hoja3!$A$6,IF(K2131=[52]Hoja3!$B$7,[52]Hoja3!$A$7,IF(K2131=[52]Hoja3!$B$8,[52]Hoja3!$A$8,IF(K2131=[52]Hoja3!$B$9,[52]Hoja3!$A$9,IF(K2131=[52]Hoja3!$B$10,[52]Hoja3!$A$10,IF(K2131=[52]Hoja3!$B$11,[52]Hoja3!$A$11,IF(K2131=[52]Hoja3!$B$12,[52]Hoja3!$A$12,IF(K2131=[52]Hoja3!$B$13,[52]Hoja3!$A$13,IF(K2131=[52]Hoja3!$B$14,[52]Hoja3!$A$14,"")))))))))))))</f>
        <v>CCE-05</v>
      </c>
      <c r="M2131" s="2" t="s">
        <v>1022</v>
      </c>
      <c r="N2131" s="2">
        <v>0</v>
      </c>
      <c r="O2131" s="5">
        <v>18302130</v>
      </c>
      <c r="P2131" s="5">
        <v>18302130</v>
      </c>
      <c r="Q2131" s="1">
        <v>0</v>
      </c>
      <c r="R2131" s="2">
        <v>0</v>
      </c>
      <c r="S2131" s="2" t="s">
        <v>31</v>
      </c>
      <c r="T2131" s="2" t="s">
        <v>3430</v>
      </c>
      <c r="U2131" s="2" t="s">
        <v>3505</v>
      </c>
      <c r="V2131" s="2" t="s">
        <v>3362</v>
      </c>
      <c r="W2131" s="2" t="s">
        <v>3506</v>
      </c>
      <c r="X2131" s="2">
        <v>3241000</v>
      </c>
      <c r="Y2131" s="2" t="s">
        <v>3507</v>
      </c>
    </row>
    <row r="2132" spans="1:25" ht="75" x14ac:dyDescent="0.25">
      <c r="A2132" s="2" t="s">
        <v>3527</v>
      </c>
      <c r="B2132" s="2" t="s">
        <v>3503</v>
      </c>
      <c r="C2132" s="2" t="s">
        <v>3399</v>
      </c>
      <c r="D2132" s="2" t="s">
        <v>3399</v>
      </c>
      <c r="E2132" s="2">
        <v>80111601</v>
      </c>
      <c r="F2132" s="2" t="s">
        <v>3504</v>
      </c>
      <c r="G2132" s="4">
        <v>1</v>
      </c>
      <c r="H2132" s="4">
        <v>1</v>
      </c>
      <c r="I2132" s="2">
        <v>11</v>
      </c>
      <c r="J2132" s="2">
        <v>1</v>
      </c>
      <c r="K2132" s="2" t="s">
        <v>29</v>
      </c>
      <c r="L2132" s="6" t="str">
        <f>IF(K2132=[52]Hoja3!$B$2,[52]Hoja3!$A$2,IF(K2132=[52]Hoja3!$B$3,[52]Hoja3!$A$3,IF(K2132=[52]Hoja3!$B$4,[52]Hoja3!$A$4,IF(K2132=[52]Hoja3!$B$5,[52]Hoja3!$A$5,IF(K2132=[52]Hoja3!$B$6,[52]Hoja3!$A$6,IF(K2132=[52]Hoja3!$B$7,[52]Hoja3!$A$7,IF(K2132=[52]Hoja3!$B$8,[52]Hoja3!$A$8,IF(K2132=[52]Hoja3!$B$9,[52]Hoja3!$A$9,IF(K2132=[52]Hoja3!$B$10,[52]Hoja3!$A$10,IF(K2132=[52]Hoja3!$B$11,[52]Hoja3!$A$11,IF(K2132=[52]Hoja3!$B$12,[52]Hoja3!$A$12,IF(K2132=[52]Hoja3!$B$13,[52]Hoja3!$A$13,IF(K2132=[52]Hoja3!$B$14,[52]Hoja3!$A$14,"")))))))))))))</f>
        <v>CCE-05</v>
      </c>
      <c r="M2132" s="2" t="s">
        <v>1022</v>
      </c>
      <c r="N2132" s="2">
        <v>0</v>
      </c>
      <c r="O2132" s="5">
        <v>18302130</v>
      </c>
      <c r="P2132" s="5">
        <v>18302130</v>
      </c>
      <c r="Q2132" s="1">
        <v>0</v>
      </c>
      <c r="R2132" s="2">
        <v>0</v>
      </c>
      <c r="S2132" s="2" t="s">
        <v>31</v>
      </c>
      <c r="T2132" s="2" t="s">
        <v>3430</v>
      </c>
      <c r="U2132" s="2" t="s">
        <v>3505</v>
      </c>
      <c r="V2132" s="2" t="s">
        <v>3362</v>
      </c>
      <c r="W2132" s="2" t="s">
        <v>3506</v>
      </c>
      <c r="X2132" s="2">
        <v>3241000</v>
      </c>
      <c r="Y2132" s="2" t="s">
        <v>3507</v>
      </c>
    </row>
    <row r="2133" spans="1:25" ht="75" x14ac:dyDescent="0.25">
      <c r="A2133" s="2" t="s">
        <v>3528</v>
      </c>
      <c r="B2133" s="2" t="s">
        <v>3503</v>
      </c>
      <c r="C2133" s="2" t="s">
        <v>3399</v>
      </c>
      <c r="D2133" s="2" t="s">
        <v>3399</v>
      </c>
      <c r="E2133" s="2">
        <v>80111601</v>
      </c>
      <c r="F2133" s="2" t="s">
        <v>3504</v>
      </c>
      <c r="G2133" s="4">
        <v>1</v>
      </c>
      <c r="H2133" s="4">
        <v>1</v>
      </c>
      <c r="I2133" s="2">
        <v>11</v>
      </c>
      <c r="J2133" s="2">
        <v>1</v>
      </c>
      <c r="K2133" s="2" t="s">
        <v>29</v>
      </c>
      <c r="L2133" s="6" t="str">
        <f>IF(K2133=[52]Hoja3!$B$2,[52]Hoja3!$A$2,IF(K2133=[52]Hoja3!$B$3,[52]Hoja3!$A$3,IF(K2133=[52]Hoja3!$B$4,[52]Hoja3!$A$4,IF(K2133=[52]Hoja3!$B$5,[52]Hoja3!$A$5,IF(K2133=[52]Hoja3!$B$6,[52]Hoja3!$A$6,IF(K2133=[52]Hoja3!$B$7,[52]Hoja3!$A$7,IF(K2133=[52]Hoja3!$B$8,[52]Hoja3!$A$8,IF(K2133=[52]Hoja3!$B$9,[52]Hoja3!$A$9,IF(K2133=[52]Hoja3!$B$10,[52]Hoja3!$A$10,IF(K2133=[52]Hoja3!$B$11,[52]Hoja3!$A$11,IF(K2133=[52]Hoja3!$B$12,[52]Hoja3!$A$12,IF(K2133=[52]Hoja3!$B$13,[52]Hoja3!$A$13,IF(K2133=[52]Hoja3!$B$14,[52]Hoja3!$A$14,"")))))))))))))</f>
        <v>CCE-05</v>
      </c>
      <c r="M2133" s="2" t="s">
        <v>1022</v>
      </c>
      <c r="N2133" s="2">
        <v>0</v>
      </c>
      <c r="O2133" s="5">
        <v>19522272</v>
      </c>
      <c r="P2133" s="5">
        <v>19522272</v>
      </c>
      <c r="Q2133" s="1">
        <v>0</v>
      </c>
      <c r="R2133" s="2">
        <v>0</v>
      </c>
      <c r="S2133" s="2" t="s">
        <v>31</v>
      </c>
      <c r="T2133" s="2" t="s">
        <v>3430</v>
      </c>
      <c r="U2133" s="2" t="s">
        <v>3505</v>
      </c>
      <c r="V2133" s="2" t="s">
        <v>3362</v>
      </c>
      <c r="W2133" s="2" t="s">
        <v>3506</v>
      </c>
      <c r="X2133" s="2">
        <v>3241000</v>
      </c>
      <c r="Y2133" s="2" t="s">
        <v>3507</v>
      </c>
    </row>
    <row r="2134" spans="1:25" ht="75" x14ac:dyDescent="0.25">
      <c r="A2134" s="2" t="s">
        <v>3529</v>
      </c>
      <c r="B2134" s="2" t="s">
        <v>3503</v>
      </c>
      <c r="C2134" s="2" t="s">
        <v>3399</v>
      </c>
      <c r="D2134" s="2" t="s">
        <v>3399</v>
      </c>
      <c r="E2134" s="2">
        <v>80111601</v>
      </c>
      <c r="F2134" s="2" t="s">
        <v>3504</v>
      </c>
      <c r="G2134" s="4">
        <v>1</v>
      </c>
      <c r="H2134" s="4">
        <v>1</v>
      </c>
      <c r="I2134" s="2">
        <v>11</v>
      </c>
      <c r="J2134" s="2">
        <v>1</v>
      </c>
      <c r="K2134" s="2" t="s">
        <v>29</v>
      </c>
      <c r="L2134" s="6" t="str">
        <f>IF(K2134=[52]Hoja3!$B$2,[52]Hoja3!$A$2,IF(K2134=[52]Hoja3!$B$3,[52]Hoja3!$A$3,IF(K2134=[52]Hoja3!$B$4,[52]Hoja3!$A$4,IF(K2134=[52]Hoja3!$B$5,[52]Hoja3!$A$5,IF(K2134=[52]Hoja3!$B$6,[52]Hoja3!$A$6,IF(K2134=[52]Hoja3!$B$7,[52]Hoja3!$A$7,IF(K2134=[52]Hoja3!$B$8,[52]Hoja3!$A$8,IF(K2134=[52]Hoja3!$B$9,[52]Hoja3!$A$9,IF(K2134=[52]Hoja3!$B$10,[52]Hoja3!$A$10,IF(K2134=[52]Hoja3!$B$11,[52]Hoja3!$A$11,IF(K2134=[52]Hoja3!$B$12,[52]Hoja3!$A$12,IF(K2134=[52]Hoja3!$B$13,[52]Hoja3!$A$13,IF(K2134=[52]Hoja3!$B$14,[52]Hoja3!$A$14,"")))))))))))))</f>
        <v>CCE-05</v>
      </c>
      <c r="M2134" s="2" t="s">
        <v>1022</v>
      </c>
      <c r="N2134" s="2">
        <v>0</v>
      </c>
      <c r="O2134" s="5">
        <v>19522272</v>
      </c>
      <c r="P2134" s="5">
        <v>19522272</v>
      </c>
      <c r="Q2134" s="1">
        <v>0</v>
      </c>
      <c r="R2134" s="2">
        <v>0</v>
      </c>
      <c r="S2134" s="2" t="s">
        <v>31</v>
      </c>
      <c r="T2134" s="2" t="s">
        <v>3430</v>
      </c>
      <c r="U2134" s="2" t="s">
        <v>3505</v>
      </c>
      <c r="V2134" s="2" t="s">
        <v>3362</v>
      </c>
      <c r="W2134" s="2" t="s">
        <v>3506</v>
      </c>
      <c r="X2134" s="2">
        <v>3241000</v>
      </c>
      <c r="Y2134" s="2" t="s">
        <v>3507</v>
      </c>
    </row>
    <row r="2135" spans="1:25" ht="75" x14ac:dyDescent="0.25">
      <c r="A2135" s="2" t="s">
        <v>3530</v>
      </c>
      <c r="B2135" s="2" t="s">
        <v>3503</v>
      </c>
      <c r="C2135" s="2" t="s">
        <v>3399</v>
      </c>
      <c r="D2135" s="2" t="s">
        <v>3399</v>
      </c>
      <c r="E2135" s="2">
        <v>80111601</v>
      </c>
      <c r="F2135" s="2" t="s">
        <v>3504</v>
      </c>
      <c r="G2135" s="4">
        <v>1</v>
      </c>
      <c r="H2135" s="4">
        <v>1</v>
      </c>
      <c r="I2135" s="2">
        <v>11</v>
      </c>
      <c r="J2135" s="2">
        <v>1</v>
      </c>
      <c r="K2135" s="2" t="s">
        <v>29</v>
      </c>
      <c r="L2135" s="6" t="str">
        <f>IF(K2135=[52]Hoja3!$B$2,[52]Hoja3!$A$2,IF(K2135=[52]Hoja3!$B$3,[52]Hoja3!$A$3,IF(K2135=[52]Hoja3!$B$4,[52]Hoja3!$A$4,IF(K2135=[52]Hoja3!$B$5,[52]Hoja3!$A$5,IF(K2135=[52]Hoja3!$B$6,[52]Hoja3!$A$6,IF(K2135=[52]Hoja3!$B$7,[52]Hoja3!$A$7,IF(K2135=[52]Hoja3!$B$8,[52]Hoja3!$A$8,IF(K2135=[52]Hoja3!$B$9,[52]Hoja3!$A$9,IF(K2135=[52]Hoja3!$B$10,[52]Hoja3!$A$10,IF(K2135=[52]Hoja3!$B$11,[52]Hoja3!$A$11,IF(K2135=[52]Hoja3!$B$12,[52]Hoja3!$A$12,IF(K2135=[52]Hoja3!$B$13,[52]Hoja3!$A$13,IF(K2135=[52]Hoja3!$B$14,[52]Hoja3!$A$14,"")))))))))))))</f>
        <v>CCE-05</v>
      </c>
      <c r="M2135" s="2" t="s">
        <v>1022</v>
      </c>
      <c r="N2135" s="2">
        <v>0</v>
      </c>
      <c r="O2135" s="5">
        <v>19522272</v>
      </c>
      <c r="P2135" s="5">
        <v>19522272</v>
      </c>
      <c r="Q2135" s="1">
        <v>0</v>
      </c>
      <c r="R2135" s="2">
        <v>0</v>
      </c>
      <c r="S2135" s="2" t="s">
        <v>31</v>
      </c>
      <c r="T2135" s="2" t="s">
        <v>3430</v>
      </c>
      <c r="U2135" s="2" t="s">
        <v>3505</v>
      </c>
      <c r="V2135" s="2" t="s">
        <v>3362</v>
      </c>
      <c r="W2135" s="2" t="s">
        <v>3506</v>
      </c>
      <c r="X2135" s="2">
        <v>3241000</v>
      </c>
      <c r="Y2135" s="2" t="s">
        <v>3507</v>
      </c>
    </row>
    <row r="2136" spans="1:25" ht="75" x14ac:dyDescent="0.25">
      <c r="A2136" s="2" t="s">
        <v>3531</v>
      </c>
      <c r="B2136" s="2" t="s">
        <v>3503</v>
      </c>
      <c r="C2136" s="2" t="s">
        <v>3399</v>
      </c>
      <c r="D2136" s="2" t="s">
        <v>3399</v>
      </c>
      <c r="E2136" s="2">
        <v>80111601</v>
      </c>
      <c r="F2136" s="2" t="s">
        <v>3504</v>
      </c>
      <c r="G2136" s="4">
        <v>1</v>
      </c>
      <c r="H2136" s="4">
        <v>1</v>
      </c>
      <c r="I2136" s="2">
        <v>11</v>
      </c>
      <c r="J2136" s="2">
        <v>1</v>
      </c>
      <c r="K2136" s="2" t="s">
        <v>29</v>
      </c>
      <c r="L2136" s="6" t="str">
        <f>IF(K2136=[52]Hoja3!$B$2,[52]Hoja3!$A$2,IF(K2136=[52]Hoja3!$B$3,[52]Hoja3!$A$3,IF(K2136=[52]Hoja3!$B$4,[52]Hoja3!$A$4,IF(K2136=[52]Hoja3!$B$5,[52]Hoja3!$A$5,IF(K2136=[52]Hoja3!$B$6,[52]Hoja3!$A$6,IF(K2136=[52]Hoja3!$B$7,[52]Hoja3!$A$7,IF(K2136=[52]Hoja3!$B$8,[52]Hoja3!$A$8,IF(K2136=[52]Hoja3!$B$9,[52]Hoja3!$A$9,IF(K2136=[52]Hoja3!$B$10,[52]Hoja3!$A$10,IF(K2136=[52]Hoja3!$B$11,[52]Hoja3!$A$11,IF(K2136=[52]Hoja3!$B$12,[52]Hoja3!$A$12,IF(K2136=[52]Hoja3!$B$13,[52]Hoja3!$A$13,IF(K2136=[52]Hoja3!$B$14,[52]Hoja3!$A$14,"")))))))))))))</f>
        <v>CCE-05</v>
      </c>
      <c r="M2136" s="2" t="s">
        <v>1022</v>
      </c>
      <c r="N2136" s="2">
        <v>0</v>
      </c>
      <c r="O2136" s="5">
        <v>18302130</v>
      </c>
      <c r="P2136" s="5">
        <v>18302130</v>
      </c>
      <c r="Q2136" s="1">
        <v>0</v>
      </c>
      <c r="R2136" s="2">
        <v>0</v>
      </c>
      <c r="S2136" s="2" t="s">
        <v>31</v>
      </c>
      <c r="T2136" s="2" t="s">
        <v>3430</v>
      </c>
      <c r="U2136" s="2" t="s">
        <v>3505</v>
      </c>
      <c r="V2136" s="2" t="s">
        <v>3362</v>
      </c>
      <c r="W2136" s="2" t="s">
        <v>3506</v>
      </c>
      <c r="X2136" s="2">
        <v>3241000</v>
      </c>
      <c r="Y2136" s="2" t="s">
        <v>3507</v>
      </c>
    </row>
    <row r="2137" spans="1:25" ht="75" x14ac:dyDescent="0.25">
      <c r="A2137" s="2" t="s">
        <v>3532</v>
      </c>
      <c r="B2137" s="2" t="s">
        <v>3503</v>
      </c>
      <c r="C2137" s="2" t="s">
        <v>3399</v>
      </c>
      <c r="D2137" s="2" t="s">
        <v>3399</v>
      </c>
      <c r="E2137" s="2">
        <v>80111601</v>
      </c>
      <c r="F2137" s="2" t="s">
        <v>3504</v>
      </c>
      <c r="G2137" s="4">
        <v>1</v>
      </c>
      <c r="H2137" s="4">
        <v>1</v>
      </c>
      <c r="I2137" s="2">
        <v>11</v>
      </c>
      <c r="J2137" s="2">
        <v>1</v>
      </c>
      <c r="K2137" s="2" t="s">
        <v>29</v>
      </c>
      <c r="L2137" s="6" t="str">
        <f>IF(K2137=[52]Hoja3!$B$2,[52]Hoja3!$A$2,IF(K2137=[52]Hoja3!$B$3,[52]Hoja3!$A$3,IF(K2137=[52]Hoja3!$B$4,[52]Hoja3!$A$4,IF(K2137=[52]Hoja3!$B$5,[52]Hoja3!$A$5,IF(K2137=[52]Hoja3!$B$6,[52]Hoja3!$A$6,IF(K2137=[52]Hoja3!$B$7,[52]Hoja3!$A$7,IF(K2137=[52]Hoja3!$B$8,[52]Hoja3!$A$8,IF(K2137=[52]Hoja3!$B$9,[52]Hoja3!$A$9,IF(K2137=[52]Hoja3!$B$10,[52]Hoja3!$A$10,IF(K2137=[52]Hoja3!$B$11,[52]Hoja3!$A$11,IF(K2137=[52]Hoja3!$B$12,[52]Hoja3!$A$12,IF(K2137=[52]Hoja3!$B$13,[52]Hoja3!$A$13,IF(K2137=[52]Hoja3!$B$14,[52]Hoja3!$A$14,"")))))))))))))</f>
        <v>CCE-05</v>
      </c>
      <c r="M2137" s="2" t="s">
        <v>1022</v>
      </c>
      <c r="N2137" s="2">
        <v>0</v>
      </c>
      <c r="O2137" s="5">
        <v>19522272</v>
      </c>
      <c r="P2137" s="5">
        <v>19522272</v>
      </c>
      <c r="Q2137" s="1">
        <v>0</v>
      </c>
      <c r="R2137" s="2">
        <v>0</v>
      </c>
      <c r="S2137" s="2" t="s">
        <v>31</v>
      </c>
      <c r="T2137" s="2" t="s">
        <v>3430</v>
      </c>
      <c r="U2137" s="2" t="s">
        <v>3505</v>
      </c>
      <c r="V2137" s="2" t="s">
        <v>3362</v>
      </c>
      <c r="W2137" s="2" t="s">
        <v>3506</v>
      </c>
      <c r="X2137" s="2">
        <v>3241000</v>
      </c>
      <c r="Y2137" s="2" t="s">
        <v>3507</v>
      </c>
    </row>
    <row r="2138" spans="1:25" ht="75" x14ac:dyDescent="0.25">
      <c r="A2138" s="2" t="s">
        <v>3533</v>
      </c>
      <c r="B2138" s="2" t="s">
        <v>3503</v>
      </c>
      <c r="C2138" s="2" t="s">
        <v>3399</v>
      </c>
      <c r="D2138" s="2" t="s">
        <v>3399</v>
      </c>
      <c r="E2138" s="2">
        <v>80111601</v>
      </c>
      <c r="F2138" s="2" t="s">
        <v>3504</v>
      </c>
      <c r="G2138" s="4">
        <v>1</v>
      </c>
      <c r="H2138" s="4">
        <v>1</v>
      </c>
      <c r="I2138" s="2">
        <v>11</v>
      </c>
      <c r="J2138" s="2">
        <v>1</v>
      </c>
      <c r="K2138" s="2" t="s">
        <v>29</v>
      </c>
      <c r="L2138" s="6" t="str">
        <f>IF(K2138=[52]Hoja3!$B$2,[52]Hoja3!$A$2,IF(K2138=[52]Hoja3!$B$3,[52]Hoja3!$A$3,IF(K2138=[52]Hoja3!$B$4,[52]Hoja3!$A$4,IF(K2138=[52]Hoja3!$B$5,[52]Hoja3!$A$5,IF(K2138=[52]Hoja3!$B$6,[52]Hoja3!$A$6,IF(K2138=[52]Hoja3!$B$7,[52]Hoja3!$A$7,IF(K2138=[52]Hoja3!$B$8,[52]Hoja3!$A$8,IF(K2138=[52]Hoja3!$B$9,[52]Hoja3!$A$9,IF(K2138=[52]Hoja3!$B$10,[52]Hoja3!$A$10,IF(K2138=[52]Hoja3!$B$11,[52]Hoja3!$A$11,IF(K2138=[52]Hoja3!$B$12,[52]Hoja3!$A$12,IF(K2138=[52]Hoja3!$B$13,[52]Hoja3!$A$13,IF(K2138=[52]Hoja3!$B$14,[52]Hoja3!$A$14,"")))))))))))))</f>
        <v>CCE-05</v>
      </c>
      <c r="M2138" s="2" t="s">
        <v>1022</v>
      </c>
      <c r="N2138" s="2">
        <v>0</v>
      </c>
      <c r="O2138" s="5">
        <v>19522272</v>
      </c>
      <c r="P2138" s="5">
        <v>19522272</v>
      </c>
      <c r="Q2138" s="1">
        <v>0</v>
      </c>
      <c r="R2138" s="2">
        <v>0</v>
      </c>
      <c r="S2138" s="2" t="s">
        <v>31</v>
      </c>
      <c r="T2138" s="2" t="s">
        <v>3430</v>
      </c>
      <c r="U2138" s="2" t="s">
        <v>3505</v>
      </c>
      <c r="V2138" s="2" t="s">
        <v>3362</v>
      </c>
      <c r="W2138" s="2" t="s">
        <v>3506</v>
      </c>
      <c r="X2138" s="2">
        <v>3241000</v>
      </c>
      <c r="Y2138" s="2" t="s">
        <v>3507</v>
      </c>
    </row>
    <row r="2139" spans="1:25" ht="75" x14ac:dyDescent="0.25">
      <c r="A2139" s="2" t="s">
        <v>3534</v>
      </c>
      <c r="B2139" s="2" t="s">
        <v>3503</v>
      </c>
      <c r="C2139" s="2" t="s">
        <v>3399</v>
      </c>
      <c r="D2139" s="2" t="s">
        <v>3399</v>
      </c>
      <c r="E2139" s="2">
        <v>80111601</v>
      </c>
      <c r="F2139" s="2" t="s">
        <v>3504</v>
      </c>
      <c r="G2139" s="4">
        <v>1</v>
      </c>
      <c r="H2139" s="4">
        <v>1</v>
      </c>
      <c r="I2139" s="2">
        <v>11</v>
      </c>
      <c r="J2139" s="2">
        <v>1</v>
      </c>
      <c r="K2139" s="2" t="s">
        <v>29</v>
      </c>
      <c r="L2139" s="6" t="str">
        <f>IF(K2139=[52]Hoja3!$B$2,[52]Hoja3!$A$2,IF(K2139=[52]Hoja3!$B$3,[52]Hoja3!$A$3,IF(K2139=[52]Hoja3!$B$4,[52]Hoja3!$A$4,IF(K2139=[52]Hoja3!$B$5,[52]Hoja3!$A$5,IF(K2139=[52]Hoja3!$B$6,[52]Hoja3!$A$6,IF(K2139=[52]Hoja3!$B$7,[52]Hoja3!$A$7,IF(K2139=[52]Hoja3!$B$8,[52]Hoja3!$A$8,IF(K2139=[52]Hoja3!$B$9,[52]Hoja3!$A$9,IF(K2139=[52]Hoja3!$B$10,[52]Hoja3!$A$10,IF(K2139=[52]Hoja3!$B$11,[52]Hoja3!$A$11,IF(K2139=[52]Hoja3!$B$12,[52]Hoja3!$A$12,IF(K2139=[52]Hoja3!$B$13,[52]Hoja3!$A$13,IF(K2139=[52]Hoja3!$B$14,[52]Hoja3!$A$14,"")))))))))))))</f>
        <v>CCE-05</v>
      </c>
      <c r="M2139" s="2" t="s">
        <v>1022</v>
      </c>
      <c r="N2139" s="2">
        <v>0</v>
      </c>
      <c r="O2139" s="5">
        <v>18302130</v>
      </c>
      <c r="P2139" s="5">
        <v>18302130</v>
      </c>
      <c r="Q2139" s="1">
        <v>0</v>
      </c>
      <c r="R2139" s="2">
        <v>0</v>
      </c>
      <c r="S2139" s="2" t="s">
        <v>31</v>
      </c>
      <c r="T2139" s="2" t="s">
        <v>3430</v>
      </c>
      <c r="U2139" s="2" t="s">
        <v>3505</v>
      </c>
      <c r="V2139" s="2" t="s">
        <v>3362</v>
      </c>
      <c r="W2139" s="2" t="s">
        <v>3506</v>
      </c>
      <c r="X2139" s="2">
        <v>3241000</v>
      </c>
      <c r="Y2139" s="2" t="s">
        <v>3507</v>
      </c>
    </row>
    <row r="2140" spans="1:25" ht="75" x14ac:dyDescent="0.25">
      <c r="A2140" s="2" t="s">
        <v>3535</v>
      </c>
      <c r="B2140" s="2" t="s">
        <v>3503</v>
      </c>
      <c r="C2140" s="2" t="s">
        <v>3399</v>
      </c>
      <c r="D2140" s="2" t="s">
        <v>3399</v>
      </c>
      <c r="E2140" s="2">
        <v>80111601</v>
      </c>
      <c r="F2140" s="2" t="s">
        <v>3504</v>
      </c>
      <c r="G2140" s="4">
        <v>1</v>
      </c>
      <c r="H2140" s="4">
        <v>1</v>
      </c>
      <c r="I2140" s="2">
        <v>11</v>
      </c>
      <c r="J2140" s="2">
        <v>1</v>
      </c>
      <c r="K2140" s="2" t="s">
        <v>29</v>
      </c>
      <c r="L2140" s="6" t="str">
        <f>IF(K2140=[52]Hoja3!$B$2,[52]Hoja3!$A$2,IF(K2140=[52]Hoja3!$B$3,[52]Hoja3!$A$3,IF(K2140=[52]Hoja3!$B$4,[52]Hoja3!$A$4,IF(K2140=[52]Hoja3!$B$5,[52]Hoja3!$A$5,IF(K2140=[52]Hoja3!$B$6,[52]Hoja3!$A$6,IF(K2140=[52]Hoja3!$B$7,[52]Hoja3!$A$7,IF(K2140=[52]Hoja3!$B$8,[52]Hoja3!$A$8,IF(K2140=[52]Hoja3!$B$9,[52]Hoja3!$A$9,IF(K2140=[52]Hoja3!$B$10,[52]Hoja3!$A$10,IF(K2140=[52]Hoja3!$B$11,[52]Hoja3!$A$11,IF(K2140=[52]Hoja3!$B$12,[52]Hoja3!$A$12,IF(K2140=[52]Hoja3!$B$13,[52]Hoja3!$A$13,IF(K2140=[52]Hoja3!$B$14,[52]Hoja3!$A$14,"")))))))))))))</f>
        <v>CCE-05</v>
      </c>
      <c r="M2140" s="2" t="s">
        <v>1022</v>
      </c>
      <c r="N2140" s="2">
        <v>0</v>
      </c>
      <c r="O2140" s="5">
        <v>19522272</v>
      </c>
      <c r="P2140" s="5">
        <v>19522272</v>
      </c>
      <c r="Q2140" s="1">
        <v>0</v>
      </c>
      <c r="R2140" s="2">
        <v>0</v>
      </c>
      <c r="S2140" s="2" t="s">
        <v>31</v>
      </c>
      <c r="T2140" s="2" t="s">
        <v>3430</v>
      </c>
      <c r="U2140" s="2" t="s">
        <v>3505</v>
      </c>
      <c r="V2140" s="2" t="s">
        <v>3362</v>
      </c>
      <c r="W2140" s="2" t="s">
        <v>3506</v>
      </c>
      <c r="X2140" s="2">
        <v>3241000</v>
      </c>
      <c r="Y2140" s="2" t="s">
        <v>3507</v>
      </c>
    </row>
    <row r="2141" spans="1:25" ht="75" x14ac:dyDescent="0.25">
      <c r="A2141" s="2" t="s">
        <v>3536</v>
      </c>
      <c r="B2141" s="2" t="s">
        <v>3503</v>
      </c>
      <c r="C2141" s="2" t="s">
        <v>3399</v>
      </c>
      <c r="D2141" s="2" t="s">
        <v>3399</v>
      </c>
      <c r="E2141" s="2">
        <v>80111601</v>
      </c>
      <c r="F2141" s="2" t="s">
        <v>3504</v>
      </c>
      <c r="G2141" s="4">
        <v>1</v>
      </c>
      <c r="H2141" s="4">
        <v>1</v>
      </c>
      <c r="I2141" s="2">
        <v>11</v>
      </c>
      <c r="J2141" s="2">
        <v>1</v>
      </c>
      <c r="K2141" s="2" t="s">
        <v>29</v>
      </c>
      <c r="L2141" s="6" t="str">
        <f>IF(K2141=[52]Hoja3!$B$2,[52]Hoja3!$A$2,IF(K2141=[52]Hoja3!$B$3,[52]Hoja3!$A$3,IF(K2141=[52]Hoja3!$B$4,[52]Hoja3!$A$4,IF(K2141=[52]Hoja3!$B$5,[52]Hoja3!$A$5,IF(K2141=[52]Hoja3!$B$6,[52]Hoja3!$A$6,IF(K2141=[52]Hoja3!$B$7,[52]Hoja3!$A$7,IF(K2141=[52]Hoja3!$B$8,[52]Hoja3!$A$8,IF(K2141=[52]Hoja3!$B$9,[52]Hoja3!$A$9,IF(K2141=[52]Hoja3!$B$10,[52]Hoja3!$A$10,IF(K2141=[52]Hoja3!$B$11,[52]Hoja3!$A$11,IF(K2141=[52]Hoja3!$B$12,[52]Hoja3!$A$12,IF(K2141=[52]Hoja3!$B$13,[52]Hoja3!$A$13,IF(K2141=[52]Hoja3!$B$14,[52]Hoja3!$A$14,"")))))))))))))</f>
        <v>CCE-05</v>
      </c>
      <c r="M2141" s="2" t="s">
        <v>1022</v>
      </c>
      <c r="N2141" s="2">
        <v>0</v>
      </c>
      <c r="O2141" s="5">
        <v>18302130</v>
      </c>
      <c r="P2141" s="5">
        <v>18302130</v>
      </c>
      <c r="Q2141" s="1">
        <v>0</v>
      </c>
      <c r="R2141" s="2">
        <v>0</v>
      </c>
      <c r="S2141" s="2" t="s">
        <v>31</v>
      </c>
      <c r="T2141" s="2" t="s">
        <v>3430</v>
      </c>
      <c r="U2141" s="2" t="s">
        <v>3505</v>
      </c>
      <c r="V2141" s="2" t="s">
        <v>3362</v>
      </c>
      <c r="W2141" s="2" t="s">
        <v>3506</v>
      </c>
      <c r="X2141" s="2">
        <v>3241000</v>
      </c>
      <c r="Y2141" s="2" t="s">
        <v>3507</v>
      </c>
    </row>
    <row r="2142" spans="1:25" ht="75" x14ac:dyDescent="0.25">
      <c r="A2142" s="2" t="s">
        <v>3537</v>
      </c>
      <c r="B2142" s="2" t="s">
        <v>3503</v>
      </c>
      <c r="C2142" s="2" t="s">
        <v>3399</v>
      </c>
      <c r="D2142" s="2" t="s">
        <v>3399</v>
      </c>
      <c r="E2142" s="2">
        <v>80111601</v>
      </c>
      <c r="F2142" s="2" t="s">
        <v>3504</v>
      </c>
      <c r="G2142" s="4">
        <v>1</v>
      </c>
      <c r="H2142" s="4">
        <v>1</v>
      </c>
      <c r="I2142" s="2">
        <v>11</v>
      </c>
      <c r="J2142" s="2">
        <v>1</v>
      </c>
      <c r="K2142" s="2" t="s">
        <v>29</v>
      </c>
      <c r="L2142" s="6" t="str">
        <f>IF(K2142=[52]Hoja3!$B$2,[52]Hoja3!$A$2,IF(K2142=[52]Hoja3!$B$3,[52]Hoja3!$A$3,IF(K2142=[52]Hoja3!$B$4,[52]Hoja3!$A$4,IF(K2142=[52]Hoja3!$B$5,[52]Hoja3!$A$5,IF(K2142=[52]Hoja3!$B$6,[52]Hoja3!$A$6,IF(K2142=[52]Hoja3!$B$7,[52]Hoja3!$A$7,IF(K2142=[52]Hoja3!$B$8,[52]Hoja3!$A$8,IF(K2142=[52]Hoja3!$B$9,[52]Hoja3!$A$9,IF(K2142=[52]Hoja3!$B$10,[52]Hoja3!$A$10,IF(K2142=[52]Hoja3!$B$11,[52]Hoja3!$A$11,IF(K2142=[52]Hoja3!$B$12,[52]Hoja3!$A$12,IF(K2142=[52]Hoja3!$B$13,[52]Hoja3!$A$13,IF(K2142=[52]Hoja3!$B$14,[52]Hoja3!$A$14,"")))))))))))))</f>
        <v>CCE-05</v>
      </c>
      <c r="M2142" s="2" t="s">
        <v>1022</v>
      </c>
      <c r="N2142" s="2">
        <v>0</v>
      </c>
      <c r="O2142" s="5">
        <v>18302130</v>
      </c>
      <c r="P2142" s="5">
        <v>18302130</v>
      </c>
      <c r="Q2142" s="1">
        <v>0</v>
      </c>
      <c r="R2142" s="2">
        <v>0</v>
      </c>
      <c r="S2142" s="2" t="s">
        <v>31</v>
      </c>
      <c r="T2142" s="2" t="s">
        <v>3430</v>
      </c>
      <c r="U2142" s="2" t="s">
        <v>3505</v>
      </c>
      <c r="V2142" s="2" t="s">
        <v>3362</v>
      </c>
      <c r="W2142" s="2" t="s">
        <v>3506</v>
      </c>
      <c r="X2142" s="2">
        <v>3241000</v>
      </c>
      <c r="Y2142" s="2" t="s">
        <v>3507</v>
      </c>
    </row>
    <row r="2143" spans="1:25" ht="75" x14ac:dyDescent="0.25">
      <c r="A2143" s="2" t="s">
        <v>3538</v>
      </c>
      <c r="B2143" s="2" t="s">
        <v>3503</v>
      </c>
      <c r="C2143" s="2" t="s">
        <v>3399</v>
      </c>
      <c r="D2143" s="2" t="s">
        <v>3399</v>
      </c>
      <c r="E2143" s="2">
        <v>80111601</v>
      </c>
      <c r="F2143" s="2" t="s">
        <v>3504</v>
      </c>
      <c r="G2143" s="4">
        <v>1</v>
      </c>
      <c r="H2143" s="4">
        <v>1</v>
      </c>
      <c r="I2143" s="2">
        <v>11</v>
      </c>
      <c r="J2143" s="2">
        <v>1</v>
      </c>
      <c r="K2143" s="2" t="s">
        <v>29</v>
      </c>
      <c r="L2143" s="6" t="str">
        <f>IF(K2143=[52]Hoja3!$B$2,[52]Hoja3!$A$2,IF(K2143=[52]Hoja3!$B$3,[52]Hoja3!$A$3,IF(K2143=[52]Hoja3!$B$4,[52]Hoja3!$A$4,IF(K2143=[52]Hoja3!$B$5,[52]Hoja3!$A$5,IF(K2143=[52]Hoja3!$B$6,[52]Hoja3!$A$6,IF(K2143=[52]Hoja3!$B$7,[52]Hoja3!$A$7,IF(K2143=[52]Hoja3!$B$8,[52]Hoja3!$A$8,IF(K2143=[52]Hoja3!$B$9,[52]Hoja3!$A$9,IF(K2143=[52]Hoja3!$B$10,[52]Hoja3!$A$10,IF(K2143=[52]Hoja3!$B$11,[52]Hoja3!$A$11,IF(K2143=[52]Hoja3!$B$12,[52]Hoja3!$A$12,IF(K2143=[52]Hoja3!$B$13,[52]Hoja3!$A$13,IF(K2143=[52]Hoja3!$B$14,[52]Hoja3!$A$14,"")))))))))))))</f>
        <v>CCE-05</v>
      </c>
      <c r="M2143" s="2" t="s">
        <v>1022</v>
      </c>
      <c r="N2143" s="2">
        <v>0</v>
      </c>
      <c r="O2143" s="5">
        <v>18302130</v>
      </c>
      <c r="P2143" s="5">
        <v>18302130</v>
      </c>
      <c r="Q2143" s="1">
        <v>0</v>
      </c>
      <c r="R2143" s="2">
        <v>0</v>
      </c>
      <c r="S2143" s="2" t="s">
        <v>31</v>
      </c>
      <c r="T2143" s="2" t="s">
        <v>3430</v>
      </c>
      <c r="U2143" s="2" t="s">
        <v>3505</v>
      </c>
      <c r="V2143" s="2" t="s">
        <v>3362</v>
      </c>
      <c r="W2143" s="2" t="s">
        <v>3506</v>
      </c>
      <c r="X2143" s="2">
        <v>3241000</v>
      </c>
      <c r="Y2143" s="2" t="s">
        <v>3507</v>
      </c>
    </row>
    <row r="2144" spans="1:25" ht="75" x14ac:dyDescent="0.25">
      <c r="A2144" s="2" t="s">
        <v>3539</v>
      </c>
      <c r="B2144" s="2" t="s">
        <v>3503</v>
      </c>
      <c r="C2144" s="2" t="s">
        <v>3399</v>
      </c>
      <c r="D2144" s="2" t="s">
        <v>3399</v>
      </c>
      <c r="E2144" s="2">
        <v>80111601</v>
      </c>
      <c r="F2144" s="2" t="s">
        <v>3504</v>
      </c>
      <c r="G2144" s="4">
        <v>1</v>
      </c>
      <c r="H2144" s="4">
        <v>1</v>
      </c>
      <c r="I2144" s="2">
        <v>11</v>
      </c>
      <c r="J2144" s="2">
        <v>1</v>
      </c>
      <c r="K2144" s="2" t="s">
        <v>29</v>
      </c>
      <c r="L2144" s="6" t="str">
        <f>IF(K2144=[52]Hoja3!$B$2,[52]Hoja3!$A$2,IF(K2144=[52]Hoja3!$B$3,[52]Hoja3!$A$3,IF(K2144=[52]Hoja3!$B$4,[52]Hoja3!$A$4,IF(K2144=[52]Hoja3!$B$5,[52]Hoja3!$A$5,IF(K2144=[52]Hoja3!$B$6,[52]Hoja3!$A$6,IF(K2144=[52]Hoja3!$B$7,[52]Hoja3!$A$7,IF(K2144=[52]Hoja3!$B$8,[52]Hoja3!$A$8,IF(K2144=[52]Hoja3!$B$9,[52]Hoja3!$A$9,IF(K2144=[52]Hoja3!$B$10,[52]Hoja3!$A$10,IF(K2144=[52]Hoja3!$B$11,[52]Hoja3!$A$11,IF(K2144=[52]Hoja3!$B$12,[52]Hoja3!$A$12,IF(K2144=[52]Hoja3!$B$13,[52]Hoja3!$A$13,IF(K2144=[52]Hoja3!$B$14,[52]Hoja3!$A$14,"")))))))))))))</f>
        <v>CCE-05</v>
      </c>
      <c r="M2144" s="2" t="s">
        <v>1022</v>
      </c>
      <c r="N2144" s="2">
        <v>0</v>
      </c>
      <c r="O2144" s="5">
        <v>18302130</v>
      </c>
      <c r="P2144" s="5">
        <v>18302130</v>
      </c>
      <c r="Q2144" s="1">
        <v>0</v>
      </c>
      <c r="R2144" s="2">
        <v>0</v>
      </c>
      <c r="S2144" s="2" t="s">
        <v>31</v>
      </c>
      <c r="T2144" s="2" t="s">
        <v>3430</v>
      </c>
      <c r="U2144" s="2" t="s">
        <v>3505</v>
      </c>
      <c r="V2144" s="2" t="s">
        <v>3362</v>
      </c>
      <c r="W2144" s="2" t="s">
        <v>3506</v>
      </c>
      <c r="X2144" s="2">
        <v>3241000</v>
      </c>
      <c r="Y2144" s="2" t="s">
        <v>3507</v>
      </c>
    </row>
    <row r="2145" spans="1:25" ht="75" x14ac:dyDescent="0.25">
      <c r="A2145" s="2" t="s">
        <v>3540</v>
      </c>
      <c r="B2145" s="2" t="s">
        <v>3503</v>
      </c>
      <c r="C2145" s="2" t="s">
        <v>3399</v>
      </c>
      <c r="D2145" s="2" t="s">
        <v>3399</v>
      </c>
      <c r="E2145" s="2">
        <v>80111601</v>
      </c>
      <c r="F2145" s="2" t="s">
        <v>3504</v>
      </c>
      <c r="G2145" s="4">
        <v>1</v>
      </c>
      <c r="H2145" s="4">
        <v>1</v>
      </c>
      <c r="I2145" s="2">
        <v>11</v>
      </c>
      <c r="J2145" s="2">
        <v>1</v>
      </c>
      <c r="K2145" s="2" t="s">
        <v>29</v>
      </c>
      <c r="L2145" s="6" t="str">
        <f>IF(K2145=[52]Hoja3!$B$2,[52]Hoja3!$A$2,IF(K2145=[52]Hoja3!$B$3,[52]Hoja3!$A$3,IF(K2145=[52]Hoja3!$B$4,[52]Hoja3!$A$4,IF(K2145=[52]Hoja3!$B$5,[52]Hoja3!$A$5,IF(K2145=[52]Hoja3!$B$6,[52]Hoja3!$A$6,IF(K2145=[52]Hoja3!$B$7,[52]Hoja3!$A$7,IF(K2145=[52]Hoja3!$B$8,[52]Hoja3!$A$8,IF(K2145=[52]Hoja3!$B$9,[52]Hoja3!$A$9,IF(K2145=[52]Hoja3!$B$10,[52]Hoja3!$A$10,IF(K2145=[52]Hoja3!$B$11,[52]Hoja3!$A$11,IF(K2145=[52]Hoja3!$B$12,[52]Hoja3!$A$12,IF(K2145=[52]Hoja3!$B$13,[52]Hoja3!$A$13,IF(K2145=[52]Hoja3!$B$14,[52]Hoja3!$A$14,"")))))))))))))</f>
        <v>CCE-05</v>
      </c>
      <c r="M2145" s="2" t="s">
        <v>1022</v>
      </c>
      <c r="N2145" s="2">
        <v>0</v>
      </c>
      <c r="O2145" s="5">
        <v>18302130</v>
      </c>
      <c r="P2145" s="5">
        <v>18302130</v>
      </c>
      <c r="Q2145" s="1">
        <v>0</v>
      </c>
      <c r="R2145" s="2">
        <v>0</v>
      </c>
      <c r="S2145" s="2" t="s">
        <v>31</v>
      </c>
      <c r="T2145" s="2" t="s">
        <v>3430</v>
      </c>
      <c r="U2145" s="2" t="s">
        <v>3505</v>
      </c>
      <c r="V2145" s="2" t="s">
        <v>3362</v>
      </c>
      <c r="W2145" s="2" t="s">
        <v>3506</v>
      </c>
      <c r="X2145" s="2">
        <v>3241000</v>
      </c>
      <c r="Y2145" s="2" t="s">
        <v>3507</v>
      </c>
    </row>
    <row r="2146" spans="1:25" ht="75" x14ac:dyDescent="0.25">
      <c r="A2146" s="2" t="s">
        <v>3541</v>
      </c>
      <c r="B2146" s="2" t="s">
        <v>3503</v>
      </c>
      <c r="C2146" s="2" t="s">
        <v>3399</v>
      </c>
      <c r="D2146" s="2" t="s">
        <v>3399</v>
      </c>
      <c r="E2146" s="2">
        <v>80111601</v>
      </c>
      <c r="F2146" s="2" t="s">
        <v>3504</v>
      </c>
      <c r="G2146" s="4">
        <v>1</v>
      </c>
      <c r="H2146" s="4">
        <v>1</v>
      </c>
      <c r="I2146" s="2">
        <v>11</v>
      </c>
      <c r="J2146" s="2">
        <v>1</v>
      </c>
      <c r="K2146" s="2" t="s">
        <v>29</v>
      </c>
      <c r="L2146" s="6" t="str">
        <f>IF(K2146=[52]Hoja3!$B$2,[52]Hoja3!$A$2,IF(K2146=[52]Hoja3!$B$3,[52]Hoja3!$A$3,IF(K2146=[52]Hoja3!$B$4,[52]Hoja3!$A$4,IF(K2146=[52]Hoja3!$B$5,[52]Hoja3!$A$5,IF(K2146=[52]Hoja3!$B$6,[52]Hoja3!$A$6,IF(K2146=[52]Hoja3!$B$7,[52]Hoja3!$A$7,IF(K2146=[52]Hoja3!$B$8,[52]Hoja3!$A$8,IF(K2146=[52]Hoja3!$B$9,[52]Hoja3!$A$9,IF(K2146=[52]Hoja3!$B$10,[52]Hoja3!$A$10,IF(K2146=[52]Hoja3!$B$11,[52]Hoja3!$A$11,IF(K2146=[52]Hoja3!$B$12,[52]Hoja3!$A$12,IF(K2146=[52]Hoja3!$B$13,[52]Hoja3!$A$13,IF(K2146=[52]Hoja3!$B$14,[52]Hoja3!$A$14,"")))))))))))))</f>
        <v>CCE-05</v>
      </c>
      <c r="M2146" s="2" t="s">
        <v>1022</v>
      </c>
      <c r="N2146" s="2">
        <v>0</v>
      </c>
      <c r="O2146" s="5">
        <v>19522272</v>
      </c>
      <c r="P2146" s="5">
        <v>19522272</v>
      </c>
      <c r="Q2146" s="1">
        <v>0</v>
      </c>
      <c r="R2146" s="2">
        <v>0</v>
      </c>
      <c r="S2146" s="2" t="s">
        <v>31</v>
      </c>
      <c r="T2146" s="2" t="s">
        <v>3430</v>
      </c>
      <c r="U2146" s="2" t="s">
        <v>3505</v>
      </c>
      <c r="V2146" s="2" t="s">
        <v>3362</v>
      </c>
      <c r="W2146" s="2" t="s">
        <v>3506</v>
      </c>
      <c r="X2146" s="2">
        <v>3241000</v>
      </c>
      <c r="Y2146" s="2" t="s">
        <v>3507</v>
      </c>
    </row>
    <row r="2147" spans="1:25" ht="75" x14ac:dyDescent="0.25">
      <c r="A2147" s="2" t="s">
        <v>3542</v>
      </c>
      <c r="B2147" s="2" t="s">
        <v>3503</v>
      </c>
      <c r="C2147" s="2" t="s">
        <v>3399</v>
      </c>
      <c r="D2147" s="2" t="s">
        <v>3399</v>
      </c>
      <c r="E2147" s="2">
        <v>80111601</v>
      </c>
      <c r="F2147" s="2" t="s">
        <v>3504</v>
      </c>
      <c r="G2147" s="4">
        <v>1</v>
      </c>
      <c r="H2147" s="4">
        <v>1</v>
      </c>
      <c r="I2147" s="2">
        <v>11</v>
      </c>
      <c r="J2147" s="2">
        <v>1</v>
      </c>
      <c r="K2147" s="2" t="s">
        <v>29</v>
      </c>
      <c r="L2147" s="6" t="str">
        <f>IF(K2147=[52]Hoja3!$B$2,[52]Hoja3!$A$2,IF(K2147=[52]Hoja3!$B$3,[52]Hoja3!$A$3,IF(K2147=[52]Hoja3!$B$4,[52]Hoja3!$A$4,IF(K2147=[52]Hoja3!$B$5,[52]Hoja3!$A$5,IF(K2147=[52]Hoja3!$B$6,[52]Hoja3!$A$6,IF(K2147=[52]Hoja3!$B$7,[52]Hoja3!$A$7,IF(K2147=[52]Hoja3!$B$8,[52]Hoja3!$A$8,IF(K2147=[52]Hoja3!$B$9,[52]Hoja3!$A$9,IF(K2147=[52]Hoja3!$B$10,[52]Hoja3!$A$10,IF(K2147=[52]Hoja3!$B$11,[52]Hoja3!$A$11,IF(K2147=[52]Hoja3!$B$12,[52]Hoja3!$A$12,IF(K2147=[52]Hoja3!$B$13,[52]Hoja3!$A$13,IF(K2147=[52]Hoja3!$B$14,[52]Hoja3!$A$14,"")))))))))))))</f>
        <v>CCE-05</v>
      </c>
      <c r="M2147" s="2" t="s">
        <v>1022</v>
      </c>
      <c r="N2147" s="2">
        <v>0</v>
      </c>
      <c r="O2147" s="5">
        <v>18302130</v>
      </c>
      <c r="P2147" s="5">
        <v>18302130</v>
      </c>
      <c r="Q2147" s="1">
        <v>0</v>
      </c>
      <c r="R2147" s="2">
        <v>0</v>
      </c>
      <c r="S2147" s="2" t="s">
        <v>31</v>
      </c>
      <c r="T2147" s="2" t="s">
        <v>3430</v>
      </c>
      <c r="U2147" s="2" t="s">
        <v>3505</v>
      </c>
      <c r="V2147" s="2" t="s">
        <v>3362</v>
      </c>
      <c r="W2147" s="2" t="s">
        <v>3506</v>
      </c>
      <c r="X2147" s="2">
        <v>3241000</v>
      </c>
      <c r="Y2147" s="2" t="s">
        <v>3507</v>
      </c>
    </row>
    <row r="2148" spans="1:25" ht="75" x14ac:dyDescent="0.25">
      <c r="A2148" s="2" t="s">
        <v>3543</v>
      </c>
      <c r="B2148" s="2" t="s">
        <v>3503</v>
      </c>
      <c r="C2148" s="2" t="s">
        <v>3399</v>
      </c>
      <c r="D2148" s="2" t="s">
        <v>3399</v>
      </c>
      <c r="E2148" s="2">
        <v>80111601</v>
      </c>
      <c r="F2148" s="2" t="s">
        <v>3504</v>
      </c>
      <c r="G2148" s="4">
        <v>1</v>
      </c>
      <c r="H2148" s="4">
        <v>1</v>
      </c>
      <c r="I2148" s="2">
        <v>11</v>
      </c>
      <c r="J2148" s="2">
        <v>1</v>
      </c>
      <c r="K2148" s="2" t="s">
        <v>29</v>
      </c>
      <c r="L2148" s="6" t="str">
        <f>IF(K2148=[52]Hoja3!$B$2,[52]Hoja3!$A$2,IF(K2148=[52]Hoja3!$B$3,[52]Hoja3!$A$3,IF(K2148=[52]Hoja3!$B$4,[52]Hoja3!$A$4,IF(K2148=[52]Hoja3!$B$5,[52]Hoja3!$A$5,IF(K2148=[52]Hoja3!$B$6,[52]Hoja3!$A$6,IF(K2148=[52]Hoja3!$B$7,[52]Hoja3!$A$7,IF(K2148=[52]Hoja3!$B$8,[52]Hoja3!$A$8,IF(K2148=[52]Hoja3!$B$9,[52]Hoja3!$A$9,IF(K2148=[52]Hoja3!$B$10,[52]Hoja3!$A$10,IF(K2148=[52]Hoja3!$B$11,[52]Hoja3!$A$11,IF(K2148=[52]Hoja3!$B$12,[52]Hoja3!$A$12,IF(K2148=[52]Hoja3!$B$13,[52]Hoja3!$A$13,IF(K2148=[52]Hoja3!$B$14,[52]Hoja3!$A$14,"")))))))))))))</f>
        <v>CCE-05</v>
      </c>
      <c r="M2148" s="2" t="s">
        <v>1022</v>
      </c>
      <c r="N2148" s="2">
        <v>0</v>
      </c>
      <c r="O2148" s="5">
        <v>18302130</v>
      </c>
      <c r="P2148" s="5">
        <v>18302130</v>
      </c>
      <c r="Q2148" s="1">
        <v>0</v>
      </c>
      <c r="R2148" s="2">
        <v>0</v>
      </c>
      <c r="S2148" s="2" t="s">
        <v>31</v>
      </c>
      <c r="T2148" s="2" t="s">
        <v>3430</v>
      </c>
      <c r="U2148" s="2" t="s">
        <v>3505</v>
      </c>
      <c r="V2148" s="2" t="s">
        <v>3362</v>
      </c>
      <c r="W2148" s="2" t="s">
        <v>3506</v>
      </c>
      <c r="X2148" s="2">
        <v>3241000</v>
      </c>
      <c r="Y2148" s="2" t="s">
        <v>3507</v>
      </c>
    </row>
    <row r="2149" spans="1:25" ht="75" x14ac:dyDescent="0.25">
      <c r="A2149" s="2" t="s">
        <v>3544</v>
      </c>
      <c r="B2149" s="2" t="s">
        <v>3503</v>
      </c>
      <c r="C2149" s="2" t="s">
        <v>3399</v>
      </c>
      <c r="D2149" s="2" t="s">
        <v>3399</v>
      </c>
      <c r="E2149" s="2">
        <v>80111601</v>
      </c>
      <c r="F2149" s="2" t="s">
        <v>3504</v>
      </c>
      <c r="G2149" s="4">
        <v>1</v>
      </c>
      <c r="H2149" s="4">
        <v>1</v>
      </c>
      <c r="I2149" s="2">
        <v>11</v>
      </c>
      <c r="J2149" s="2">
        <v>1</v>
      </c>
      <c r="K2149" s="2" t="s">
        <v>29</v>
      </c>
      <c r="L2149" s="6" t="str">
        <f>IF(K2149=[52]Hoja3!$B$2,[52]Hoja3!$A$2,IF(K2149=[52]Hoja3!$B$3,[52]Hoja3!$A$3,IF(K2149=[52]Hoja3!$B$4,[52]Hoja3!$A$4,IF(K2149=[52]Hoja3!$B$5,[52]Hoja3!$A$5,IF(K2149=[52]Hoja3!$B$6,[52]Hoja3!$A$6,IF(K2149=[52]Hoja3!$B$7,[52]Hoja3!$A$7,IF(K2149=[52]Hoja3!$B$8,[52]Hoja3!$A$8,IF(K2149=[52]Hoja3!$B$9,[52]Hoja3!$A$9,IF(K2149=[52]Hoja3!$B$10,[52]Hoja3!$A$10,IF(K2149=[52]Hoja3!$B$11,[52]Hoja3!$A$11,IF(K2149=[52]Hoja3!$B$12,[52]Hoja3!$A$12,IF(K2149=[52]Hoja3!$B$13,[52]Hoja3!$A$13,IF(K2149=[52]Hoja3!$B$14,[52]Hoja3!$A$14,"")))))))))))))</f>
        <v>CCE-05</v>
      </c>
      <c r="M2149" s="2" t="s">
        <v>1022</v>
      </c>
      <c r="N2149" s="2">
        <v>0</v>
      </c>
      <c r="O2149" s="5">
        <v>18302130</v>
      </c>
      <c r="P2149" s="5">
        <v>18302130</v>
      </c>
      <c r="Q2149" s="1">
        <v>0</v>
      </c>
      <c r="R2149" s="2">
        <v>0</v>
      </c>
      <c r="S2149" s="2" t="s">
        <v>31</v>
      </c>
      <c r="T2149" s="2" t="s">
        <v>3430</v>
      </c>
      <c r="U2149" s="2" t="s">
        <v>3505</v>
      </c>
      <c r="V2149" s="2" t="s">
        <v>3362</v>
      </c>
      <c r="W2149" s="2" t="s">
        <v>3506</v>
      </c>
      <c r="X2149" s="2">
        <v>3241000</v>
      </c>
      <c r="Y2149" s="2" t="s">
        <v>3507</v>
      </c>
    </row>
    <row r="2150" spans="1:25" ht="75" x14ac:dyDescent="0.25">
      <c r="A2150" s="2" t="s">
        <v>3545</v>
      </c>
      <c r="B2150" s="2" t="s">
        <v>3503</v>
      </c>
      <c r="C2150" s="2" t="s">
        <v>3399</v>
      </c>
      <c r="D2150" s="2" t="s">
        <v>3399</v>
      </c>
      <c r="E2150" s="2">
        <v>80111601</v>
      </c>
      <c r="F2150" s="2" t="s">
        <v>3504</v>
      </c>
      <c r="G2150" s="4">
        <v>1</v>
      </c>
      <c r="H2150" s="4">
        <v>1</v>
      </c>
      <c r="I2150" s="2">
        <v>11</v>
      </c>
      <c r="J2150" s="2">
        <v>1</v>
      </c>
      <c r="K2150" s="2" t="s">
        <v>29</v>
      </c>
      <c r="L2150" s="6" t="str">
        <f>IF(K2150=[52]Hoja3!$B$2,[52]Hoja3!$A$2,IF(K2150=[52]Hoja3!$B$3,[52]Hoja3!$A$3,IF(K2150=[52]Hoja3!$B$4,[52]Hoja3!$A$4,IF(K2150=[52]Hoja3!$B$5,[52]Hoja3!$A$5,IF(K2150=[52]Hoja3!$B$6,[52]Hoja3!$A$6,IF(K2150=[52]Hoja3!$B$7,[52]Hoja3!$A$7,IF(K2150=[52]Hoja3!$B$8,[52]Hoja3!$A$8,IF(K2150=[52]Hoja3!$B$9,[52]Hoja3!$A$9,IF(K2150=[52]Hoja3!$B$10,[52]Hoja3!$A$10,IF(K2150=[52]Hoja3!$B$11,[52]Hoja3!$A$11,IF(K2150=[52]Hoja3!$B$12,[52]Hoja3!$A$12,IF(K2150=[52]Hoja3!$B$13,[52]Hoja3!$A$13,IF(K2150=[52]Hoja3!$B$14,[52]Hoja3!$A$14,"")))))))))))))</f>
        <v>CCE-05</v>
      </c>
      <c r="M2150" s="2" t="s">
        <v>1022</v>
      </c>
      <c r="N2150" s="2">
        <v>0</v>
      </c>
      <c r="O2150" s="5">
        <v>18302130</v>
      </c>
      <c r="P2150" s="5">
        <v>18302130</v>
      </c>
      <c r="Q2150" s="1">
        <v>0</v>
      </c>
      <c r="R2150" s="2">
        <v>0</v>
      </c>
      <c r="S2150" s="2" t="s">
        <v>31</v>
      </c>
      <c r="T2150" s="2" t="s">
        <v>3430</v>
      </c>
      <c r="U2150" s="2" t="s">
        <v>3505</v>
      </c>
      <c r="V2150" s="2" t="s">
        <v>3362</v>
      </c>
      <c r="W2150" s="2" t="s">
        <v>3506</v>
      </c>
      <c r="X2150" s="2">
        <v>3241000</v>
      </c>
      <c r="Y2150" s="2" t="s">
        <v>3507</v>
      </c>
    </row>
    <row r="2151" spans="1:25" ht="75" x14ac:dyDescent="0.25">
      <c r="A2151" s="2" t="s">
        <v>3546</v>
      </c>
      <c r="B2151" s="2" t="s">
        <v>3503</v>
      </c>
      <c r="C2151" s="2" t="s">
        <v>3399</v>
      </c>
      <c r="D2151" s="2" t="s">
        <v>3399</v>
      </c>
      <c r="E2151" s="2">
        <v>80111601</v>
      </c>
      <c r="F2151" s="2" t="s">
        <v>3504</v>
      </c>
      <c r="G2151" s="4">
        <v>1</v>
      </c>
      <c r="H2151" s="4">
        <v>1</v>
      </c>
      <c r="I2151" s="2">
        <v>11</v>
      </c>
      <c r="J2151" s="2">
        <v>1</v>
      </c>
      <c r="K2151" s="2" t="s">
        <v>29</v>
      </c>
      <c r="L2151" s="6" t="str">
        <f>IF(K2151=[52]Hoja3!$B$2,[52]Hoja3!$A$2,IF(K2151=[52]Hoja3!$B$3,[52]Hoja3!$A$3,IF(K2151=[52]Hoja3!$B$4,[52]Hoja3!$A$4,IF(K2151=[52]Hoja3!$B$5,[52]Hoja3!$A$5,IF(K2151=[52]Hoja3!$B$6,[52]Hoja3!$A$6,IF(K2151=[52]Hoja3!$B$7,[52]Hoja3!$A$7,IF(K2151=[52]Hoja3!$B$8,[52]Hoja3!$A$8,IF(K2151=[52]Hoja3!$B$9,[52]Hoja3!$A$9,IF(K2151=[52]Hoja3!$B$10,[52]Hoja3!$A$10,IF(K2151=[52]Hoja3!$B$11,[52]Hoja3!$A$11,IF(K2151=[52]Hoja3!$B$12,[52]Hoja3!$A$12,IF(K2151=[52]Hoja3!$B$13,[52]Hoja3!$A$13,IF(K2151=[52]Hoja3!$B$14,[52]Hoja3!$A$14,"")))))))))))))</f>
        <v>CCE-05</v>
      </c>
      <c r="M2151" s="2" t="s">
        <v>1022</v>
      </c>
      <c r="N2151" s="2">
        <v>0</v>
      </c>
      <c r="O2151" s="5">
        <v>18302130</v>
      </c>
      <c r="P2151" s="5">
        <v>18302130</v>
      </c>
      <c r="Q2151" s="1">
        <v>0</v>
      </c>
      <c r="R2151" s="2">
        <v>0</v>
      </c>
      <c r="S2151" s="2" t="s">
        <v>31</v>
      </c>
      <c r="T2151" s="2" t="s">
        <v>3430</v>
      </c>
      <c r="U2151" s="2" t="s">
        <v>3505</v>
      </c>
      <c r="V2151" s="2" t="s">
        <v>3362</v>
      </c>
      <c r="W2151" s="2" t="s">
        <v>3506</v>
      </c>
      <c r="X2151" s="2">
        <v>3241000</v>
      </c>
      <c r="Y2151" s="2" t="s">
        <v>3507</v>
      </c>
    </row>
    <row r="2152" spans="1:25" ht="75" x14ac:dyDescent="0.25">
      <c r="A2152" s="2" t="s">
        <v>3547</v>
      </c>
      <c r="B2152" s="2" t="s">
        <v>3503</v>
      </c>
      <c r="C2152" s="2" t="s">
        <v>3399</v>
      </c>
      <c r="D2152" s="2" t="s">
        <v>3399</v>
      </c>
      <c r="E2152" s="2">
        <v>80111601</v>
      </c>
      <c r="F2152" s="2" t="s">
        <v>3504</v>
      </c>
      <c r="G2152" s="4">
        <v>1</v>
      </c>
      <c r="H2152" s="4">
        <v>1</v>
      </c>
      <c r="I2152" s="2">
        <v>11</v>
      </c>
      <c r="J2152" s="2">
        <v>1</v>
      </c>
      <c r="K2152" s="2" t="s">
        <v>29</v>
      </c>
      <c r="L2152" s="6" t="str">
        <f>IF(K2152=[52]Hoja3!$B$2,[52]Hoja3!$A$2,IF(K2152=[52]Hoja3!$B$3,[52]Hoja3!$A$3,IF(K2152=[52]Hoja3!$B$4,[52]Hoja3!$A$4,IF(K2152=[52]Hoja3!$B$5,[52]Hoja3!$A$5,IF(K2152=[52]Hoja3!$B$6,[52]Hoja3!$A$6,IF(K2152=[52]Hoja3!$B$7,[52]Hoja3!$A$7,IF(K2152=[52]Hoja3!$B$8,[52]Hoja3!$A$8,IF(K2152=[52]Hoja3!$B$9,[52]Hoja3!$A$9,IF(K2152=[52]Hoja3!$B$10,[52]Hoja3!$A$10,IF(K2152=[52]Hoja3!$B$11,[52]Hoja3!$A$11,IF(K2152=[52]Hoja3!$B$12,[52]Hoja3!$A$12,IF(K2152=[52]Hoja3!$B$13,[52]Hoja3!$A$13,IF(K2152=[52]Hoja3!$B$14,[52]Hoja3!$A$14,"")))))))))))))</f>
        <v>CCE-05</v>
      </c>
      <c r="M2152" s="2" t="s">
        <v>1022</v>
      </c>
      <c r="N2152" s="2">
        <v>0</v>
      </c>
      <c r="O2152" s="5">
        <v>18302130</v>
      </c>
      <c r="P2152" s="5">
        <v>18302130</v>
      </c>
      <c r="Q2152" s="1">
        <v>0</v>
      </c>
      <c r="R2152" s="2">
        <v>0</v>
      </c>
      <c r="S2152" s="2" t="s">
        <v>31</v>
      </c>
      <c r="T2152" s="2" t="s">
        <v>3430</v>
      </c>
      <c r="U2152" s="2" t="s">
        <v>3505</v>
      </c>
      <c r="V2152" s="2" t="s">
        <v>3362</v>
      </c>
      <c r="W2152" s="2" t="s">
        <v>3506</v>
      </c>
      <c r="X2152" s="2">
        <v>3241000</v>
      </c>
      <c r="Y2152" s="2" t="s">
        <v>3507</v>
      </c>
    </row>
    <row r="2153" spans="1:25" ht="75" x14ac:dyDescent="0.25">
      <c r="A2153" s="2" t="s">
        <v>3548</v>
      </c>
      <c r="B2153" s="2" t="s">
        <v>3503</v>
      </c>
      <c r="C2153" s="2" t="s">
        <v>3399</v>
      </c>
      <c r="D2153" s="2" t="s">
        <v>3399</v>
      </c>
      <c r="E2153" s="2">
        <v>80111601</v>
      </c>
      <c r="F2153" s="2" t="s">
        <v>3504</v>
      </c>
      <c r="G2153" s="4">
        <v>1</v>
      </c>
      <c r="H2153" s="4">
        <v>1</v>
      </c>
      <c r="I2153" s="2">
        <v>11</v>
      </c>
      <c r="J2153" s="2">
        <v>1</v>
      </c>
      <c r="K2153" s="2" t="s">
        <v>29</v>
      </c>
      <c r="L2153" s="6" t="str">
        <f>IF(K2153=[52]Hoja3!$B$2,[52]Hoja3!$A$2,IF(K2153=[52]Hoja3!$B$3,[52]Hoja3!$A$3,IF(K2153=[52]Hoja3!$B$4,[52]Hoja3!$A$4,IF(K2153=[52]Hoja3!$B$5,[52]Hoja3!$A$5,IF(K2153=[52]Hoja3!$B$6,[52]Hoja3!$A$6,IF(K2153=[52]Hoja3!$B$7,[52]Hoja3!$A$7,IF(K2153=[52]Hoja3!$B$8,[52]Hoja3!$A$8,IF(K2153=[52]Hoja3!$B$9,[52]Hoja3!$A$9,IF(K2153=[52]Hoja3!$B$10,[52]Hoja3!$A$10,IF(K2153=[52]Hoja3!$B$11,[52]Hoja3!$A$11,IF(K2153=[52]Hoja3!$B$12,[52]Hoja3!$A$12,IF(K2153=[52]Hoja3!$B$13,[52]Hoja3!$A$13,IF(K2153=[52]Hoja3!$B$14,[52]Hoja3!$A$14,"")))))))))))))</f>
        <v>CCE-05</v>
      </c>
      <c r="M2153" s="2" t="s">
        <v>1022</v>
      </c>
      <c r="N2153" s="2">
        <v>0</v>
      </c>
      <c r="O2153" s="5">
        <v>18302130</v>
      </c>
      <c r="P2153" s="5">
        <v>18302130</v>
      </c>
      <c r="Q2153" s="1">
        <v>0</v>
      </c>
      <c r="R2153" s="2">
        <v>0</v>
      </c>
      <c r="S2153" s="2" t="s">
        <v>31</v>
      </c>
      <c r="T2153" s="2" t="s">
        <v>3430</v>
      </c>
      <c r="U2153" s="2" t="s">
        <v>3505</v>
      </c>
      <c r="V2153" s="2" t="s">
        <v>3362</v>
      </c>
      <c r="W2153" s="2" t="s">
        <v>3506</v>
      </c>
      <c r="X2153" s="2">
        <v>3241000</v>
      </c>
      <c r="Y2153" s="2" t="s">
        <v>3507</v>
      </c>
    </row>
    <row r="2154" spans="1:25" ht="75" x14ac:dyDescent="0.25">
      <c r="A2154" s="2" t="s">
        <v>3549</v>
      </c>
      <c r="B2154" s="2" t="s">
        <v>3503</v>
      </c>
      <c r="C2154" s="2" t="s">
        <v>3399</v>
      </c>
      <c r="D2154" s="2" t="s">
        <v>3399</v>
      </c>
      <c r="E2154" s="2">
        <v>80111601</v>
      </c>
      <c r="F2154" s="2" t="s">
        <v>3504</v>
      </c>
      <c r="G2154" s="4">
        <v>1</v>
      </c>
      <c r="H2154" s="4">
        <v>1</v>
      </c>
      <c r="I2154" s="2">
        <v>11</v>
      </c>
      <c r="J2154" s="2">
        <v>1</v>
      </c>
      <c r="K2154" s="2" t="s">
        <v>29</v>
      </c>
      <c r="L2154" s="6" t="str">
        <f>IF(K2154=[52]Hoja3!$B$2,[52]Hoja3!$A$2,IF(K2154=[52]Hoja3!$B$3,[52]Hoja3!$A$3,IF(K2154=[52]Hoja3!$B$4,[52]Hoja3!$A$4,IF(K2154=[52]Hoja3!$B$5,[52]Hoja3!$A$5,IF(K2154=[52]Hoja3!$B$6,[52]Hoja3!$A$6,IF(K2154=[52]Hoja3!$B$7,[52]Hoja3!$A$7,IF(K2154=[52]Hoja3!$B$8,[52]Hoja3!$A$8,IF(K2154=[52]Hoja3!$B$9,[52]Hoja3!$A$9,IF(K2154=[52]Hoja3!$B$10,[52]Hoja3!$A$10,IF(K2154=[52]Hoja3!$B$11,[52]Hoja3!$A$11,IF(K2154=[52]Hoja3!$B$12,[52]Hoja3!$A$12,IF(K2154=[52]Hoja3!$B$13,[52]Hoja3!$A$13,IF(K2154=[52]Hoja3!$B$14,[52]Hoja3!$A$14,"")))))))))))))</f>
        <v>CCE-05</v>
      </c>
      <c r="M2154" s="2" t="s">
        <v>1022</v>
      </c>
      <c r="N2154" s="2">
        <v>0</v>
      </c>
      <c r="O2154" s="5">
        <v>18302130</v>
      </c>
      <c r="P2154" s="5">
        <v>18302130</v>
      </c>
      <c r="Q2154" s="1">
        <v>0</v>
      </c>
      <c r="R2154" s="2">
        <v>0</v>
      </c>
      <c r="S2154" s="2" t="s">
        <v>31</v>
      </c>
      <c r="T2154" s="2" t="s">
        <v>3430</v>
      </c>
      <c r="U2154" s="2" t="s">
        <v>3505</v>
      </c>
      <c r="V2154" s="2" t="s">
        <v>3362</v>
      </c>
      <c r="W2154" s="2" t="s">
        <v>3506</v>
      </c>
      <c r="X2154" s="2">
        <v>3241000</v>
      </c>
      <c r="Y2154" s="2" t="s">
        <v>3507</v>
      </c>
    </row>
    <row r="2155" spans="1:25" ht="75" x14ac:dyDescent="0.25">
      <c r="A2155" s="2" t="s">
        <v>3550</v>
      </c>
      <c r="B2155" s="2" t="s">
        <v>3503</v>
      </c>
      <c r="C2155" s="2" t="s">
        <v>3399</v>
      </c>
      <c r="D2155" s="2" t="s">
        <v>3399</v>
      </c>
      <c r="E2155" s="2">
        <v>80111601</v>
      </c>
      <c r="F2155" s="2" t="s">
        <v>3504</v>
      </c>
      <c r="G2155" s="4">
        <v>1</v>
      </c>
      <c r="H2155" s="4">
        <v>1</v>
      </c>
      <c r="I2155" s="2">
        <v>11</v>
      </c>
      <c r="J2155" s="2">
        <v>1</v>
      </c>
      <c r="K2155" s="2" t="s">
        <v>29</v>
      </c>
      <c r="L2155" s="6" t="str">
        <f>IF(K2155=[52]Hoja3!$B$2,[52]Hoja3!$A$2,IF(K2155=[52]Hoja3!$B$3,[52]Hoja3!$A$3,IF(K2155=[52]Hoja3!$B$4,[52]Hoja3!$A$4,IF(K2155=[52]Hoja3!$B$5,[52]Hoja3!$A$5,IF(K2155=[52]Hoja3!$B$6,[52]Hoja3!$A$6,IF(K2155=[52]Hoja3!$B$7,[52]Hoja3!$A$7,IF(K2155=[52]Hoja3!$B$8,[52]Hoja3!$A$8,IF(K2155=[52]Hoja3!$B$9,[52]Hoja3!$A$9,IF(K2155=[52]Hoja3!$B$10,[52]Hoja3!$A$10,IF(K2155=[52]Hoja3!$B$11,[52]Hoja3!$A$11,IF(K2155=[52]Hoja3!$B$12,[52]Hoja3!$A$12,IF(K2155=[52]Hoja3!$B$13,[52]Hoja3!$A$13,IF(K2155=[52]Hoja3!$B$14,[52]Hoja3!$A$14,"")))))))))))))</f>
        <v>CCE-05</v>
      </c>
      <c r="M2155" s="2" t="s">
        <v>1022</v>
      </c>
      <c r="N2155" s="2">
        <v>0</v>
      </c>
      <c r="O2155" s="5">
        <v>18302130</v>
      </c>
      <c r="P2155" s="5">
        <v>18302130</v>
      </c>
      <c r="Q2155" s="1">
        <v>0</v>
      </c>
      <c r="R2155" s="2">
        <v>0</v>
      </c>
      <c r="S2155" s="2" t="s">
        <v>31</v>
      </c>
      <c r="T2155" s="2" t="s">
        <v>3430</v>
      </c>
      <c r="U2155" s="2" t="s">
        <v>3505</v>
      </c>
      <c r="V2155" s="2" t="s">
        <v>3362</v>
      </c>
      <c r="W2155" s="2" t="s">
        <v>3506</v>
      </c>
      <c r="X2155" s="2">
        <v>3241000</v>
      </c>
      <c r="Y2155" s="2" t="s">
        <v>3507</v>
      </c>
    </row>
    <row r="2156" spans="1:25" ht="75" x14ac:dyDescent="0.25">
      <c r="A2156" s="2" t="s">
        <v>3551</v>
      </c>
      <c r="B2156" s="2" t="s">
        <v>3503</v>
      </c>
      <c r="C2156" s="2" t="s">
        <v>3399</v>
      </c>
      <c r="D2156" s="2" t="s">
        <v>3399</v>
      </c>
      <c r="E2156" s="2">
        <v>80111601</v>
      </c>
      <c r="F2156" s="2" t="s">
        <v>3504</v>
      </c>
      <c r="G2156" s="4">
        <v>1</v>
      </c>
      <c r="H2156" s="4">
        <v>1</v>
      </c>
      <c r="I2156" s="2">
        <v>11</v>
      </c>
      <c r="J2156" s="2">
        <v>1</v>
      </c>
      <c r="K2156" s="2" t="s">
        <v>29</v>
      </c>
      <c r="L2156" s="6" t="str">
        <f>IF(K2156=[52]Hoja3!$B$2,[52]Hoja3!$A$2,IF(K2156=[52]Hoja3!$B$3,[52]Hoja3!$A$3,IF(K2156=[52]Hoja3!$B$4,[52]Hoja3!$A$4,IF(K2156=[52]Hoja3!$B$5,[52]Hoja3!$A$5,IF(K2156=[52]Hoja3!$B$6,[52]Hoja3!$A$6,IF(K2156=[52]Hoja3!$B$7,[52]Hoja3!$A$7,IF(K2156=[52]Hoja3!$B$8,[52]Hoja3!$A$8,IF(K2156=[52]Hoja3!$B$9,[52]Hoja3!$A$9,IF(K2156=[52]Hoja3!$B$10,[52]Hoja3!$A$10,IF(K2156=[52]Hoja3!$B$11,[52]Hoja3!$A$11,IF(K2156=[52]Hoja3!$B$12,[52]Hoja3!$A$12,IF(K2156=[52]Hoja3!$B$13,[52]Hoja3!$A$13,IF(K2156=[52]Hoja3!$B$14,[52]Hoja3!$A$14,"")))))))))))))</f>
        <v>CCE-05</v>
      </c>
      <c r="M2156" s="2" t="s">
        <v>1022</v>
      </c>
      <c r="N2156" s="2">
        <v>0</v>
      </c>
      <c r="O2156" s="5">
        <v>18302130</v>
      </c>
      <c r="P2156" s="5">
        <v>18302130</v>
      </c>
      <c r="Q2156" s="1">
        <v>0</v>
      </c>
      <c r="R2156" s="2">
        <v>0</v>
      </c>
      <c r="S2156" s="2" t="s">
        <v>31</v>
      </c>
      <c r="T2156" s="2" t="s">
        <v>3430</v>
      </c>
      <c r="U2156" s="2" t="s">
        <v>3505</v>
      </c>
      <c r="V2156" s="2" t="s">
        <v>3362</v>
      </c>
      <c r="W2156" s="2" t="s">
        <v>3506</v>
      </c>
      <c r="X2156" s="2">
        <v>3241000</v>
      </c>
      <c r="Y2156" s="2" t="s">
        <v>3507</v>
      </c>
    </row>
    <row r="2157" spans="1:25" ht="75" x14ac:dyDescent="0.25">
      <c r="A2157" s="2" t="s">
        <v>3552</v>
      </c>
      <c r="B2157" s="2" t="s">
        <v>3503</v>
      </c>
      <c r="C2157" s="2" t="s">
        <v>3399</v>
      </c>
      <c r="D2157" s="2" t="s">
        <v>3399</v>
      </c>
      <c r="E2157" s="2">
        <v>80111601</v>
      </c>
      <c r="F2157" s="2" t="s">
        <v>3504</v>
      </c>
      <c r="G2157" s="4">
        <v>1</v>
      </c>
      <c r="H2157" s="4">
        <v>1</v>
      </c>
      <c r="I2157" s="2">
        <v>11</v>
      </c>
      <c r="J2157" s="2">
        <v>1</v>
      </c>
      <c r="K2157" s="2" t="s">
        <v>29</v>
      </c>
      <c r="L2157" s="6" t="str">
        <f>IF(K2157=[52]Hoja3!$B$2,[52]Hoja3!$A$2,IF(K2157=[52]Hoja3!$B$3,[52]Hoja3!$A$3,IF(K2157=[52]Hoja3!$B$4,[52]Hoja3!$A$4,IF(K2157=[52]Hoja3!$B$5,[52]Hoja3!$A$5,IF(K2157=[52]Hoja3!$B$6,[52]Hoja3!$A$6,IF(K2157=[52]Hoja3!$B$7,[52]Hoja3!$A$7,IF(K2157=[52]Hoja3!$B$8,[52]Hoja3!$A$8,IF(K2157=[52]Hoja3!$B$9,[52]Hoja3!$A$9,IF(K2157=[52]Hoja3!$B$10,[52]Hoja3!$A$10,IF(K2157=[52]Hoja3!$B$11,[52]Hoja3!$A$11,IF(K2157=[52]Hoja3!$B$12,[52]Hoja3!$A$12,IF(K2157=[52]Hoja3!$B$13,[52]Hoja3!$A$13,IF(K2157=[52]Hoja3!$B$14,[52]Hoja3!$A$14,"")))))))))))))</f>
        <v>CCE-05</v>
      </c>
      <c r="M2157" s="2" t="s">
        <v>1022</v>
      </c>
      <c r="N2157" s="2">
        <v>0</v>
      </c>
      <c r="O2157" s="5">
        <v>18302130</v>
      </c>
      <c r="P2157" s="5">
        <v>18302130</v>
      </c>
      <c r="Q2157" s="1">
        <v>0</v>
      </c>
      <c r="R2157" s="2">
        <v>0</v>
      </c>
      <c r="S2157" s="2" t="s">
        <v>31</v>
      </c>
      <c r="T2157" s="2" t="s">
        <v>3430</v>
      </c>
      <c r="U2157" s="2" t="s">
        <v>3505</v>
      </c>
      <c r="V2157" s="2" t="s">
        <v>3362</v>
      </c>
      <c r="W2157" s="2" t="s">
        <v>3506</v>
      </c>
      <c r="X2157" s="2">
        <v>3241000</v>
      </c>
      <c r="Y2157" s="2" t="s">
        <v>3507</v>
      </c>
    </row>
    <row r="2158" spans="1:25" ht="75" x14ac:dyDescent="0.25">
      <c r="A2158" s="2" t="s">
        <v>3553</v>
      </c>
      <c r="B2158" s="2" t="s">
        <v>3503</v>
      </c>
      <c r="C2158" s="2" t="s">
        <v>3399</v>
      </c>
      <c r="D2158" s="2" t="s">
        <v>3399</v>
      </c>
      <c r="E2158" s="2">
        <v>80111601</v>
      </c>
      <c r="F2158" s="2" t="s">
        <v>3504</v>
      </c>
      <c r="G2158" s="4">
        <v>1</v>
      </c>
      <c r="H2158" s="4">
        <v>1</v>
      </c>
      <c r="I2158" s="2">
        <v>11</v>
      </c>
      <c r="J2158" s="2">
        <v>1</v>
      </c>
      <c r="K2158" s="2" t="s">
        <v>29</v>
      </c>
      <c r="L2158" s="6" t="str">
        <f>IF(K2158=[52]Hoja3!$B$2,[52]Hoja3!$A$2,IF(K2158=[52]Hoja3!$B$3,[52]Hoja3!$A$3,IF(K2158=[52]Hoja3!$B$4,[52]Hoja3!$A$4,IF(K2158=[52]Hoja3!$B$5,[52]Hoja3!$A$5,IF(K2158=[52]Hoja3!$B$6,[52]Hoja3!$A$6,IF(K2158=[52]Hoja3!$B$7,[52]Hoja3!$A$7,IF(K2158=[52]Hoja3!$B$8,[52]Hoja3!$A$8,IF(K2158=[52]Hoja3!$B$9,[52]Hoja3!$A$9,IF(K2158=[52]Hoja3!$B$10,[52]Hoja3!$A$10,IF(K2158=[52]Hoja3!$B$11,[52]Hoja3!$A$11,IF(K2158=[52]Hoja3!$B$12,[52]Hoja3!$A$12,IF(K2158=[52]Hoja3!$B$13,[52]Hoja3!$A$13,IF(K2158=[52]Hoja3!$B$14,[52]Hoja3!$A$14,"")))))))))))))</f>
        <v>CCE-05</v>
      </c>
      <c r="M2158" s="2" t="s">
        <v>1022</v>
      </c>
      <c r="N2158" s="2">
        <v>0</v>
      </c>
      <c r="O2158" s="5">
        <v>18302130</v>
      </c>
      <c r="P2158" s="5">
        <v>18302130</v>
      </c>
      <c r="Q2158" s="1">
        <v>0</v>
      </c>
      <c r="R2158" s="2">
        <v>0</v>
      </c>
      <c r="S2158" s="2" t="s">
        <v>31</v>
      </c>
      <c r="T2158" s="2" t="s">
        <v>3430</v>
      </c>
      <c r="U2158" s="2" t="s">
        <v>3505</v>
      </c>
      <c r="V2158" s="2" t="s">
        <v>3362</v>
      </c>
      <c r="W2158" s="2" t="s">
        <v>3506</v>
      </c>
      <c r="X2158" s="2">
        <v>3241000</v>
      </c>
      <c r="Y2158" s="2" t="s">
        <v>3507</v>
      </c>
    </row>
    <row r="2159" spans="1:25" ht="75" x14ac:dyDescent="0.25">
      <c r="A2159" s="2" t="s">
        <v>3554</v>
      </c>
      <c r="B2159" s="2" t="s">
        <v>3503</v>
      </c>
      <c r="C2159" s="2" t="s">
        <v>3399</v>
      </c>
      <c r="D2159" s="2" t="s">
        <v>3399</v>
      </c>
      <c r="E2159" s="2">
        <v>80111604</v>
      </c>
      <c r="F2159" s="2" t="s">
        <v>3555</v>
      </c>
      <c r="G2159" s="4">
        <v>1</v>
      </c>
      <c r="H2159" s="4">
        <v>1</v>
      </c>
      <c r="I2159" s="2">
        <v>11</v>
      </c>
      <c r="J2159" s="2">
        <v>1</v>
      </c>
      <c r="K2159" s="2" t="s">
        <v>29</v>
      </c>
      <c r="L2159" s="6" t="str">
        <f>IF(K2159=[52]Hoja3!$B$2,[52]Hoja3!$A$2,IF(K2159=[52]Hoja3!$B$3,[52]Hoja3!$A$3,IF(K2159=[52]Hoja3!$B$4,[52]Hoja3!$A$4,IF(K2159=[52]Hoja3!$B$5,[52]Hoja3!$A$5,IF(K2159=[52]Hoja3!$B$6,[52]Hoja3!$A$6,IF(K2159=[52]Hoja3!$B$7,[52]Hoja3!$A$7,IF(K2159=[52]Hoja3!$B$8,[52]Hoja3!$A$8,IF(K2159=[52]Hoja3!$B$9,[52]Hoja3!$A$9,IF(K2159=[52]Hoja3!$B$10,[52]Hoja3!$A$10,IF(K2159=[52]Hoja3!$B$11,[52]Hoja3!$A$11,IF(K2159=[52]Hoja3!$B$12,[52]Hoja3!$A$12,IF(K2159=[52]Hoja3!$B$13,[52]Hoja3!$A$13,IF(K2159=[52]Hoja3!$B$14,[52]Hoja3!$A$14,"")))))))))))))</f>
        <v>CCE-05</v>
      </c>
      <c r="M2159" s="2" t="s">
        <v>1022</v>
      </c>
      <c r="N2159" s="2">
        <v>0</v>
      </c>
      <c r="O2159" s="5">
        <v>31820800</v>
      </c>
      <c r="P2159" s="5">
        <v>31820800</v>
      </c>
      <c r="Q2159" s="1">
        <v>0</v>
      </c>
      <c r="R2159" s="2">
        <v>0</v>
      </c>
      <c r="S2159" s="2" t="s">
        <v>31</v>
      </c>
      <c r="T2159" s="2" t="s">
        <v>3430</v>
      </c>
      <c r="U2159" s="2" t="s">
        <v>3505</v>
      </c>
      <c r="V2159" s="2" t="s">
        <v>3362</v>
      </c>
      <c r="W2159" s="2" t="s">
        <v>3506</v>
      </c>
      <c r="X2159" s="2">
        <v>3241000</v>
      </c>
      <c r="Y2159" s="2" t="s">
        <v>3507</v>
      </c>
    </row>
    <row r="2160" spans="1:25" ht="75" x14ac:dyDescent="0.25">
      <c r="A2160" s="2" t="s">
        <v>3556</v>
      </c>
      <c r="B2160" s="2" t="s">
        <v>3503</v>
      </c>
      <c r="C2160" s="2" t="s">
        <v>3399</v>
      </c>
      <c r="D2160" s="2" t="s">
        <v>3399</v>
      </c>
      <c r="E2160" s="2">
        <v>80111604</v>
      </c>
      <c r="F2160" s="2" t="s">
        <v>3557</v>
      </c>
      <c r="G2160" s="4">
        <v>1</v>
      </c>
      <c r="H2160" s="4">
        <v>1</v>
      </c>
      <c r="I2160" s="2">
        <v>11</v>
      </c>
      <c r="J2160" s="2">
        <v>1</v>
      </c>
      <c r="K2160" s="2" t="s">
        <v>29</v>
      </c>
      <c r="L2160" s="6" t="str">
        <f>IF(K2160=[52]Hoja3!$B$2,[52]Hoja3!$A$2,IF(K2160=[52]Hoja3!$B$3,[52]Hoja3!$A$3,IF(K2160=[52]Hoja3!$B$4,[52]Hoja3!$A$4,IF(K2160=[52]Hoja3!$B$5,[52]Hoja3!$A$5,IF(K2160=[52]Hoja3!$B$6,[52]Hoja3!$A$6,IF(K2160=[52]Hoja3!$B$7,[52]Hoja3!$A$7,IF(K2160=[52]Hoja3!$B$8,[52]Hoja3!$A$8,IF(K2160=[52]Hoja3!$B$9,[52]Hoja3!$A$9,IF(K2160=[52]Hoja3!$B$10,[52]Hoja3!$A$10,IF(K2160=[52]Hoja3!$B$11,[52]Hoja3!$A$11,IF(K2160=[52]Hoja3!$B$12,[52]Hoja3!$A$12,IF(K2160=[52]Hoja3!$B$13,[52]Hoja3!$A$13,IF(K2160=[52]Hoja3!$B$14,[52]Hoja3!$A$14,"")))))))))))))</f>
        <v>CCE-05</v>
      </c>
      <c r="M2160" s="2" t="s">
        <v>1022</v>
      </c>
      <c r="N2160" s="2">
        <v>0</v>
      </c>
      <c r="O2160" s="5">
        <v>31820800</v>
      </c>
      <c r="P2160" s="5">
        <v>31820800</v>
      </c>
      <c r="Q2160" s="1">
        <v>0</v>
      </c>
      <c r="R2160" s="2">
        <v>0</v>
      </c>
      <c r="S2160" s="2" t="s">
        <v>31</v>
      </c>
      <c r="T2160" s="2" t="s">
        <v>3430</v>
      </c>
      <c r="U2160" s="2" t="s">
        <v>3505</v>
      </c>
      <c r="V2160" s="2" t="s">
        <v>3362</v>
      </c>
      <c r="W2160" s="2" t="s">
        <v>3506</v>
      </c>
      <c r="X2160" s="2">
        <v>3241000</v>
      </c>
      <c r="Y2160" s="2" t="s">
        <v>3507</v>
      </c>
    </row>
    <row r="2161" spans="1:25" ht="75" x14ac:dyDescent="0.25">
      <c r="A2161" s="2" t="s">
        <v>3558</v>
      </c>
      <c r="B2161" s="2" t="s">
        <v>3503</v>
      </c>
      <c r="C2161" s="2" t="s">
        <v>3399</v>
      </c>
      <c r="D2161" s="2" t="s">
        <v>3399</v>
      </c>
      <c r="E2161" s="2">
        <v>80111604</v>
      </c>
      <c r="F2161" s="2" t="s">
        <v>3557</v>
      </c>
      <c r="G2161" s="4">
        <v>1</v>
      </c>
      <c r="H2161" s="4">
        <v>1</v>
      </c>
      <c r="I2161" s="2">
        <v>11</v>
      </c>
      <c r="J2161" s="2">
        <v>1</v>
      </c>
      <c r="K2161" s="2" t="s">
        <v>29</v>
      </c>
      <c r="L2161" s="6" t="str">
        <f>IF(K2161=[52]Hoja3!$B$2,[52]Hoja3!$A$2,IF(K2161=[52]Hoja3!$B$3,[52]Hoja3!$A$3,IF(K2161=[52]Hoja3!$B$4,[52]Hoja3!$A$4,IF(K2161=[52]Hoja3!$B$5,[52]Hoja3!$A$5,IF(K2161=[52]Hoja3!$B$6,[52]Hoja3!$A$6,IF(K2161=[52]Hoja3!$B$7,[52]Hoja3!$A$7,IF(K2161=[52]Hoja3!$B$8,[52]Hoja3!$A$8,IF(K2161=[52]Hoja3!$B$9,[52]Hoja3!$A$9,IF(K2161=[52]Hoja3!$B$10,[52]Hoja3!$A$10,IF(K2161=[52]Hoja3!$B$11,[52]Hoja3!$A$11,IF(K2161=[52]Hoja3!$B$12,[52]Hoja3!$A$12,IF(K2161=[52]Hoja3!$B$13,[52]Hoja3!$A$13,IF(K2161=[52]Hoja3!$B$14,[52]Hoja3!$A$14,"")))))))))))))</f>
        <v>CCE-05</v>
      </c>
      <c r="M2161" s="2" t="s">
        <v>1022</v>
      </c>
      <c r="N2161" s="2">
        <v>0</v>
      </c>
      <c r="O2161" s="5">
        <v>31820800</v>
      </c>
      <c r="P2161" s="5">
        <v>31820800</v>
      </c>
      <c r="Q2161" s="1">
        <v>0</v>
      </c>
      <c r="R2161" s="2">
        <v>0</v>
      </c>
      <c r="S2161" s="2" t="s">
        <v>31</v>
      </c>
      <c r="T2161" s="2" t="s">
        <v>3430</v>
      </c>
      <c r="U2161" s="2" t="s">
        <v>3505</v>
      </c>
      <c r="V2161" s="2" t="s">
        <v>3362</v>
      </c>
      <c r="W2161" s="2" t="s">
        <v>3506</v>
      </c>
      <c r="X2161" s="2">
        <v>3241000</v>
      </c>
      <c r="Y2161" s="2" t="s">
        <v>3507</v>
      </c>
    </row>
    <row r="2162" spans="1:25" ht="75" x14ac:dyDescent="0.25">
      <c r="A2162" s="2" t="s">
        <v>3559</v>
      </c>
      <c r="B2162" s="2" t="s">
        <v>3503</v>
      </c>
      <c r="C2162" s="2" t="s">
        <v>3399</v>
      </c>
      <c r="D2162" s="2" t="s">
        <v>3399</v>
      </c>
      <c r="E2162" s="2">
        <v>80111604</v>
      </c>
      <c r="F2162" s="2" t="s">
        <v>3557</v>
      </c>
      <c r="G2162" s="4">
        <v>1</v>
      </c>
      <c r="H2162" s="4">
        <v>1</v>
      </c>
      <c r="I2162" s="2">
        <v>11</v>
      </c>
      <c r="J2162" s="2">
        <v>1</v>
      </c>
      <c r="K2162" s="2" t="s">
        <v>29</v>
      </c>
      <c r="L2162" s="6" t="str">
        <f>IF(K2162=[52]Hoja3!$B$2,[52]Hoja3!$A$2,IF(K2162=[52]Hoja3!$B$3,[52]Hoja3!$A$3,IF(K2162=[52]Hoja3!$B$4,[52]Hoja3!$A$4,IF(K2162=[52]Hoja3!$B$5,[52]Hoja3!$A$5,IF(K2162=[52]Hoja3!$B$6,[52]Hoja3!$A$6,IF(K2162=[52]Hoja3!$B$7,[52]Hoja3!$A$7,IF(K2162=[52]Hoja3!$B$8,[52]Hoja3!$A$8,IF(K2162=[52]Hoja3!$B$9,[52]Hoja3!$A$9,IF(K2162=[52]Hoja3!$B$10,[52]Hoja3!$A$10,IF(K2162=[52]Hoja3!$B$11,[52]Hoja3!$A$11,IF(K2162=[52]Hoja3!$B$12,[52]Hoja3!$A$12,IF(K2162=[52]Hoja3!$B$13,[52]Hoja3!$A$13,IF(K2162=[52]Hoja3!$B$14,[52]Hoja3!$A$14,"")))))))))))))</f>
        <v>CCE-05</v>
      </c>
      <c r="M2162" s="2" t="s">
        <v>1022</v>
      </c>
      <c r="N2162" s="2">
        <v>0</v>
      </c>
      <c r="O2162" s="5">
        <v>31820800</v>
      </c>
      <c r="P2162" s="5">
        <v>31820800</v>
      </c>
      <c r="Q2162" s="1">
        <v>0</v>
      </c>
      <c r="R2162" s="2">
        <v>0</v>
      </c>
      <c r="S2162" s="2" t="s">
        <v>31</v>
      </c>
      <c r="T2162" s="2" t="s">
        <v>3430</v>
      </c>
      <c r="U2162" s="2" t="s">
        <v>3505</v>
      </c>
      <c r="V2162" s="2" t="s">
        <v>3362</v>
      </c>
      <c r="W2162" s="2" t="s">
        <v>3506</v>
      </c>
      <c r="X2162" s="2">
        <v>3241000</v>
      </c>
      <c r="Y2162" s="2" t="s">
        <v>3507</v>
      </c>
    </row>
    <row r="2163" spans="1:25" ht="75" x14ac:dyDescent="0.25">
      <c r="A2163" s="2" t="s">
        <v>3560</v>
      </c>
      <c r="B2163" s="2" t="s">
        <v>3503</v>
      </c>
      <c r="C2163" s="2" t="s">
        <v>3399</v>
      </c>
      <c r="D2163" s="2" t="s">
        <v>3399</v>
      </c>
      <c r="E2163" s="2">
        <v>80111604</v>
      </c>
      <c r="F2163" s="2" t="s">
        <v>3557</v>
      </c>
      <c r="G2163" s="4">
        <v>1</v>
      </c>
      <c r="H2163" s="4">
        <v>1</v>
      </c>
      <c r="I2163" s="2">
        <v>11</v>
      </c>
      <c r="J2163" s="2">
        <v>1</v>
      </c>
      <c r="K2163" s="2" t="s">
        <v>29</v>
      </c>
      <c r="L2163" s="6" t="str">
        <f>IF(K2163=[52]Hoja3!$B$2,[52]Hoja3!$A$2,IF(K2163=[52]Hoja3!$B$3,[52]Hoja3!$A$3,IF(K2163=[52]Hoja3!$B$4,[52]Hoja3!$A$4,IF(K2163=[52]Hoja3!$B$5,[52]Hoja3!$A$5,IF(K2163=[52]Hoja3!$B$6,[52]Hoja3!$A$6,IF(K2163=[52]Hoja3!$B$7,[52]Hoja3!$A$7,IF(K2163=[52]Hoja3!$B$8,[52]Hoja3!$A$8,IF(K2163=[52]Hoja3!$B$9,[52]Hoja3!$A$9,IF(K2163=[52]Hoja3!$B$10,[52]Hoja3!$A$10,IF(K2163=[52]Hoja3!$B$11,[52]Hoja3!$A$11,IF(K2163=[52]Hoja3!$B$12,[52]Hoja3!$A$12,IF(K2163=[52]Hoja3!$B$13,[52]Hoja3!$A$13,IF(K2163=[52]Hoja3!$B$14,[52]Hoja3!$A$14,"")))))))))))))</f>
        <v>CCE-05</v>
      </c>
      <c r="M2163" s="2" t="s">
        <v>1022</v>
      </c>
      <c r="N2163" s="2">
        <v>0</v>
      </c>
      <c r="O2163" s="5">
        <v>31820800</v>
      </c>
      <c r="P2163" s="5">
        <v>31820800</v>
      </c>
      <c r="Q2163" s="1">
        <v>0</v>
      </c>
      <c r="R2163" s="2">
        <v>0</v>
      </c>
      <c r="S2163" s="2" t="s">
        <v>31</v>
      </c>
      <c r="T2163" s="2" t="s">
        <v>3430</v>
      </c>
      <c r="U2163" s="2" t="s">
        <v>3505</v>
      </c>
      <c r="V2163" s="2" t="s">
        <v>3362</v>
      </c>
      <c r="W2163" s="2" t="s">
        <v>3506</v>
      </c>
      <c r="X2163" s="2">
        <v>3241000</v>
      </c>
      <c r="Y2163" s="2" t="s">
        <v>3507</v>
      </c>
    </row>
    <row r="2164" spans="1:25" ht="75" x14ac:dyDescent="0.25">
      <c r="A2164" s="2" t="s">
        <v>3561</v>
      </c>
      <c r="B2164" s="2" t="s">
        <v>3503</v>
      </c>
      <c r="C2164" s="2" t="s">
        <v>3399</v>
      </c>
      <c r="D2164" s="2" t="s">
        <v>3399</v>
      </c>
      <c r="E2164" s="2">
        <v>80111604</v>
      </c>
      <c r="F2164" s="2" t="s">
        <v>3557</v>
      </c>
      <c r="G2164" s="4">
        <v>1</v>
      </c>
      <c r="H2164" s="4">
        <v>1</v>
      </c>
      <c r="I2164" s="2">
        <v>11</v>
      </c>
      <c r="J2164" s="2">
        <v>1</v>
      </c>
      <c r="K2164" s="2" t="s">
        <v>29</v>
      </c>
      <c r="L2164" s="6" t="str">
        <f>IF(K2164=[52]Hoja3!$B$2,[52]Hoja3!$A$2,IF(K2164=[52]Hoja3!$B$3,[52]Hoja3!$A$3,IF(K2164=[52]Hoja3!$B$4,[52]Hoja3!$A$4,IF(K2164=[52]Hoja3!$B$5,[52]Hoja3!$A$5,IF(K2164=[52]Hoja3!$B$6,[52]Hoja3!$A$6,IF(K2164=[52]Hoja3!$B$7,[52]Hoja3!$A$7,IF(K2164=[52]Hoja3!$B$8,[52]Hoja3!$A$8,IF(K2164=[52]Hoja3!$B$9,[52]Hoja3!$A$9,IF(K2164=[52]Hoja3!$B$10,[52]Hoja3!$A$10,IF(K2164=[52]Hoja3!$B$11,[52]Hoja3!$A$11,IF(K2164=[52]Hoja3!$B$12,[52]Hoja3!$A$12,IF(K2164=[52]Hoja3!$B$13,[52]Hoja3!$A$13,IF(K2164=[52]Hoja3!$B$14,[52]Hoja3!$A$14,"")))))))))))))</f>
        <v>CCE-05</v>
      </c>
      <c r="M2164" s="2" t="s">
        <v>1022</v>
      </c>
      <c r="N2164" s="2">
        <v>0</v>
      </c>
      <c r="O2164" s="5">
        <v>29832000</v>
      </c>
      <c r="P2164" s="5">
        <v>29832000</v>
      </c>
      <c r="Q2164" s="1">
        <v>0</v>
      </c>
      <c r="R2164" s="2">
        <v>0</v>
      </c>
      <c r="S2164" s="2" t="s">
        <v>31</v>
      </c>
      <c r="T2164" s="2" t="s">
        <v>3430</v>
      </c>
      <c r="U2164" s="2" t="s">
        <v>3505</v>
      </c>
      <c r="V2164" s="2" t="s">
        <v>3362</v>
      </c>
      <c r="W2164" s="2" t="s">
        <v>3506</v>
      </c>
      <c r="X2164" s="2">
        <v>3241000</v>
      </c>
      <c r="Y2164" s="2" t="s">
        <v>3507</v>
      </c>
    </row>
    <row r="2165" spans="1:25" ht="75" x14ac:dyDescent="0.25">
      <c r="A2165" s="2" t="s">
        <v>3562</v>
      </c>
      <c r="B2165" s="2" t="s">
        <v>3503</v>
      </c>
      <c r="C2165" s="2" t="s">
        <v>3399</v>
      </c>
      <c r="D2165" s="2" t="s">
        <v>3399</v>
      </c>
      <c r="E2165" s="2">
        <v>80111604</v>
      </c>
      <c r="F2165" s="2" t="s">
        <v>3557</v>
      </c>
      <c r="G2165" s="4">
        <v>1</v>
      </c>
      <c r="H2165" s="4">
        <v>1</v>
      </c>
      <c r="I2165" s="2">
        <v>11</v>
      </c>
      <c r="J2165" s="2">
        <v>1</v>
      </c>
      <c r="K2165" s="2" t="s">
        <v>29</v>
      </c>
      <c r="L2165" s="6" t="str">
        <f>IF(K2165=[52]Hoja3!$B$2,[52]Hoja3!$A$2,IF(K2165=[52]Hoja3!$B$3,[52]Hoja3!$A$3,IF(K2165=[52]Hoja3!$B$4,[52]Hoja3!$A$4,IF(K2165=[52]Hoja3!$B$5,[52]Hoja3!$A$5,IF(K2165=[52]Hoja3!$B$6,[52]Hoja3!$A$6,IF(K2165=[52]Hoja3!$B$7,[52]Hoja3!$A$7,IF(K2165=[52]Hoja3!$B$8,[52]Hoja3!$A$8,IF(K2165=[52]Hoja3!$B$9,[52]Hoja3!$A$9,IF(K2165=[52]Hoja3!$B$10,[52]Hoja3!$A$10,IF(K2165=[52]Hoja3!$B$11,[52]Hoja3!$A$11,IF(K2165=[52]Hoja3!$B$12,[52]Hoja3!$A$12,IF(K2165=[52]Hoja3!$B$13,[52]Hoja3!$A$13,IF(K2165=[52]Hoja3!$B$14,[52]Hoja3!$A$14,"")))))))))))))</f>
        <v>CCE-05</v>
      </c>
      <c r="M2165" s="2" t="s">
        <v>1022</v>
      </c>
      <c r="N2165" s="2">
        <v>0</v>
      </c>
      <c r="O2165" s="5">
        <v>29832000</v>
      </c>
      <c r="P2165" s="5">
        <v>29832000</v>
      </c>
      <c r="Q2165" s="1">
        <v>0</v>
      </c>
      <c r="R2165" s="2">
        <v>0</v>
      </c>
      <c r="S2165" s="2" t="s">
        <v>31</v>
      </c>
      <c r="T2165" s="2" t="s">
        <v>3430</v>
      </c>
      <c r="U2165" s="2" t="s">
        <v>3505</v>
      </c>
      <c r="V2165" s="2" t="s">
        <v>3362</v>
      </c>
      <c r="W2165" s="2" t="s">
        <v>3506</v>
      </c>
      <c r="X2165" s="2">
        <v>3241000</v>
      </c>
      <c r="Y2165" s="2" t="s">
        <v>3507</v>
      </c>
    </row>
    <row r="2166" spans="1:25" ht="75" x14ac:dyDescent="0.25">
      <c r="A2166" s="2" t="s">
        <v>3563</v>
      </c>
      <c r="B2166" s="2" t="s">
        <v>3503</v>
      </c>
      <c r="C2166" s="2" t="s">
        <v>3399</v>
      </c>
      <c r="D2166" s="2" t="s">
        <v>3399</v>
      </c>
      <c r="E2166" s="2">
        <v>80111604</v>
      </c>
      <c r="F2166" s="2" t="s">
        <v>3557</v>
      </c>
      <c r="G2166" s="4">
        <v>1</v>
      </c>
      <c r="H2166" s="4">
        <v>1</v>
      </c>
      <c r="I2166" s="2">
        <v>11</v>
      </c>
      <c r="J2166" s="2">
        <v>1</v>
      </c>
      <c r="K2166" s="2" t="s">
        <v>29</v>
      </c>
      <c r="L2166" s="6" t="str">
        <f>IF(K2166=[52]Hoja3!$B$2,[52]Hoja3!$A$2,IF(K2166=[52]Hoja3!$B$3,[52]Hoja3!$A$3,IF(K2166=[52]Hoja3!$B$4,[52]Hoja3!$A$4,IF(K2166=[52]Hoja3!$B$5,[52]Hoja3!$A$5,IF(K2166=[52]Hoja3!$B$6,[52]Hoja3!$A$6,IF(K2166=[52]Hoja3!$B$7,[52]Hoja3!$A$7,IF(K2166=[52]Hoja3!$B$8,[52]Hoja3!$A$8,IF(K2166=[52]Hoja3!$B$9,[52]Hoja3!$A$9,IF(K2166=[52]Hoja3!$B$10,[52]Hoja3!$A$10,IF(K2166=[52]Hoja3!$B$11,[52]Hoja3!$A$11,IF(K2166=[52]Hoja3!$B$12,[52]Hoja3!$A$12,IF(K2166=[52]Hoja3!$B$13,[52]Hoja3!$A$13,IF(K2166=[52]Hoja3!$B$14,[52]Hoja3!$A$14,"")))))))))))))</f>
        <v>CCE-05</v>
      </c>
      <c r="M2166" s="2" t="s">
        <v>1022</v>
      </c>
      <c r="N2166" s="2">
        <v>0</v>
      </c>
      <c r="O2166" s="5">
        <v>10848000</v>
      </c>
      <c r="P2166" s="5">
        <v>10848000</v>
      </c>
      <c r="Q2166" s="1">
        <v>0</v>
      </c>
      <c r="R2166" s="2">
        <v>0</v>
      </c>
      <c r="S2166" s="2" t="s">
        <v>31</v>
      </c>
      <c r="T2166" s="2" t="s">
        <v>3430</v>
      </c>
      <c r="U2166" s="2" t="s">
        <v>3505</v>
      </c>
      <c r="V2166" s="2" t="s">
        <v>3362</v>
      </c>
      <c r="W2166" s="2" t="s">
        <v>3506</v>
      </c>
      <c r="X2166" s="2">
        <v>3241000</v>
      </c>
      <c r="Y2166" s="2" t="s">
        <v>3507</v>
      </c>
    </row>
    <row r="2167" spans="1:25" ht="75" x14ac:dyDescent="0.25">
      <c r="A2167" s="2" t="s">
        <v>3564</v>
      </c>
      <c r="B2167" s="2" t="s">
        <v>3503</v>
      </c>
      <c r="C2167" s="2" t="s">
        <v>3399</v>
      </c>
      <c r="D2167" s="2" t="s">
        <v>3399</v>
      </c>
      <c r="E2167" s="2">
        <v>80111604</v>
      </c>
      <c r="F2167" s="2" t="s">
        <v>3557</v>
      </c>
      <c r="G2167" s="4">
        <v>1</v>
      </c>
      <c r="H2167" s="4">
        <v>1</v>
      </c>
      <c r="I2167" s="2">
        <v>11</v>
      </c>
      <c r="J2167" s="2">
        <v>1</v>
      </c>
      <c r="K2167" s="2" t="s">
        <v>29</v>
      </c>
      <c r="L2167" s="6" t="str">
        <f>IF(K2167=[52]Hoja3!$B$2,[52]Hoja3!$A$2,IF(K2167=[52]Hoja3!$B$3,[52]Hoja3!$A$3,IF(K2167=[52]Hoja3!$B$4,[52]Hoja3!$A$4,IF(K2167=[52]Hoja3!$B$5,[52]Hoja3!$A$5,IF(K2167=[52]Hoja3!$B$6,[52]Hoja3!$A$6,IF(K2167=[52]Hoja3!$B$7,[52]Hoja3!$A$7,IF(K2167=[52]Hoja3!$B$8,[52]Hoja3!$A$8,IF(K2167=[52]Hoja3!$B$9,[52]Hoja3!$A$9,IF(K2167=[52]Hoja3!$B$10,[52]Hoja3!$A$10,IF(K2167=[52]Hoja3!$B$11,[52]Hoja3!$A$11,IF(K2167=[52]Hoja3!$B$12,[52]Hoja3!$A$12,IF(K2167=[52]Hoja3!$B$13,[52]Hoja3!$A$13,IF(K2167=[52]Hoja3!$B$14,[52]Hoja3!$A$14,"")))))))))))))</f>
        <v>CCE-05</v>
      </c>
      <c r="M2167" s="2" t="s">
        <v>1022</v>
      </c>
      <c r="N2167" s="2">
        <v>0</v>
      </c>
      <c r="O2167" s="5">
        <v>29832000</v>
      </c>
      <c r="P2167" s="5">
        <v>29832000</v>
      </c>
      <c r="Q2167" s="1">
        <v>0</v>
      </c>
      <c r="R2167" s="2">
        <v>0</v>
      </c>
      <c r="S2167" s="2" t="s">
        <v>31</v>
      </c>
      <c r="T2167" s="2" t="s">
        <v>3430</v>
      </c>
      <c r="U2167" s="2" t="s">
        <v>3505</v>
      </c>
      <c r="V2167" s="2" t="s">
        <v>3362</v>
      </c>
      <c r="W2167" s="2" t="s">
        <v>3506</v>
      </c>
      <c r="X2167" s="2">
        <v>3241000</v>
      </c>
      <c r="Y2167" s="2" t="s">
        <v>3507</v>
      </c>
    </row>
    <row r="2168" spans="1:25" ht="75" x14ac:dyDescent="0.25">
      <c r="A2168" s="2" t="s">
        <v>3565</v>
      </c>
      <c r="B2168" s="2" t="s">
        <v>3566</v>
      </c>
      <c r="C2168" s="2" t="str">
        <f t="shared" ref="C2168" si="44">IF(B2168="","",IFERROR(IF(VALUE(MID(B2168,1,4))&gt;0,"",""),"N/A"))</f>
        <v>N/A</v>
      </c>
      <c r="D2168" s="2" t="str">
        <f t="shared" ref="D2168" si="45">IF(B2168="","",IFERROR(IF(VALUE(MID(B2168,1,4))&gt;0,"",""),"N/A"))</f>
        <v>N/A</v>
      </c>
      <c r="E2168" s="2">
        <v>81141601</v>
      </c>
      <c r="F2168" s="2" t="s">
        <v>3567</v>
      </c>
      <c r="G2168" s="4">
        <v>1</v>
      </c>
      <c r="H2168" s="4">
        <v>1</v>
      </c>
      <c r="I2168" s="2">
        <v>11</v>
      </c>
      <c r="J2168" s="2">
        <v>1</v>
      </c>
      <c r="K2168" s="2" t="s">
        <v>29</v>
      </c>
      <c r="L2168" s="6" t="str">
        <f>IF(K2168=[53]Hoja3!$B$2,[53]Hoja3!$A$2,IF(K2168=[53]Hoja3!$B$3,[53]Hoja3!$A$3,IF(K2168=[53]Hoja3!$B$4,[53]Hoja3!$A$4,IF(K2168=[53]Hoja3!$B$5,[53]Hoja3!$A$5,IF(K2168=[53]Hoja3!$B$6,[53]Hoja3!$A$6,IF(K2168=[53]Hoja3!$B$7,[53]Hoja3!$A$7,IF(K2168=[53]Hoja3!$B$8,[53]Hoja3!$A$8,IF(K2168=[53]Hoja3!$B$9,[53]Hoja3!$A$9,IF(K2168=[53]Hoja3!$B$10,[53]Hoja3!$A$10,IF(K2168=[53]Hoja3!$B$11,[53]Hoja3!$A$11,IF(K2168=[53]Hoja3!$B$12,[53]Hoja3!$A$12,IF(K2168=[53]Hoja3!$B$13,[53]Hoja3!$A$13,IF(K2168=[53]Hoja3!$B$14,[53]Hoja3!$A$14,"")))))))))))))</f>
        <v>CCE-05</v>
      </c>
      <c r="M2168" s="2" t="s">
        <v>1022</v>
      </c>
      <c r="N2168" s="2">
        <v>0</v>
      </c>
      <c r="O2168" s="5">
        <v>23920000</v>
      </c>
      <c r="P2168" s="5">
        <v>23920000</v>
      </c>
      <c r="Q2168" s="1">
        <v>0</v>
      </c>
      <c r="R2168" s="2">
        <v>0</v>
      </c>
      <c r="S2168" s="2" t="s">
        <v>31</v>
      </c>
      <c r="T2168" s="2" t="s">
        <v>3430</v>
      </c>
      <c r="U2168" s="2" t="s">
        <v>3505</v>
      </c>
      <c r="V2168" s="2" t="s">
        <v>3362</v>
      </c>
      <c r="W2168" s="2" t="s">
        <v>3506</v>
      </c>
      <c r="X2168" s="2">
        <v>3241056</v>
      </c>
      <c r="Y2168" s="2" t="s">
        <v>3507</v>
      </c>
    </row>
    <row r="2169" spans="1:25" ht="195" x14ac:dyDescent="0.25">
      <c r="A2169" s="2" t="s">
        <v>3568</v>
      </c>
      <c r="B2169" s="2" t="s">
        <v>3569</v>
      </c>
      <c r="C2169" s="2" t="str">
        <f t="shared" ref="C2169:C2173" si="46">IF(B2169="","",IFERROR(IF(VALUE(MID(B2169,1,4))&gt;0,"",""),"N/A"))</f>
        <v>N/A</v>
      </c>
      <c r="D2169" s="2" t="str">
        <f t="shared" ref="D2169:D2173" si="47">IF(B2169="","",IFERROR(IF(VALUE(MID(B2169,1,4))&gt;0,"",""),"N/A"))</f>
        <v>N/A</v>
      </c>
      <c r="E2169" s="2">
        <v>86101705</v>
      </c>
      <c r="F2169" s="2" t="s">
        <v>3570</v>
      </c>
      <c r="G2169" s="4">
        <v>1</v>
      </c>
      <c r="H2169" s="4"/>
      <c r="I2169" s="2">
        <v>11</v>
      </c>
      <c r="J2169" s="2">
        <v>1</v>
      </c>
      <c r="K2169" s="2" t="s">
        <v>29</v>
      </c>
      <c r="L2169" s="6" t="str">
        <f>IF(K2169=[2]Hoja3!$B$2,[2]Hoja3!$A$2,IF(K2169=[2]Hoja3!$B$3,[2]Hoja3!$A$3,IF(K2169=[2]Hoja3!$B$4,[2]Hoja3!$A$4,IF(K2169=[2]Hoja3!$B$5,[2]Hoja3!$A$5,IF(K2169=[2]Hoja3!$B$6,[2]Hoja3!$A$6,IF(K2169=[2]Hoja3!$B$7,[2]Hoja3!$A$7,IF(K2169=[2]Hoja3!$B$8,[2]Hoja3!$A$8,IF(K2169=[2]Hoja3!$B$9,[2]Hoja3!$A$9,IF(K2169=[2]Hoja3!$B$10,[2]Hoja3!$A$10,IF(K2169=[2]Hoja3!$B$11,[2]Hoja3!$A$11,IF(K2169=[2]Hoja3!$B$12,[2]Hoja3!$A$12,IF(K2169=[2]Hoja3!$B$13,[2]Hoja3!$A$13,IF(K2169=[2]Hoja3!$B$14,[2]Hoja3!$A$14,"")))))))))))))</f>
        <v>CCE-05</v>
      </c>
      <c r="M2169" s="2" t="s">
        <v>30</v>
      </c>
      <c r="N2169" s="2">
        <v>0</v>
      </c>
      <c r="O2169" s="5">
        <v>291200000</v>
      </c>
      <c r="P2169" s="29">
        <v>291200000</v>
      </c>
      <c r="Q2169" s="1">
        <v>0</v>
      </c>
      <c r="R2169" s="2">
        <v>0</v>
      </c>
      <c r="S2169" s="2" t="s">
        <v>31</v>
      </c>
      <c r="T2169" s="2" t="s">
        <v>32</v>
      </c>
      <c r="U2169" s="2" t="s">
        <v>33</v>
      </c>
      <c r="V2169" s="2" t="s">
        <v>34</v>
      </c>
      <c r="W2169" s="2" t="s">
        <v>3571</v>
      </c>
      <c r="X2169" s="2">
        <v>3241000</v>
      </c>
      <c r="Y2169" s="3" t="s">
        <v>36</v>
      </c>
    </row>
    <row r="2170" spans="1:25" ht="195" x14ac:dyDescent="0.25">
      <c r="A2170" s="2" t="s">
        <v>3572</v>
      </c>
      <c r="B2170" s="2" t="s">
        <v>3573</v>
      </c>
      <c r="C2170" s="2" t="str">
        <f t="shared" si="46"/>
        <v>N/A</v>
      </c>
      <c r="D2170" s="2" t="str">
        <f t="shared" si="47"/>
        <v>N/A</v>
      </c>
      <c r="E2170" s="2">
        <v>86101705</v>
      </c>
      <c r="F2170" s="2" t="s">
        <v>3570</v>
      </c>
      <c r="G2170" s="4">
        <v>1</v>
      </c>
      <c r="H2170" s="4"/>
      <c r="I2170" s="2">
        <v>11</v>
      </c>
      <c r="J2170" s="2">
        <v>1</v>
      </c>
      <c r="K2170" s="2" t="s">
        <v>29</v>
      </c>
      <c r="L2170" s="6" t="str">
        <f>IF(K2170=[2]Hoja3!$B$2,[2]Hoja3!$A$2,IF(K2170=[2]Hoja3!$B$3,[2]Hoja3!$A$3,IF(K2170=[2]Hoja3!$B$4,[2]Hoja3!$A$4,IF(K2170=[2]Hoja3!$B$5,[2]Hoja3!$A$5,IF(K2170=[2]Hoja3!$B$6,[2]Hoja3!$A$6,IF(K2170=[2]Hoja3!$B$7,[2]Hoja3!$A$7,IF(K2170=[2]Hoja3!$B$8,[2]Hoja3!$A$8,IF(K2170=[2]Hoja3!$B$9,[2]Hoja3!$A$9,IF(K2170=[2]Hoja3!$B$10,[2]Hoja3!$A$10,IF(K2170=[2]Hoja3!$B$11,[2]Hoja3!$A$11,IF(K2170=[2]Hoja3!$B$12,[2]Hoja3!$A$12,IF(K2170=[2]Hoja3!$B$13,[2]Hoja3!$A$13,IF(K2170=[2]Hoja3!$B$14,[2]Hoja3!$A$14,"")))))))))))))</f>
        <v>CCE-05</v>
      </c>
      <c r="M2170" s="2" t="s">
        <v>30</v>
      </c>
      <c r="N2170" s="2">
        <v>0</v>
      </c>
      <c r="O2170" s="5">
        <v>390000000</v>
      </c>
      <c r="P2170" s="29">
        <v>390000000</v>
      </c>
      <c r="Q2170" s="1">
        <v>0</v>
      </c>
      <c r="R2170" s="2"/>
      <c r="S2170" s="2" t="s">
        <v>31</v>
      </c>
      <c r="T2170" s="2" t="s">
        <v>32</v>
      </c>
      <c r="U2170" s="2" t="s">
        <v>33</v>
      </c>
      <c r="V2170" s="2" t="s">
        <v>34</v>
      </c>
      <c r="W2170" s="2" t="s">
        <v>3571</v>
      </c>
      <c r="X2170" s="2">
        <v>3241000</v>
      </c>
      <c r="Y2170" s="3" t="s">
        <v>36</v>
      </c>
    </row>
    <row r="2171" spans="1:25" ht="90" x14ac:dyDescent="0.25">
      <c r="A2171" s="2" t="s">
        <v>3574</v>
      </c>
      <c r="B2171" s="2" t="s">
        <v>3575</v>
      </c>
      <c r="C2171" s="2" t="str">
        <f t="shared" si="46"/>
        <v>N/A</v>
      </c>
      <c r="D2171" s="2" t="str">
        <f t="shared" si="47"/>
        <v>N/A</v>
      </c>
      <c r="E2171" s="2" t="s">
        <v>508</v>
      </c>
      <c r="F2171" s="2" t="s">
        <v>509</v>
      </c>
      <c r="G2171" s="4">
        <v>2</v>
      </c>
      <c r="H2171" s="4">
        <v>4</v>
      </c>
      <c r="I2171" s="2">
        <v>9</v>
      </c>
      <c r="J2171" s="2">
        <v>1</v>
      </c>
      <c r="K2171" s="2" t="s">
        <v>510</v>
      </c>
      <c r="L2171" s="6" t="str">
        <f>IF(K2171=[2]Hoja3!$B$2,[2]Hoja3!$A$2,IF(K2171=[2]Hoja3!$B$3,[2]Hoja3!$A$3,IF(K2171=[2]Hoja3!$B$4,[2]Hoja3!$A$4,IF(K2171=[2]Hoja3!$B$5,[2]Hoja3!$A$5,IF(K2171=[2]Hoja3!$B$6,[2]Hoja3!$A$6,IF(K2171=[2]Hoja3!$B$7,[2]Hoja3!$A$7,IF(K2171=[2]Hoja3!$B$8,[2]Hoja3!$A$8,IF(K2171=[2]Hoja3!$B$9,[2]Hoja3!$A$9,IF(K2171=[2]Hoja3!$B$10,[2]Hoja3!$A$10,IF(K2171=[2]Hoja3!$B$11,[2]Hoja3!$A$11,IF(K2171=[2]Hoja3!$B$12,[2]Hoja3!$A$12,IF(K2171=[2]Hoja3!$B$13,[2]Hoja3!$A$13,IF(K2171=[2]Hoja3!$B$14,[2]Hoja3!$A$14,"")))))))))))))</f>
        <v>CCE-07</v>
      </c>
      <c r="M2171" s="2" t="s">
        <v>44</v>
      </c>
      <c r="N2171" s="2">
        <v>0</v>
      </c>
      <c r="O2171" s="5">
        <v>142634007</v>
      </c>
      <c r="P2171" s="29">
        <f>+O2171</f>
        <v>142634007</v>
      </c>
      <c r="Q2171" s="1">
        <v>0</v>
      </c>
      <c r="R2171" s="2">
        <v>0</v>
      </c>
      <c r="S2171" s="2" t="s">
        <v>31</v>
      </c>
      <c r="T2171" s="2" t="s">
        <v>32</v>
      </c>
      <c r="U2171" s="2" t="s">
        <v>33</v>
      </c>
      <c r="V2171" s="2" t="s">
        <v>34</v>
      </c>
      <c r="W2171" s="2" t="s">
        <v>3571</v>
      </c>
      <c r="X2171" s="2">
        <v>3241000</v>
      </c>
      <c r="Y2171" s="3" t="s">
        <v>36</v>
      </c>
    </row>
    <row r="2172" spans="1:25" ht="195.75" thickBot="1" x14ac:dyDescent="0.3">
      <c r="A2172" s="88" t="s">
        <v>3576</v>
      </c>
      <c r="B2172" s="89" t="s">
        <v>3577</v>
      </c>
      <c r="C2172" s="2" t="str">
        <f t="shared" si="46"/>
        <v>N/A</v>
      </c>
      <c r="D2172" s="2" t="str">
        <f t="shared" si="47"/>
        <v>N/A</v>
      </c>
      <c r="E2172" s="89">
        <v>86101705</v>
      </c>
      <c r="F2172" s="89" t="s">
        <v>3570</v>
      </c>
      <c r="G2172" s="90">
        <v>1</v>
      </c>
      <c r="H2172" s="90"/>
      <c r="I2172" s="89">
        <v>11</v>
      </c>
      <c r="J2172" s="89">
        <v>1</v>
      </c>
      <c r="K2172" s="89" t="s">
        <v>29</v>
      </c>
      <c r="L2172" s="91" t="str">
        <f>IF(K2172=[2]Hoja3!$B$2,[2]Hoja3!$A$2,IF(K2172=[2]Hoja3!$B$3,[2]Hoja3!$A$3,IF(K2172=[2]Hoja3!$B$4,[2]Hoja3!$A$4,IF(K2172=[2]Hoja3!$B$5,[2]Hoja3!$A$5,IF(K2172=[2]Hoja3!$B$6,[2]Hoja3!$A$6,IF(K2172=[2]Hoja3!$B$7,[2]Hoja3!$A$7,IF(K2172=[2]Hoja3!$B$8,[2]Hoja3!$A$8,IF(K2172=[2]Hoja3!$B$9,[2]Hoja3!$A$9,IF(K2172=[2]Hoja3!$B$10,[2]Hoja3!$A$10,IF(K2172=[2]Hoja3!$B$11,[2]Hoja3!$A$11,IF(K2172=[2]Hoja3!$B$12,[2]Hoja3!$A$12,IF(K2172=[2]Hoja3!$B$13,[2]Hoja3!$A$13,IF(K2172=[2]Hoja3!$B$14,[2]Hoja3!$A$14,"")))))))))))))</f>
        <v>CCE-05</v>
      </c>
      <c r="M2172" s="89" t="s">
        <v>30</v>
      </c>
      <c r="N2172" s="89">
        <v>0</v>
      </c>
      <c r="O2172" s="92">
        <v>150000000</v>
      </c>
      <c r="P2172" s="93">
        <v>150000000</v>
      </c>
      <c r="Q2172" s="94">
        <v>0</v>
      </c>
      <c r="R2172" s="89">
        <v>0</v>
      </c>
      <c r="S2172" s="89" t="s">
        <v>31</v>
      </c>
      <c r="T2172" s="89" t="s">
        <v>32</v>
      </c>
      <c r="U2172" s="89" t="s">
        <v>33</v>
      </c>
      <c r="V2172" s="89" t="s">
        <v>34</v>
      </c>
      <c r="W2172" s="89" t="s">
        <v>3571</v>
      </c>
      <c r="X2172" s="89">
        <v>3241000</v>
      </c>
      <c r="Y2172" s="95" t="s">
        <v>36</v>
      </c>
    </row>
    <row r="2173" spans="1:25" ht="105.75" thickBot="1" x14ac:dyDescent="0.3">
      <c r="A2173" s="2" t="s">
        <v>3578</v>
      </c>
      <c r="B2173" s="2" t="s">
        <v>3579</v>
      </c>
      <c r="C2173" s="2" t="str">
        <f t="shared" si="46"/>
        <v>N/A</v>
      </c>
      <c r="D2173" s="2" t="str">
        <f t="shared" si="47"/>
        <v>N/A</v>
      </c>
      <c r="E2173" s="89" t="s">
        <v>3580</v>
      </c>
      <c r="F2173" s="89" t="s">
        <v>3581</v>
      </c>
      <c r="G2173" s="96">
        <v>2</v>
      </c>
      <c r="H2173" s="96">
        <v>2</v>
      </c>
      <c r="I2173" s="2">
        <v>9</v>
      </c>
      <c r="J2173" s="2">
        <v>1</v>
      </c>
      <c r="K2173" s="97" t="s">
        <v>3582</v>
      </c>
      <c r="L2173" s="6" t="s">
        <v>1290</v>
      </c>
      <c r="M2173" s="98" t="s">
        <v>44</v>
      </c>
      <c r="N2173" s="2">
        <v>0</v>
      </c>
      <c r="O2173" s="5">
        <v>35000000</v>
      </c>
      <c r="P2173" s="29">
        <f>+O2173</f>
        <v>35000000</v>
      </c>
      <c r="Q2173" s="1">
        <v>0</v>
      </c>
      <c r="R2173" s="1">
        <v>0</v>
      </c>
      <c r="S2173" s="2" t="s">
        <v>31</v>
      </c>
      <c r="T2173" s="2" t="s">
        <v>32</v>
      </c>
      <c r="U2173" s="2" t="s">
        <v>33</v>
      </c>
      <c r="V2173" s="2" t="s">
        <v>34</v>
      </c>
      <c r="W2173" s="2" t="s">
        <v>3571</v>
      </c>
      <c r="X2173" s="2">
        <v>3241000</v>
      </c>
      <c r="Y2173" s="3" t="s">
        <v>36</v>
      </c>
    </row>
    <row r="2174" spans="1:25" ht="90" x14ac:dyDescent="0.25">
      <c r="A2174" s="2">
        <v>1</v>
      </c>
      <c r="B2174" s="2" t="s">
        <v>3583</v>
      </c>
      <c r="C2174" s="2" t="s">
        <v>3399</v>
      </c>
      <c r="D2174" s="2" t="s">
        <v>3399</v>
      </c>
      <c r="E2174" s="2">
        <v>84131500</v>
      </c>
      <c r="F2174" s="2" t="s">
        <v>3584</v>
      </c>
      <c r="G2174" s="4">
        <v>1</v>
      </c>
      <c r="H2174" s="4">
        <v>1</v>
      </c>
      <c r="I2174" s="2">
        <v>12</v>
      </c>
      <c r="J2174" s="2">
        <v>1</v>
      </c>
      <c r="K2174" s="2" t="s">
        <v>43</v>
      </c>
      <c r="L2174" s="6" t="str">
        <f>IF(K2174=[54]Hoja3!$B$2,[54]Hoja3!$A$2,IF(K2174=[54]Hoja3!$B$3,[54]Hoja3!$A$3,IF(K2174=[54]Hoja3!$B$4,[54]Hoja3!$A$4,IF(K2174=[54]Hoja3!$B$5,[54]Hoja3!$A$5,IF(K2174=[54]Hoja3!$B$6,[54]Hoja3!$A$6,IF(K2174=[54]Hoja3!$B$7,[54]Hoja3!$A$7,IF(K2174=[54]Hoja3!$B$8,[54]Hoja3!$A$8,IF(K2174=[54]Hoja3!$B$9,[54]Hoja3!$A$9,IF(K2174=[54]Hoja3!$B$10,[54]Hoja3!$A$10,IF(K2174=[54]Hoja3!$B$11,[54]Hoja3!$A$11,IF(K2174=[54]Hoja3!$B$12,[54]Hoja3!$A$12,IF(K2174=[54]Hoja3!$B$13,[54]Hoja3!$A$13,IF(K2174=[54]Hoja3!$B$14,[54]Hoja3!$A$14,"")))))))))))))</f>
        <v>CCE-99</v>
      </c>
      <c r="M2174" s="2" t="s">
        <v>3585</v>
      </c>
      <c r="N2174" s="2">
        <v>0</v>
      </c>
      <c r="O2174" s="1">
        <v>12028000</v>
      </c>
      <c r="P2174" s="1">
        <v>12028000</v>
      </c>
      <c r="Q2174" s="1">
        <v>0</v>
      </c>
      <c r="R2174" s="2">
        <v>0</v>
      </c>
      <c r="S2174" s="2" t="s">
        <v>1125</v>
      </c>
      <c r="T2174" s="2" t="s">
        <v>3586</v>
      </c>
      <c r="U2174" s="2" t="s">
        <v>3587</v>
      </c>
      <c r="V2174" s="2" t="s">
        <v>3588</v>
      </c>
      <c r="W2174" s="2" t="s">
        <v>3589</v>
      </c>
      <c r="X2174" s="2" t="s">
        <v>3590</v>
      </c>
      <c r="Y2174" s="3" t="s">
        <v>3591</v>
      </c>
    </row>
    <row r="2175" spans="1:25" ht="90" x14ac:dyDescent="0.25">
      <c r="A2175" s="2">
        <v>2</v>
      </c>
      <c r="B2175" s="2" t="s">
        <v>3583</v>
      </c>
      <c r="C2175" s="2" t="s">
        <v>3399</v>
      </c>
      <c r="D2175" s="2" t="s">
        <v>3399</v>
      </c>
      <c r="E2175" s="2">
        <v>84131500</v>
      </c>
      <c r="F2175" s="2" t="s">
        <v>3592</v>
      </c>
      <c r="G2175" s="4">
        <v>2</v>
      </c>
      <c r="H2175" s="4">
        <v>2</v>
      </c>
      <c r="I2175" s="2">
        <v>9</v>
      </c>
      <c r="J2175" s="2">
        <v>1</v>
      </c>
      <c r="K2175" s="2" t="s">
        <v>53</v>
      </c>
      <c r="L2175" s="6" t="str">
        <f>IF(K2175=[54]Hoja3!$B$2,[54]Hoja3!$A$2,IF(K2175=[54]Hoja3!$B$3,[54]Hoja3!$A$3,IF(K2175=[54]Hoja3!$B$4,[54]Hoja3!$A$4,IF(K2175=[54]Hoja3!$B$5,[54]Hoja3!$A$5,IF(K2175=[54]Hoja3!$B$6,[54]Hoja3!$A$6,IF(K2175=[54]Hoja3!$B$7,[54]Hoja3!$A$7,IF(K2175=[54]Hoja3!$B$8,[54]Hoja3!$A$8,IF(K2175=[54]Hoja3!$B$9,[54]Hoja3!$A$9,IF(K2175=[54]Hoja3!$B$10,[54]Hoja3!$A$10,IF(K2175=[54]Hoja3!$B$11,[54]Hoja3!$A$11,IF(K2175=[54]Hoja3!$B$12,[54]Hoja3!$A$12,IF(K2175=[54]Hoja3!$B$13,[54]Hoja3!$A$13,IF(K2175=[54]Hoja3!$B$14,[54]Hoja3!$A$14,"")))))))))))))</f>
        <v>CCE-02</v>
      </c>
      <c r="M2175" s="2" t="s">
        <v>3585</v>
      </c>
      <c r="N2175" s="2">
        <v>0</v>
      </c>
      <c r="O2175" s="1">
        <v>5891043000</v>
      </c>
      <c r="P2175" s="8">
        <v>5891043000</v>
      </c>
      <c r="Q2175" s="1">
        <v>0</v>
      </c>
      <c r="R2175" s="2">
        <v>0</v>
      </c>
      <c r="S2175" s="2" t="s">
        <v>1125</v>
      </c>
      <c r="T2175" s="2" t="s">
        <v>3586</v>
      </c>
      <c r="U2175" s="2" t="s">
        <v>3587</v>
      </c>
      <c r="V2175" s="2" t="s">
        <v>3588</v>
      </c>
      <c r="W2175" s="2" t="s">
        <v>3589</v>
      </c>
      <c r="X2175" s="2" t="s">
        <v>3590</v>
      </c>
      <c r="Y2175" s="3" t="s">
        <v>3591</v>
      </c>
    </row>
    <row r="2176" spans="1:25" ht="90" x14ac:dyDescent="0.25">
      <c r="A2176" s="2">
        <v>3</v>
      </c>
      <c r="B2176" s="2" t="s">
        <v>3583</v>
      </c>
      <c r="C2176" s="2" t="s">
        <v>3399</v>
      </c>
      <c r="D2176" s="2" t="s">
        <v>3399</v>
      </c>
      <c r="E2176" s="2">
        <v>84131500</v>
      </c>
      <c r="F2176" s="2" t="s">
        <v>3593</v>
      </c>
      <c r="G2176" s="4">
        <v>3</v>
      </c>
      <c r="H2176" s="4">
        <v>3</v>
      </c>
      <c r="I2176" s="2">
        <v>9</v>
      </c>
      <c r="J2176" s="2">
        <v>1</v>
      </c>
      <c r="K2176" s="2" t="s">
        <v>47</v>
      </c>
      <c r="L2176" s="6" t="str">
        <f>IF(K2176=[54]Hoja3!$B$2,[54]Hoja3!$A$2,IF(K2176=[54]Hoja3!$B$3,[54]Hoja3!$A$3,IF(K2176=[54]Hoja3!$B$4,[54]Hoja3!$A$4,IF(K2176=[54]Hoja3!$B$5,[54]Hoja3!$A$5,IF(K2176=[54]Hoja3!$B$6,[54]Hoja3!$A$6,IF(K2176=[54]Hoja3!$B$7,[54]Hoja3!$A$7,IF(K2176=[54]Hoja3!$B$8,[54]Hoja3!$A$8,IF(K2176=[54]Hoja3!$B$9,[54]Hoja3!$A$9,IF(K2176=[54]Hoja3!$B$10,[54]Hoja3!$A$10,IF(K2176=[54]Hoja3!$B$11,[54]Hoja3!$A$11,IF(K2176=[54]Hoja3!$B$12,[54]Hoja3!$A$12,IF(K2176=[54]Hoja3!$B$13,[54]Hoja3!$A$13,IF(K2176=[54]Hoja3!$B$14,[54]Hoja3!$A$14,"")))))))))))))</f>
        <v>CCE-06</v>
      </c>
      <c r="M2176" s="2" t="s">
        <v>3585</v>
      </c>
      <c r="N2176" s="2">
        <v>0</v>
      </c>
      <c r="O2176" s="1">
        <v>96929000</v>
      </c>
      <c r="P2176" s="8">
        <v>96929000</v>
      </c>
      <c r="Q2176" s="1">
        <v>0</v>
      </c>
      <c r="R2176" s="2">
        <v>0</v>
      </c>
      <c r="S2176" s="2" t="s">
        <v>1125</v>
      </c>
      <c r="T2176" s="2" t="s">
        <v>3586</v>
      </c>
      <c r="U2176" s="2" t="s">
        <v>3587</v>
      </c>
      <c r="V2176" s="2" t="s">
        <v>3588</v>
      </c>
      <c r="W2176" s="2" t="s">
        <v>3589</v>
      </c>
      <c r="X2176" s="2" t="s">
        <v>3590</v>
      </c>
      <c r="Y2176" s="3" t="s">
        <v>3591</v>
      </c>
    </row>
  </sheetData>
  <autoFilter ref="A4:Y4"/>
  <mergeCells count="24">
    <mergeCell ref="P1072:P1073"/>
    <mergeCell ref="P1074:P1075"/>
    <mergeCell ref="R3:R4"/>
    <mergeCell ref="P3:P4"/>
    <mergeCell ref="Q3:Q4"/>
    <mergeCell ref="S3:T3"/>
    <mergeCell ref="U3:V3"/>
    <mergeCell ref="W3:Y3"/>
    <mergeCell ref="A2:Y2"/>
    <mergeCell ref="L3:L4"/>
    <mergeCell ref="A3:A4"/>
    <mergeCell ref="B3:B4"/>
    <mergeCell ref="C3:C4"/>
    <mergeCell ref="D3:D4"/>
    <mergeCell ref="E3:E4"/>
    <mergeCell ref="F3:F4"/>
    <mergeCell ref="G3:G4"/>
    <mergeCell ref="H3:H4"/>
    <mergeCell ref="I3:I4"/>
    <mergeCell ref="J3:J4"/>
    <mergeCell ref="K3:K4"/>
    <mergeCell ref="M3:M4"/>
    <mergeCell ref="N3:N4"/>
    <mergeCell ref="O3:O4"/>
  </mergeCells>
  <conditionalFormatting sqref="P1640">
    <cfRule type="expression" dxfId="355" priority="590">
      <formula>VLOOKUP(VALUE(MID(A1640,1,IF(VALUE(MID(A1640,1,3))=898,3,4)))&amp;MID($D1640,1,5),#REF!,4,0)&lt;0</formula>
    </cfRule>
  </conditionalFormatting>
  <conditionalFormatting sqref="P1650">
    <cfRule type="expression" dxfId="354" priority="589">
      <formula>VLOOKUP(VALUE(MID(A1650,1,IF(VALUE(MID(A1650,1,3))=898,3,4)))&amp;MID($D1650,1,5),#REF!,4,0)&lt;0</formula>
    </cfRule>
  </conditionalFormatting>
  <conditionalFormatting sqref="P1652">
    <cfRule type="expression" dxfId="353" priority="588">
      <formula>VLOOKUP(VALUE(MID(A1652,1,IF(VALUE(MID(A1652,1,3))=898,3,4)))&amp;MID($D1652,1,5),#REF!,4,0)&lt;0</formula>
    </cfRule>
  </conditionalFormatting>
  <conditionalFormatting sqref="P1654">
    <cfRule type="expression" dxfId="352" priority="587">
      <formula>VLOOKUP(VALUE(MID(A1654,1,IF(VALUE(MID(A1654,1,3))=898,3,4)))&amp;MID($D1654,1,5),#REF!,4,0)&lt;0</formula>
    </cfRule>
  </conditionalFormatting>
  <conditionalFormatting sqref="P1656">
    <cfRule type="expression" dxfId="351" priority="586">
      <formula>VLOOKUP(VALUE(MID(A1656,1,IF(VALUE(MID(A1656,1,3))=898,3,4)))&amp;MID($D1656,1,5),#REF!,4,0)&lt;0</formula>
    </cfRule>
  </conditionalFormatting>
  <conditionalFormatting sqref="P1658">
    <cfRule type="expression" dxfId="350" priority="585">
      <formula>VLOOKUP(VALUE(MID(A1658,1,IF(VALUE(MID(A1658,1,3))=898,3,4)))&amp;MID($D1658,1,5),#REF!,4,0)&lt;0</formula>
    </cfRule>
  </conditionalFormatting>
  <conditionalFormatting sqref="P1660">
    <cfRule type="expression" dxfId="349" priority="584">
      <formula>VLOOKUP(VALUE(MID(A1660,1,IF(VALUE(MID(A1660,1,3))=898,3,4)))&amp;MID($D1660,1,5),#REF!,4,0)&lt;0</formula>
    </cfRule>
  </conditionalFormatting>
  <conditionalFormatting sqref="P1662">
    <cfRule type="expression" dxfId="348" priority="583">
      <formula>VLOOKUP(VALUE(MID(A1662,1,IF(VALUE(MID(A1662,1,3))=898,3,4)))&amp;MID($D1662,1,5),#REF!,4,0)&lt;0</formula>
    </cfRule>
  </conditionalFormatting>
  <conditionalFormatting sqref="P1664">
    <cfRule type="expression" dxfId="347" priority="582">
      <formula>VLOOKUP(VALUE(MID(A1664,1,IF(VALUE(MID(A1664,1,3))=898,3,4)))&amp;MID($D1664,1,5),#REF!,4,0)&lt;0</formula>
    </cfRule>
  </conditionalFormatting>
  <conditionalFormatting sqref="P1666">
    <cfRule type="expression" dxfId="346" priority="581">
      <formula>VLOOKUP(VALUE(MID(A1666,1,IF(VALUE(MID(A1666,1,3))=898,3,4)))&amp;MID($D1666,1,5),#REF!,4,0)&lt;0</formula>
    </cfRule>
  </conditionalFormatting>
  <conditionalFormatting sqref="P1668">
    <cfRule type="expression" dxfId="345" priority="580">
      <formula>VLOOKUP(VALUE(MID(A1668,1,IF(VALUE(MID(A1668,1,3))=898,3,4)))&amp;MID($D1668,1,5),#REF!,4,0)&lt;0</formula>
    </cfRule>
  </conditionalFormatting>
  <conditionalFormatting sqref="P1670">
    <cfRule type="expression" dxfId="344" priority="579">
      <formula>VLOOKUP(VALUE(MID(A1670,1,IF(VALUE(MID(A1670,1,3))=898,3,4)))&amp;MID($D1670,1,5),#REF!,4,0)&lt;0</formula>
    </cfRule>
  </conditionalFormatting>
  <conditionalFormatting sqref="P1669">
    <cfRule type="expression" dxfId="343" priority="578">
      <formula>VLOOKUP(VALUE(MID(A1669,1,IF(VALUE(MID(A1669,1,3))=898,3,4)))&amp;MID($D1669,1,5),#REF!,4,0)&lt;0</formula>
    </cfRule>
  </conditionalFormatting>
  <conditionalFormatting sqref="P1667">
    <cfRule type="expression" dxfId="342" priority="577">
      <formula>VLOOKUP(VALUE(MID(A1667,1,IF(VALUE(MID(A1667,1,3))=898,3,4)))&amp;MID($D1667,1,5),#REF!,4,0)&lt;0</formula>
    </cfRule>
  </conditionalFormatting>
  <conditionalFormatting sqref="P1665">
    <cfRule type="expression" dxfId="341" priority="576">
      <formula>VLOOKUP(VALUE(MID(A1665,1,IF(VALUE(MID(A1665,1,3))=898,3,4)))&amp;MID($D1665,1,5),#REF!,4,0)&lt;0</formula>
    </cfRule>
  </conditionalFormatting>
  <conditionalFormatting sqref="P1663">
    <cfRule type="expression" dxfId="340" priority="575">
      <formula>VLOOKUP(VALUE(MID(A1663,1,IF(VALUE(MID(A1663,1,3))=898,3,4)))&amp;MID($D1663,1,5),#REF!,4,0)&lt;0</formula>
    </cfRule>
  </conditionalFormatting>
  <conditionalFormatting sqref="P1661">
    <cfRule type="expression" dxfId="339" priority="574">
      <formula>VLOOKUP(VALUE(MID(A1661,1,IF(VALUE(MID(A1661,1,3))=898,3,4)))&amp;MID($D1661,1,5),#REF!,4,0)&lt;0</formula>
    </cfRule>
  </conditionalFormatting>
  <conditionalFormatting sqref="P1659">
    <cfRule type="expression" dxfId="338" priority="573">
      <formula>VLOOKUP(VALUE(MID(A1659,1,IF(VALUE(MID(A1659,1,3))=898,3,4)))&amp;MID($D1659,1,5),#REF!,4,0)&lt;0</formula>
    </cfRule>
  </conditionalFormatting>
  <conditionalFormatting sqref="P1657">
    <cfRule type="expression" dxfId="337" priority="572">
      <formula>VLOOKUP(VALUE(MID(A1657,1,IF(VALUE(MID(A1657,1,3))=898,3,4)))&amp;MID($D1657,1,5),#REF!,4,0)&lt;0</formula>
    </cfRule>
  </conditionalFormatting>
  <conditionalFormatting sqref="P1655">
    <cfRule type="expression" dxfId="336" priority="571">
      <formula>VLOOKUP(VALUE(MID(A1655,1,IF(VALUE(MID(A1655,1,3))=898,3,4)))&amp;MID($D1655,1,5),#REF!,4,0)&lt;0</formula>
    </cfRule>
  </conditionalFormatting>
  <conditionalFormatting sqref="P1653">
    <cfRule type="expression" dxfId="335" priority="570">
      <formula>VLOOKUP(VALUE(MID(A1653,1,IF(VALUE(MID(A1653,1,3))=898,3,4)))&amp;MID($D1653,1,5),#REF!,4,0)&lt;0</formula>
    </cfRule>
  </conditionalFormatting>
  <conditionalFormatting sqref="P1651">
    <cfRule type="expression" dxfId="334" priority="569">
      <formula>VLOOKUP(VALUE(MID(A1651,1,IF(VALUE(MID(A1651,1,3))=898,3,4)))&amp;MID($D1651,1,5),#REF!,4,0)&lt;0</formula>
    </cfRule>
  </conditionalFormatting>
  <conditionalFormatting sqref="P1649">
    <cfRule type="expression" dxfId="333" priority="568">
      <formula>VLOOKUP(VALUE(MID(A1649,1,IF(VALUE(MID(A1649,1,3))=898,3,4)))&amp;MID($D1649,1,5),#REF!,4,0)&lt;0</formula>
    </cfRule>
  </conditionalFormatting>
  <conditionalFormatting sqref="P1641">
    <cfRule type="expression" dxfId="332" priority="567">
      <formula>VLOOKUP(VALUE(MID(A1641,1,IF(VALUE(MID(A1641,1,3))=898,3,4)))&amp;MID($D1641,1,5),#REF!,4,0)&lt;0</formula>
    </cfRule>
  </conditionalFormatting>
  <conditionalFormatting sqref="P1642">
    <cfRule type="expression" dxfId="331" priority="566">
      <formula>VLOOKUP(VALUE(MID(A1642,1,IF(VALUE(MID(A1642,1,3))=898,3,4)))&amp;MID($D1642,1,5),#REF!,4,0)&lt;0</formula>
    </cfRule>
  </conditionalFormatting>
  <conditionalFormatting sqref="P1644">
    <cfRule type="expression" dxfId="330" priority="565">
      <formula>VLOOKUP(VALUE(MID(A1644,1,IF(VALUE(MID(A1644,1,3))=898,3,4)))&amp;MID($D1644,1,5),#REF!,4,0)&lt;0</formula>
    </cfRule>
  </conditionalFormatting>
  <conditionalFormatting sqref="P1646">
    <cfRule type="expression" dxfId="329" priority="564">
      <formula>VLOOKUP(VALUE(MID(A1646,1,IF(VALUE(MID(A1646,1,3))=898,3,4)))&amp;MID($D1646,1,5),#REF!,4,0)&lt;0</formula>
    </cfRule>
  </conditionalFormatting>
  <conditionalFormatting sqref="P1648">
    <cfRule type="expression" dxfId="328" priority="563">
      <formula>VLOOKUP(VALUE(MID(A1648,1,IF(VALUE(MID(A1648,1,3))=898,3,4)))&amp;MID($D1648,1,5),#REF!,4,0)&lt;0</formula>
    </cfRule>
  </conditionalFormatting>
  <conditionalFormatting sqref="P1647">
    <cfRule type="expression" dxfId="327" priority="562">
      <formula>VLOOKUP(VALUE(MID(A1647,1,IF(VALUE(MID(A1647,1,3))=898,3,4)))&amp;MID($D1647,1,5),#REF!,4,0)&lt;0</formula>
    </cfRule>
  </conditionalFormatting>
  <conditionalFormatting sqref="P1645">
    <cfRule type="expression" dxfId="326" priority="561">
      <formula>VLOOKUP(VALUE(MID(A1645,1,IF(VALUE(MID(A1645,1,3))=898,3,4)))&amp;MID($D1645,1,5),#REF!,4,0)&lt;0</formula>
    </cfRule>
  </conditionalFormatting>
  <conditionalFormatting sqref="P1643">
    <cfRule type="expression" dxfId="325" priority="560">
      <formula>VLOOKUP(VALUE(MID(A1643,1,IF(VALUE(MID(A1643,1,3))=898,3,4)))&amp;MID($D1643,1,5),#REF!,4,0)&lt;0</formula>
    </cfRule>
  </conditionalFormatting>
  <dataValidations count="12">
    <dataValidation type="list" allowBlank="1" showInputMessage="1" showErrorMessage="1" sqref="C5:C551 C1037:C1077 C1316:C1639 C1936:C1948">
      <formula1>OFFSET(UNO,MATCH($B5,PROY2,0)-1,0,COUNTIF(PROY2,$B5),1)</formula1>
    </dataValidation>
    <dataValidation type="list" allowBlank="1" showInputMessage="1" showErrorMessage="1" sqref="D5:D665 D707:D879 D881:D2100 D2107:D2111 D2168:D2173">
      <formula1>OFFSET(DOS,MATCH($C5,COMP,0)-1,0,COUNTIF(COMP,$C5),1)</formula1>
    </dataValidation>
    <dataValidation type="textLength" allowBlank="1" showInputMessage="1" showErrorMessage="1" errorTitle="MAXIMO 250 CARACTERES" error="El Objeto de Gasto de la Tarea no puede contener más de 250 caracteres" sqref="F319:F322 F331:F336 F2041:F2044 F2053:F2056">
      <formula1>0</formula1>
      <formula2>251</formula2>
    </dataValidation>
    <dataValidation type="list" allowBlank="1" showInputMessage="1" showErrorMessage="1" errorTitle="ATENCION!" error="Seleccione objeto de gasto de la lista desplegable" sqref="F145">
      <formula1>OFFSET(DOS,MATCH($C145,PROY,0)-1,0,COUNTIF(PROY,$C145),1)</formula1>
    </dataValidation>
    <dataValidation type="list" allowBlank="1" showInputMessage="1" showErrorMessage="1" errorTitle="ATENCION!" error="Seleccione objeto de gasto de la lista desplegable" sqref="F295">
      <formula1>OFFSET(DOS,MATCH($B295,PROY,0)-1,0,COUNTIF(PROY,$B295),1)</formula1>
    </dataValidation>
    <dataValidation type="decimal" allowBlank="1" showInputMessage="1" showErrorMessage="1" sqref="I5:I141 I151:I291 I548:I990 I301:I544 I992:I1636 I1638:I1962 I1965:I2176">
      <formula1>1</formula1>
      <formula2>365</formula2>
    </dataValidation>
    <dataValidation type="list" errorStyle="information" allowBlank="1" showInputMessage="1" showErrorMessage="1" sqref="C552:C665 D880 C813:C879 C711:C721 D666:D706 C881:C1036 C1078:C1315 C1640:C1935 C1949:C2100 C2107:C2111 D2174:D2176 C2168:C2176">
      <formula1>OFFSET(UNO,MATCH($B552,PROY2,0)-1,0,COUNTIF(PROY2,$B552),1)</formula1>
    </dataValidation>
    <dataValidation type="custom" errorStyle="information" allowBlank="1" showInputMessage="1" showErrorMessage="1" errorTitle="ATENCIÓN!" error="LA SUMATORIA DE LOS VALORES DE LOS OBJETOS DE CONTRATO SUPERAN EL VALOR ASIGANDO PARA EL OBJETO DE GASTO" sqref="P1640:P1670">
      <formula1>VLOOKUP(VALUE(MID(A1640,1,IF(VALUE(MID(A1640,1,3))=898,3,4)))&amp;MID($D1640,1,5),#REF!,4,0)&gt;=0</formula1>
    </dataValidation>
    <dataValidation type="list" allowBlank="1" showInputMessage="1" showErrorMessage="1" sqref="D2101">
      <formula1>OFFSET(DOS,MATCH(#REF!,COMP,0)-1,0,COUNTIF(COMP,#REF!),1)</formula1>
    </dataValidation>
    <dataValidation type="list" errorStyle="information" allowBlank="1" showInputMessage="1" showErrorMessage="1" sqref="C2101">
      <formula1>OFFSET(UNO,MATCH(#REF!,PROY2,0)-1,0,COUNTIF(PROY2,#REF!),1)</formula1>
    </dataValidation>
    <dataValidation type="list" allowBlank="1" showInputMessage="1" showErrorMessage="1" sqref="C2102:C2106">
      <formula1>OFFSET(UNO,MATCH(#REF!,PROY2,0)-1,0,COUNTIF(PROY2,#REF!),1)</formula1>
    </dataValidation>
    <dataValidation type="list" allowBlank="1" showInputMessage="1" showErrorMessage="1" sqref="D2102:D2106">
      <formula1>OFFSET(DOS,MATCH(#REF!,COMP,0)-1,0,COUNTIF(COMP,#REF!),1)</formula1>
    </dataValidation>
  </dataValidations>
  <hyperlinks>
    <hyperlink ref="Y5" r:id="rId1"/>
    <hyperlink ref="Y6" r:id="rId2"/>
    <hyperlink ref="Y7" r:id="rId3"/>
    <hyperlink ref="Y8" r:id="rId4"/>
    <hyperlink ref="Y9" r:id="rId5"/>
    <hyperlink ref="Y12" r:id="rId6"/>
    <hyperlink ref="Y13" r:id="rId7"/>
    <hyperlink ref="Y14" r:id="rId8"/>
    <hyperlink ref="Y15" r:id="rId9"/>
    <hyperlink ref="Y16" r:id="rId10"/>
    <hyperlink ref="Y17" r:id="rId11"/>
    <hyperlink ref="Y18" r:id="rId12"/>
    <hyperlink ref="Y19" r:id="rId13"/>
    <hyperlink ref="Y20" r:id="rId14"/>
    <hyperlink ref="Y21" r:id="rId15"/>
    <hyperlink ref="Y22" r:id="rId16"/>
    <hyperlink ref="Y23" r:id="rId17"/>
    <hyperlink ref="Y24" r:id="rId18"/>
    <hyperlink ref="Y25" r:id="rId19"/>
    <hyperlink ref="Y26" r:id="rId20"/>
    <hyperlink ref="Y27" r:id="rId21"/>
    <hyperlink ref="Y28" r:id="rId22"/>
    <hyperlink ref="Y29" r:id="rId23"/>
    <hyperlink ref="Y30" r:id="rId24"/>
    <hyperlink ref="Y31" r:id="rId25"/>
    <hyperlink ref="Y32" r:id="rId26"/>
    <hyperlink ref="Y33" r:id="rId27"/>
    <hyperlink ref="Y34" r:id="rId28"/>
    <hyperlink ref="Y35" r:id="rId29"/>
    <hyperlink ref="Y36" r:id="rId30"/>
    <hyperlink ref="Y37" r:id="rId31"/>
    <hyperlink ref="Y38" r:id="rId32"/>
    <hyperlink ref="Y39" r:id="rId33"/>
    <hyperlink ref="Y40" r:id="rId34"/>
    <hyperlink ref="Y41" r:id="rId35"/>
    <hyperlink ref="Y42" r:id="rId36"/>
    <hyperlink ref="Y43" r:id="rId37"/>
    <hyperlink ref="Y44" r:id="rId38"/>
    <hyperlink ref="Y45" r:id="rId39"/>
    <hyperlink ref="Y46" r:id="rId40"/>
    <hyperlink ref="Y47" r:id="rId41"/>
    <hyperlink ref="Y48" r:id="rId42"/>
    <hyperlink ref="Y49" r:id="rId43"/>
    <hyperlink ref="Y50" r:id="rId44"/>
    <hyperlink ref="Y51" r:id="rId45"/>
    <hyperlink ref="Y52" r:id="rId46"/>
    <hyperlink ref="Y53" r:id="rId47"/>
    <hyperlink ref="Y54" r:id="rId48"/>
    <hyperlink ref="Y55" r:id="rId49"/>
    <hyperlink ref="Y56" r:id="rId50"/>
    <hyperlink ref="Y57" r:id="rId51"/>
    <hyperlink ref="Y58" r:id="rId52"/>
    <hyperlink ref="Y59" r:id="rId53"/>
    <hyperlink ref="Y60" r:id="rId54"/>
    <hyperlink ref="Y61" r:id="rId55"/>
    <hyperlink ref="Y62" r:id="rId56"/>
    <hyperlink ref="Y63" r:id="rId57"/>
    <hyperlink ref="Y64" r:id="rId58"/>
    <hyperlink ref="Y65" r:id="rId59"/>
    <hyperlink ref="Y66" r:id="rId60"/>
    <hyperlink ref="Y67" r:id="rId61"/>
    <hyperlink ref="Y68" r:id="rId62"/>
    <hyperlink ref="Y69" r:id="rId63"/>
    <hyperlink ref="Y70" r:id="rId64"/>
    <hyperlink ref="Y71" r:id="rId65"/>
    <hyperlink ref="Y72" r:id="rId66"/>
    <hyperlink ref="Y73" r:id="rId67"/>
    <hyperlink ref="Y74" r:id="rId68"/>
    <hyperlink ref="Y75" r:id="rId69"/>
    <hyperlink ref="Y76" r:id="rId70"/>
    <hyperlink ref="Y77" r:id="rId71"/>
    <hyperlink ref="Y78" r:id="rId72"/>
    <hyperlink ref="Y79" r:id="rId73"/>
    <hyperlink ref="Y80" r:id="rId74"/>
    <hyperlink ref="Y81" r:id="rId75"/>
    <hyperlink ref="Y82" r:id="rId76"/>
    <hyperlink ref="Y83" r:id="rId77"/>
    <hyperlink ref="Y84" r:id="rId78"/>
    <hyperlink ref="Y85" r:id="rId79"/>
    <hyperlink ref="Y86" r:id="rId80"/>
    <hyperlink ref="Y87" r:id="rId81"/>
    <hyperlink ref="Y88" r:id="rId82"/>
    <hyperlink ref="Y89" r:id="rId83"/>
    <hyperlink ref="Y90" r:id="rId84"/>
    <hyperlink ref="Y91" r:id="rId85"/>
    <hyperlink ref="Y92" r:id="rId86"/>
    <hyperlink ref="Y93" r:id="rId87"/>
    <hyperlink ref="Y94" r:id="rId88"/>
    <hyperlink ref="Y95" r:id="rId89"/>
    <hyperlink ref="Y96" r:id="rId90"/>
    <hyperlink ref="Y97" r:id="rId91"/>
    <hyperlink ref="Y98" r:id="rId92"/>
    <hyperlink ref="Y99" r:id="rId93"/>
    <hyperlink ref="Y100" r:id="rId94"/>
    <hyperlink ref="Y101" r:id="rId95"/>
    <hyperlink ref="Y102" r:id="rId96"/>
    <hyperlink ref="Y103" r:id="rId97"/>
    <hyperlink ref="Y104" r:id="rId98"/>
    <hyperlink ref="Y105" r:id="rId99"/>
    <hyperlink ref="Y106" r:id="rId100"/>
    <hyperlink ref="Y107" r:id="rId101"/>
    <hyperlink ref="Y108" r:id="rId102"/>
    <hyperlink ref="Y109" r:id="rId103"/>
    <hyperlink ref="Y110" r:id="rId104"/>
    <hyperlink ref="Y111" r:id="rId105"/>
    <hyperlink ref="Y112" r:id="rId106"/>
    <hyperlink ref="Y113" r:id="rId107"/>
    <hyperlink ref="Y114" r:id="rId108"/>
    <hyperlink ref="Y115" r:id="rId109"/>
    <hyperlink ref="Y116" r:id="rId110"/>
    <hyperlink ref="Y117" r:id="rId111"/>
    <hyperlink ref="Y118" r:id="rId112"/>
    <hyperlink ref="Y119" r:id="rId113"/>
    <hyperlink ref="Y120" r:id="rId114"/>
    <hyperlink ref="Y121" r:id="rId115"/>
    <hyperlink ref="Y122" r:id="rId116"/>
    <hyperlink ref="Y123" r:id="rId117"/>
    <hyperlink ref="Y124" r:id="rId118"/>
    <hyperlink ref="Y125" r:id="rId119"/>
    <hyperlink ref="Y126" r:id="rId120"/>
    <hyperlink ref="Y127" r:id="rId121"/>
    <hyperlink ref="Y128" r:id="rId122"/>
    <hyperlink ref="Y129" r:id="rId123"/>
    <hyperlink ref="Y130" r:id="rId124"/>
    <hyperlink ref="Y131" r:id="rId125"/>
    <hyperlink ref="Y132" r:id="rId126"/>
    <hyperlink ref="Y133" r:id="rId127"/>
    <hyperlink ref="Y134" r:id="rId128"/>
    <hyperlink ref="Y135" r:id="rId129"/>
    <hyperlink ref="Y136" r:id="rId130"/>
    <hyperlink ref="Y137" r:id="rId131"/>
    <hyperlink ref="Y138" r:id="rId132"/>
    <hyperlink ref="Y139" r:id="rId133"/>
    <hyperlink ref="Y140" r:id="rId134"/>
    <hyperlink ref="Y141" r:id="rId135"/>
    <hyperlink ref="Y142" r:id="rId136"/>
    <hyperlink ref="Y143" r:id="rId137"/>
    <hyperlink ref="Y144" r:id="rId138"/>
    <hyperlink ref="Y145" r:id="rId139"/>
    <hyperlink ref="Y146" r:id="rId140"/>
    <hyperlink ref="Y147" r:id="rId141"/>
    <hyperlink ref="Y148" r:id="rId142"/>
    <hyperlink ref="Y149" r:id="rId143"/>
    <hyperlink ref="Y150" r:id="rId144"/>
    <hyperlink ref="Y151" r:id="rId145"/>
    <hyperlink ref="Y152" r:id="rId146"/>
    <hyperlink ref="Y153" r:id="rId147"/>
    <hyperlink ref="Y154" r:id="rId148"/>
    <hyperlink ref="Y155" r:id="rId149"/>
    <hyperlink ref="Y156" r:id="rId150"/>
    <hyperlink ref="Y157" r:id="rId151"/>
    <hyperlink ref="Y158" r:id="rId152"/>
    <hyperlink ref="Y159" r:id="rId153"/>
    <hyperlink ref="Y160" r:id="rId154"/>
    <hyperlink ref="Y161" r:id="rId155"/>
    <hyperlink ref="Y162" r:id="rId156"/>
    <hyperlink ref="Y163" r:id="rId157"/>
    <hyperlink ref="Y164" r:id="rId158"/>
    <hyperlink ref="Y165" r:id="rId159"/>
    <hyperlink ref="Y166" r:id="rId160"/>
    <hyperlink ref="Y167" r:id="rId161"/>
    <hyperlink ref="Y168" r:id="rId162"/>
    <hyperlink ref="Y169" r:id="rId163"/>
    <hyperlink ref="Y170" r:id="rId164"/>
    <hyperlink ref="Y11" r:id="rId165"/>
    <hyperlink ref="Y10" r:id="rId166"/>
    <hyperlink ref="Y171" r:id="rId167"/>
    <hyperlink ref="Y172" r:id="rId168"/>
    <hyperlink ref="Y173" r:id="rId169"/>
    <hyperlink ref="Y174" r:id="rId170"/>
    <hyperlink ref="Y175" r:id="rId171"/>
    <hyperlink ref="Y176" r:id="rId172"/>
    <hyperlink ref="Y177" r:id="rId173"/>
    <hyperlink ref="Y178" r:id="rId174"/>
    <hyperlink ref="Y179" r:id="rId175"/>
    <hyperlink ref="Y180" r:id="rId176"/>
    <hyperlink ref="Y181" r:id="rId177"/>
    <hyperlink ref="Y182" r:id="rId178"/>
    <hyperlink ref="Y183" r:id="rId179"/>
    <hyperlink ref="Y184" r:id="rId180"/>
    <hyperlink ref="Y185" r:id="rId181"/>
    <hyperlink ref="Y186" r:id="rId182"/>
    <hyperlink ref="Y187" r:id="rId183"/>
    <hyperlink ref="Y188" r:id="rId184"/>
    <hyperlink ref="Y189" r:id="rId185"/>
    <hyperlink ref="Y190" r:id="rId186"/>
    <hyperlink ref="Y550" r:id="rId187"/>
    <hyperlink ref="Y191" r:id="rId188"/>
    <hyperlink ref="Y192" r:id="rId189"/>
    <hyperlink ref="Y193" r:id="rId190"/>
    <hyperlink ref="Y194" r:id="rId191"/>
    <hyperlink ref="Y195" r:id="rId192"/>
    <hyperlink ref="Y196" r:id="rId193"/>
    <hyperlink ref="Y197" r:id="rId194"/>
    <hyperlink ref="Y198" r:id="rId195"/>
    <hyperlink ref="Y199" r:id="rId196"/>
    <hyperlink ref="Y200" r:id="rId197"/>
    <hyperlink ref="Y201" r:id="rId198"/>
    <hyperlink ref="Y202" r:id="rId199"/>
    <hyperlink ref="Y203" r:id="rId200"/>
    <hyperlink ref="Y204" r:id="rId201"/>
    <hyperlink ref="Y205" r:id="rId202"/>
    <hyperlink ref="Y206" r:id="rId203"/>
    <hyperlink ref="Y207" r:id="rId204"/>
    <hyperlink ref="Y208" r:id="rId205"/>
    <hyperlink ref="Y209" r:id="rId206"/>
    <hyperlink ref="Y210" r:id="rId207"/>
    <hyperlink ref="Y211" r:id="rId208"/>
    <hyperlink ref="Y212" r:id="rId209"/>
    <hyperlink ref="Y213" r:id="rId210"/>
    <hyperlink ref="Y214" r:id="rId211"/>
    <hyperlink ref="Y215" r:id="rId212"/>
    <hyperlink ref="Y216" r:id="rId213"/>
    <hyperlink ref="Y217" r:id="rId214"/>
    <hyperlink ref="Y218" r:id="rId215"/>
    <hyperlink ref="Y219" r:id="rId216"/>
    <hyperlink ref="Y220" r:id="rId217"/>
    <hyperlink ref="Y221" r:id="rId218"/>
    <hyperlink ref="Y222" r:id="rId219"/>
    <hyperlink ref="Y223" r:id="rId220"/>
    <hyperlink ref="Y224" r:id="rId221"/>
    <hyperlink ref="Y225" r:id="rId222"/>
    <hyperlink ref="Y226" r:id="rId223"/>
    <hyperlink ref="Y227" r:id="rId224"/>
    <hyperlink ref="Y228" r:id="rId225"/>
    <hyperlink ref="Y229" r:id="rId226"/>
    <hyperlink ref="Y230" r:id="rId227"/>
    <hyperlink ref="Y231" r:id="rId228"/>
    <hyperlink ref="Y232" r:id="rId229"/>
    <hyperlink ref="Y233" r:id="rId230"/>
    <hyperlink ref="Y234" r:id="rId231"/>
    <hyperlink ref="Y235" r:id="rId232"/>
    <hyperlink ref="Y236" r:id="rId233"/>
    <hyperlink ref="Y237" r:id="rId234"/>
    <hyperlink ref="Y238" r:id="rId235"/>
    <hyperlink ref="Y239" r:id="rId236"/>
    <hyperlink ref="Y240" r:id="rId237"/>
    <hyperlink ref="Y241" r:id="rId238"/>
    <hyperlink ref="Y242" r:id="rId239"/>
    <hyperlink ref="Y243" r:id="rId240"/>
    <hyperlink ref="Y244" r:id="rId241"/>
    <hyperlink ref="Y245" r:id="rId242"/>
    <hyperlink ref="Y246" r:id="rId243"/>
    <hyperlink ref="Y247" r:id="rId244"/>
    <hyperlink ref="Y248" r:id="rId245"/>
    <hyperlink ref="Y249" r:id="rId246"/>
    <hyperlink ref="Y250" r:id="rId247"/>
    <hyperlink ref="Y251" r:id="rId248"/>
    <hyperlink ref="Y252" r:id="rId249"/>
    <hyperlink ref="Y253" r:id="rId250"/>
    <hyperlink ref="Y254" r:id="rId251"/>
    <hyperlink ref="Y255" r:id="rId252"/>
    <hyperlink ref="Y256" r:id="rId253"/>
    <hyperlink ref="Y257" r:id="rId254"/>
    <hyperlink ref="Y258" r:id="rId255"/>
    <hyperlink ref="Y259" r:id="rId256"/>
    <hyperlink ref="Y260" r:id="rId257"/>
    <hyperlink ref="Y261" r:id="rId258"/>
    <hyperlink ref="Y262" r:id="rId259"/>
    <hyperlink ref="Y263" r:id="rId260"/>
    <hyperlink ref="Y264" r:id="rId261"/>
    <hyperlink ref="Y265" r:id="rId262"/>
    <hyperlink ref="Y266" r:id="rId263"/>
    <hyperlink ref="Y267" r:id="rId264"/>
    <hyperlink ref="Y268" r:id="rId265"/>
    <hyperlink ref="Y269" r:id="rId266"/>
    <hyperlink ref="Y270" r:id="rId267"/>
    <hyperlink ref="Y271" r:id="rId268"/>
    <hyperlink ref="Y272" r:id="rId269"/>
    <hyperlink ref="Y273" r:id="rId270"/>
    <hyperlink ref="Y274" r:id="rId271"/>
    <hyperlink ref="Y275" r:id="rId272"/>
    <hyperlink ref="Y276" r:id="rId273"/>
    <hyperlink ref="Y277" r:id="rId274"/>
    <hyperlink ref="Y278" r:id="rId275"/>
    <hyperlink ref="Y279" r:id="rId276"/>
    <hyperlink ref="Y280" r:id="rId277"/>
    <hyperlink ref="Y281" r:id="rId278"/>
    <hyperlink ref="Y282" r:id="rId279"/>
    <hyperlink ref="Y283" r:id="rId280"/>
    <hyperlink ref="Y284" r:id="rId281"/>
    <hyperlink ref="Y285" r:id="rId282"/>
    <hyperlink ref="Y286" r:id="rId283"/>
    <hyperlink ref="Y287" r:id="rId284"/>
    <hyperlink ref="Y288" r:id="rId285"/>
    <hyperlink ref="Y289" r:id="rId286"/>
    <hyperlink ref="Y290" r:id="rId287"/>
    <hyperlink ref="Y291" r:id="rId288"/>
    <hyperlink ref="Y292" r:id="rId289"/>
    <hyperlink ref="Y293" r:id="rId290"/>
    <hyperlink ref="Y294" r:id="rId291"/>
    <hyperlink ref="Y295" r:id="rId292"/>
    <hyperlink ref="Y296" r:id="rId293"/>
    <hyperlink ref="Y297" r:id="rId294"/>
    <hyperlink ref="Y298" r:id="rId295"/>
    <hyperlink ref="Y299" r:id="rId296"/>
    <hyperlink ref="Y300" r:id="rId297"/>
    <hyperlink ref="Y301" r:id="rId298"/>
    <hyperlink ref="Y302" r:id="rId299"/>
    <hyperlink ref="Y303" r:id="rId300"/>
    <hyperlink ref="Y304" r:id="rId301"/>
    <hyperlink ref="Y305" r:id="rId302"/>
    <hyperlink ref="Y306" r:id="rId303"/>
    <hyperlink ref="Y307" r:id="rId304"/>
    <hyperlink ref="Y308" r:id="rId305"/>
    <hyperlink ref="Y309" r:id="rId306"/>
    <hyperlink ref="Y310" r:id="rId307"/>
    <hyperlink ref="Y311" r:id="rId308"/>
    <hyperlink ref="Y312" r:id="rId309"/>
    <hyperlink ref="Y313" r:id="rId310"/>
    <hyperlink ref="Y314" r:id="rId311"/>
    <hyperlink ref="Y315" r:id="rId312"/>
    <hyperlink ref="Y316" r:id="rId313"/>
    <hyperlink ref="Y317" r:id="rId314"/>
    <hyperlink ref="Y318" r:id="rId315"/>
    <hyperlink ref="Y319" r:id="rId316"/>
    <hyperlink ref="Y320" r:id="rId317"/>
    <hyperlink ref="Y321" r:id="rId318"/>
    <hyperlink ref="Y322" r:id="rId319"/>
    <hyperlink ref="Y323" r:id="rId320"/>
    <hyperlink ref="Y324" r:id="rId321"/>
    <hyperlink ref="Y325" r:id="rId322"/>
    <hyperlink ref="Y326" r:id="rId323"/>
    <hyperlink ref="Y327" r:id="rId324"/>
    <hyperlink ref="Y328" r:id="rId325"/>
    <hyperlink ref="Y329" r:id="rId326"/>
    <hyperlink ref="Y330" r:id="rId327"/>
    <hyperlink ref="Y331" r:id="rId328"/>
    <hyperlink ref="Y332" r:id="rId329"/>
    <hyperlink ref="Y333" r:id="rId330"/>
    <hyperlink ref="Y334" r:id="rId331"/>
    <hyperlink ref="Y335" r:id="rId332"/>
    <hyperlink ref="Y336" r:id="rId333"/>
    <hyperlink ref="Y338" r:id="rId334"/>
    <hyperlink ref="Y339" r:id="rId335"/>
    <hyperlink ref="Y340" r:id="rId336"/>
    <hyperlink ref="Y341" r:id="rId337"/>
    <hyperlink ref="Y364" r:id="rId338"/>
    <hyperlink ref="Y365" r:id="rId339"/>
    <hyperlink ref="Y366" r:id="rId340"/>
    <hyperlink ref="Y367" r:id="rId341"/>
    <hyperlink ref="Y368" r:id="rId342"/>
    <hyperlink ref="Y369" r:id="rId343"/>
    <hyperlink ref="Y370" r:id="rId344"/>
    <hyperlink ref="Y371" r:id="rId345"/>
    <hyperlink ref="Y372" r:id="rId346"/>
    <hyperlink ref="Y373" r:id="rId347"/>
    <hyperlink ref="Y374" r:id="rId348"/>
    <hyperlink ref="Y375" r:id="rId349"/>
    <hyperlink ref="Y376" r:id="rId350"/>
    <hyperlink ref="Y377" r:id="rId351"/>
    <hyperlink ref="Y378" r:id="rId352"/>
    <hyperlink ref="Y379" r:id="rId353"/>
    <hyperlink ref="Y380" r:id="rId354"/>
    <hyperlink ref="Y381" r:id="rId355"/>
    <hyperlink ref="Y382" r:id="rId356"/>
    <hyperlink ref="Y383" r:id="rId357"/>
    <hyperlink ref="Y384" r:id="rId358"/>
    <hyperlink ref="Y385" r:id="rId359"/>
    <hyperlink ref="Y386" r:id="rId360"/>
    <hyperlink ref="Y387" r:id="rId361"/>
    <hyperlink ref="Y389" r:id="rId362"/>
    <hyperlink ref="Y390" r:id="rId363"/>
    <hyperlink ref="Y391" r:id="rId364"/>
    <hyperlink ref="Y392" r:id="rId365"/>
    <hyperlink ref="Y393" r:id="rId366"/>
    <hyperlink ref="Y394" r:id="rId367"/>
    <hyperlink ref="Y395" r:id="rId368"/>
    <hyperlink ref="Y396" r:id="rId369"/>
    <hyperlink ref="Y397" r:id="rId370"/>
    <hyperlink ref="Y398" r:id="rId371"/>
    <hyperlink ref="Y399" r:id="rId372"/>
    <hyperlink ref="Y400" r:id="rId373"/>
    <hyperlink ref="Y401" r:id="rId374"/>
    <hyperlink ref="Y402" r:id="rId375"/>
    <hyperlink ref="Y403" r:id="rId376"/>
    <hyperlink ref="Y404" r:id="rId377"/>
    <hyperlink ref="Y405" r:id="rId378"/>
    <hyperlink ref="Y406" r:id="rId379"/>
    <hyperlink ref="Y407" r:id="rId380"/>
    <hyperlink ref="Y408" r:id="rId381"/>
    <hyperlink ref="Y409" r:id="rId382"/>
    <hyperlink ref="Y410" r:id="rId383"/>
    <hyperlink ref="Y411" r:id="rId384"/>
    <hyperlink ref="Y412" r:id="rId385"/>
    <hyperlink ref="Y413" r:id="rId386"/>
    <hyperlink ref="Y414" r:id="rId387"/>
    <hyperlink ref="Y415" r:id="rId388"/>
    <hyperlink ref="Y416" r:id="rId389"/>
    <hyperlink ref="Y417" r:id="rId390"/>
    <hyperlink ref="Y418" r:id="rId391"/>
    <hyperlink ref="Y419" r:id="rId392"/>
    <hyperlink ref="Y420" r:id="rId393"/>
    <hyperlink ref="Y421" r:id="rId394"/>
    <hyperlink ref="Y422" r:id="rId395"/>
    <hyperlink ref="Y423" r:id="rId396"/>
    <hyperlink ref="Y424" r:id="rId397"/>
    <hyperlink ref="Y425" r:id="rId398"/>
    <hyperlink ref="Y426" r:id="rId399"/>
    <hyperlink ref="Y427" r:id="rId400"/>
    <hyperlink ref="Y428" r:id="rId401"/>
    <hyperlink ref="Y429" r:id="rId402"/>
    <hyperlink ref="Y430" r:id="rId403"/>
    <hyperlink ref="Y431" r:id="rId404"/>
    <hyperlink ref="Y432" r:id="rId405"/>
    <hyperlink ref="Y433" r:id="rId406"/>
    <hyperlink ref="Y434" r:id="rId407"/>
    <hyperlink ref="Y435" r:id="rId408"/>
    <hyperlink ref="Y436" r:id="rId409"/>
    <hyperlink ref="Y437" r:id="rId410"/>
    <hyperlink ref="Y438" r:id="rId411"/>
    <hyperlink ref="Y439" r:id="rId412"/>
    <hyperlink ref="Y440" r:id="rId413"/>
    <hyperlink ref="Y441" r:id="rId414"/>
    <hyperlink ref="Y442" r:id="rId415"/>
    <hyperlink ref="Y443" r:id="rId416"/>
    <hyperlink ref="Y444" r:id="rId417"/>
    <hyperlink ref="Y445" r:id="rId418"/>
    <hyperlink ref="Y446" r:id="rId419"/>
    <hyperlink ref="Y447" r:id="rId420"/>
    <hyperlink ref="Y448" r:id="rId421"/>
    <hyperlink ref="Y449" r:id="rId422"/>
    <hyperlink ref="Y450" r:id="rId423"/>
    <hyperlink ref="Y451" r:id="rId424"/>
    <hyperlink ref="Y452" r:id="rId425"/>
    <hyperlink ref="Y453" r:id="rId426"/>
    <hyperlink ref="Y454" r:id="rId427"/>
    <hyperlink ref="Y455" r:id="rId428"/>
    <hyperlink ref="Y456" r:id="rId429"/>
    <hyperlink ref="Y457" r:id="rId430"/>
    <hyperlink ref="Y458" r:id="rId431"/>
    <hyperlink ref="Y459" r:id="rId432"/>
    <hyperlink ref="Y460" r:id="rId433"/>
    <hyperlink ref="Y461" r:id="rId434"/>
    <hyperlink ref="Y462" r:id="rId435"/>
    <hyperlink ref="Y463" r:id="rId436"/>
    <hyperlink ref="Y464" r:id="rId437"/>
    <hyperlink ref="Y465" r:id="rId438"/>
    <hyperlink ref="Y466" r:id="rId439"/>
    <hyperlink ref="Y467" r:id="rId440"/>
    <hyperlink ref="Y468" r:id="rId441"/>
    <hyperlink ref="Y469" r:id="rId442"/>
    <hyperlink ref="Y470" r:id="rId443"/>
    <hyperlink ref="Y471" r:id="rId444"/>
    <hyperlink ref="Y472" r:id="rId445"/>
    <hyperlink ref="Y473" r:id="rId446"/>
    <hyperlink ref="Y474" r:id="rId447"/>
    <hyperlink ref="Y475" r:id="rId448"/>
    <hyperlink ref="Y476" r:id="rId449"/>
    <hyperlink ref="Y477" r:id="rId450"/>
    <hyperlink ref="Y478" r:id="rId451"/>
    <hyperlink ref="Y479" r:id="rId452"/>
    <hyperlink ref="Y480" r:id="rId453"/>
    <hyperlink ref="Y481" r:id="rId454"/>
    <hyperlink ref="Y482" r:id="rId455"/>
    <hyperlink ref="Y483" r:id="rId456"/>
    <hyperlink ref="Y484" r:id="rId457"/>
    <hyperlink ref="Y485" r:id="rId458"/>
    <hyperlink ref="Y486" r:id="rId459"/>
    <hyperlink ref="Y487" r:id="rId460"/>
    <hyperlink ref="Y488" r:id="rId461"/>
    <hyperlink ref="Y489" r:id="rId462"/>
    <hyperlink ref="Y490" r:id="rId463"/>
    <hyperlink ref="Y491" r:id="rId464"/>
    <hyperlink ref="Y492" r:id="rId465"/>
    <hyperlink ref="Y493" r:id="rId466"/>
    <hyperlink ref="Y494" r:id="rId467"/>
    <hyperlink ref="Y495" r:id="rId468"/>
    <hyperlink ref="Y496" r:id="rId469"/>
    <hyperlink ref="Y497" r:id="rId470"/>
    <hyperlink ref="Y498" r:id="rId471"/>
    <hyperlink ref="Y499" r:id="rId472"/>
    <hyperlink ref="Y500" r:id="rId473"/>
    <hyperlink ref="Y501" r:id="rId474"/>
    <hyperlink ref="Y502" r:id="rId475"/>
    <hyperlink ref="Y503" r:id="rId476"/>
    <hyperlink ref="Y504" r:id="rId477"/>
    <hyperlink ref="Y505" r:id="rId478"/>
    <hyperlink ref="Y506" r:id="rId479"/>
    <hyperlink ref="Y507" r:id="rId480"/>
    <hyperlink ref="Y508" r:id="rId481"/>
    <hyperlink ref="Y509" r:id="rId482"/>
    <hyperlink ref="Y510" r:id="rId483"/>
    <hyperlink ref="Y511" r:id="rId484"/>
    <hyperlink ref="Y512" r:id="rId485"/>
    <hyperlink ref="Y513" r:id="rId486"/>
    <hyperlink ref="Y514" r:id="rId487"/>
    <hyperlink ref="Y515" r:id="rId488"/>
    <hyperlink ref="Y516" r:id="rId489"/>
    <hyperlink ref="Y517" r:id="rId490"/>
    <hyperlink ref="Y518" r:id="rId491"/>
    <hyperlink ref="Y519" r:id="rId492"/>
    <hyperlink ref="Y520" r:id="rId493"/>
    <hyperlink ref="Y521" r:id="rId494"/>
    <hyperlink ref="Y522" r:id="rId495"/>
    <hyperlink ref="Y523" r:id="rId496"/>
    <hyperlink ref="Y524" r:id="rId497"/>
    <hyperlink ref="Y525" r:id="rId498"/>
    <hyperlink ref="Y526" r:id="rId499"/>
    <hyperlink ref="Y527" r:id="rId500"/>
    <hyperlink ref="Y528" r:id="rId501"/>
    <hyperlink ref="Y529" r:id="rId502"/>
    <hyperlink ref="Y530" r:id="rId503"/>
    <hyperlink ref="Y531" r:id="rId504"/>
    <hyperlink ref="Y532" r:id="rId505"/>
    <hyperlink ref="Y533" r:id="rId506"/>
    <hyperlink ref="Y534" r:id="rId507"/>
    <hyperlink ref="Y535" r:id="rId508"/>
    <hyperlink ref="Y536" r:id="rId509"/>
    <hyperlink ref="Y537" r:id="rId510"/>
    <hyperlink ref="Y538" r:id="rId511"/>
    <hyperlink ref="Y539" r:id="rId512"/>
    <hyperlink ref="Y540" r:id="rId513"/>
    <hyperlink ref="Y541" r:id="rId514"/>
    <hyperlink ref="Y542" r:id="rId515"/>
    <hyperlink ref="Y543" r:id="rId516"/>
    <hyperlink ref="Y544" r:id="rId517"/>
    <hyperlink ref="Y546" r:id="rId518"/>
    <hyperlink ref="Y342" r:id="rId519"/>
    <hyperlink ref="Y343" r:id="rId520"/>
    <hyperlink ref="Y344" r:id="rId521"/>
    <hyperlink ref="Y345" r:id="rId522"/>
    <hyperlink ref="Y346" r:id="rId523"/>
    <hyperlink ref="Y347" r:id="rId524"/>
    <hyperlink ref="Y348" r:id="rId525"/>
    <hyperlink ref="Y349" r:id="rId526"/>
    <hyperlink ref="Y350" r:id="rId527"/>
    <hyperlink ref="Y351" r:id="rId528"/>
    <hyperlink ref="Y352" r:id="rId529"/>
    <hyperlink ref="Y353" r:id="rId530"/>
    <hyperlink ref="Y354" r:id="rId531"/>
    <hyperlink ref="Y355" r:id="rId532"/>
    <hyperlink ref="Y356" r:id="rId533"/>
    <hyperlink ref="Y357" r:id="rId534"/>
    <hyperlink ref="Y358" r:id="rId535"/>
    <hyperlink ref="Y359" r:id="rId536"/>
    <hyperlink ref="Y360" r:id="rId537"/>
    <hyperlink ref="Y361" r:id="rId538"/>
    <hyperlink ref="Y362" r:id="rId539"/>
    <hyperlink ref="Y363" r:id="rId540"/>
    <hyperlink ref="X545" r:id="rId541"/>
    <hyperlink ref="Y547" r:id="rId542"/>
    <hyperlink ref="Y337" r:id="rId543"/>
    <hyperlink ref="Y548" r:id="rId544"/>
    <hyperlink ref="Y549" r:id="rId545"/>
    <hyperlink ref="Y551" r:id="rId546"/>
    <hyperlink ref="Y559" r:id="rId547"/>
    <hyperlink ref="Y564" r:id="rId548"/>
    <hyperlink ref="Y552" r:id="rId549"/>
    <hyperlink ref="Y563" r:id="rId550"/>
    <hyperlink ref="Y553" r:id="rId551"/>
    <hyperlink ref="Y555" r:id="rId552"/>
    <hyperlink ref="Y554" r:id="rId553"/>
    <hyperlink ref="Y557" r:id="rId554"/>
    <hyperlink ref="Y560" r:id="rId555"/>
    <hyperlink ref="Y561" r:id="rId556"/>
    <hyperlink ref="Y558" r:id="rId557"/>
    <hyperlink ref="Y562" r:id="rId558"/>
    <hyperlink ref="Y570" r:id="rId559"/>
    <hyperlink ref="Y556" r:id="rId560"/>
    <hyperlink ref="Y571" r:id="rId561"/>
    <hyperlink ref="Y572" r:id="rId562"/>
    <hyperlink ref="Y573" r:id="rId563"/>
    <hyperlink ref="Y574" r:id="rId564"/>
    <hyperlink ref="Y575" r:id="rId565"/>
    <hyperlink ref="Y576" r:id="rId566"/>
    <hyperlink ref="Y577" r:id="rId567"/>
    <hyperlink ref="Y578" r:id="rId568"/>
    <hyperlink ref="Y579" r:id="rId569"/>
    <hyperlink ref="Y580" r:id="rId570"/>
    <hyperlink ref="Y584" r:id="rId571"/>
    <hyperlink ref="Y585" r:id="rId572"/>
    <hyperlink ref="Y586" r:id="rId573"/>
    <hyperlink ref="Y587" r:id="rId574"/>
    <hyperlink ref="Y588" r:id="rId575"/>
    <hyperlink ref="Y589" r:id="rId576"/>
    <hyperlink ref="Y590" r:id="rId577"/>
    <hyperlink ref="Y591" r:id="rId578"/>
    <hyperlink ref="Y592" r:id="rId579"/>
    <hyperlink ref="Y593" r:id="rId580"/>
    <hyperlink ref="Y582" r:id="rId581"/>
    <hyperlink ref="Y594" r:id="rId582"/>
    <hyperlink ref="Y595" r:id="rId583"/>
    <hyperlink ref="Y583" r:id="rId584"/>
    <hyperlink ref="Y596" r:id="rId585"/>
    <hyperlink ref="Y666" r:id="rId586"/>
    <hyperlink ref="Y881" r:id="rId587"/>
    <hyperlink ref="Y882" r:id="rId588"/>
    <hyperlink ref="Y883" r:id="rId589"/>
    <hyperlink ref="Y884" r:id="rId590"/>
    <hyperlink ref="Y885" r:id="rId591"/>
    <hyperlink ref="Y886" r:id="rId592"/>
    <hyperlink ref="Y887" r:id="rId593"/>
    <hyperlink ref="Y888" r:id="rId594"/>
    <hyperlink ref="Y889" r:id="rId595"/>
    <hyperlink ref="Y890" r:id="rId596"/>
    <hyperlink ref="Y891" r:id="rId597"/>
    <hyperlink ref="Y892" r:id="rId598"/>
    <hyperlink ref="Y893" r:id="rId599"/>
    <hyperlink ref="Y894" r:id="rId600"/>
    <hyperlink ref="Y895" r:id="rId601"/>
    <hyperlink ref="Y896" r:id="rId602"/>
    <hyperlink ref="Y897" r:id="rId603"/>
    <hyperlink ref="Y898" r:id="rId604"/>
    <hyperlink ref="Y899" r:id="rId605"/>
    <hyperlink ref="Y900" r:id="rId606"/>
    <hyperlink ref="Y901" r:id="rId607"/>
    <hyperlink ref="Y902" r:id="rId608"/>
    <hyperlink ref="Y903" r:id="rId609"/>
    <hyperlink ref="Y904" r:id="rId610"/>
    <hyperlink ref="Y905" r:id="rId611"/>
    <hyperlink ref="Y906" r:id="rId612"/>
    <hyperlink ref="Y907" r:id="rId613"/>
    <hyperlink ref="Y908" r:id="rId614"/>
    <hyperlink ref="Y909" r:id="rId615"/>
    <hyperlink ref="Y910" r:id="rId616"/>
    <hyperlink ref="Y911" r:id="rId617"/>
    <hyperlink ref="Y912" r:id="rId618"/>
    <hyperlink ref="Y913" r:id="rId619"/>
    <hyperlink ref="Y914" r:id="rId620"/>
    <hyperlink ref="Y915" r:id="rId621"/>
    <hyperlink ref="Y916" r:id="rId622"/>
    <hyperlink ref="Y917" r:id="rId623"/>
    <hyperlink ref="Y918" r:id="rId624"/>
    <hyperlink ref="Y919" r:id="rId625"/>
    <hyperlink ref="Y920" r:id="rId626"/>
    <hyperlink ref="Y921" r:id="rId627"/>
    <hyperlink ref="Y922" r:id="rId628"/>
    <hyperlink ref="Y923" r:id="rId629"/>
    <hyperlink ref="Y924" r:id="rId630"/>
    <hyperlink ref="Y925" r:id="rId631"/>
    <hyperlink ref="Y926" r:id="rId632"/>
    <hyperlink ref="Y927" r:id="rId633"/>
    <hyperlink ref="Y928" r:id="rId634"/>
    <hyperlink ref="Y929" r:id="rId635"/>
    <hyperlink ref="Y930" r:id="rId636"/>
    <hyperlink ref="Y931" r:id="rId637"/>
    <hyperlink ref="Y932" r:id="rId638"/>
    <hyperlink ref="Y935" r:id="rId639"/>
    <hyperlink ref="Y936" r:id="rId640"/>
    <hyperlink ref="Y937" r:id="rId641"/>
    <hyperlink ref="Y938" r:id="rId642"/>
    <hyperlink ref="Y939" r:id="rId643"/>
    <hyperlink ref="Y940" r:id="rId644"/>
    <hyperlink ref="Y941" r:id="rId645"/>
    <hyperlink ref="Y942" r:id="rId646"/>
    <hyperlink ref="Y943" r:id="rId647"/>
    <hyperlink ref="Y944" r:id="rId648"/>
    <hyperlink ref="Y945" r:id="rId649"/>
    <hyperlink ref="Y946" r:id="rId650"/>
    <hyperlink ref="Y947" r:id="rId651"/>
    <hyperlink ref="Y948" r:id="rId652"/>
    <hyperlink ref="Y949" r:id="rId653"/>
    <hyperlink ref="Y950" r:id="rId654"/>
    <hyperlink ref="Y951" r:id="rId655"/>
    <hyperlink ref="Y952" r:id="rId656"/>
    <hyperlink ref="Y953" r:id="rId657"/>
    <hyperlink ref="Y954" r:id="rId658"/>
    <hyperlink ref="Y955" r:id="rId659"/>
    <hyperlink ref="Y956" r:id="rId660"/>
    <hyperlink ref="Y957" r:id="rId661"/>
    <hyperlink ref="Y958" r:id="rId662"/>
    <hyperlink ref="Y959" r:id="rId663"/>
    <hyperlink ref="Y960" r:id="rId664"/>
    <hyperlink ref="Y961" r:id="rId665"/>
    <hyperlink ref="Y962" r:id="rId666"/>
    <hyperlink ref="Y963" r:id="rId667"/>
    <hyperlink ref="Y964" r:id="rId668"/>
    <hyperlink ref="Y965" r:id="rId669"/>
    <hyperlink ref="Y966" r:id="rId670"/>
    <hyperlink ref="Y967" r:id="rId671"/>
    <hyperlink ref="Y968" r:id="rId672"/>
    <hyperlink ref="Y969" r:id="rId673"/>
    <hyperlink ref="Y970" r:id="rId674"/>
    <hyperlink ref="Y971" r:id="rId675"/>
    <hyperlink ref="Y972" r:id="rId676"/>
    <hyperlink ref="Y973" r:id="rId677"/>
    <hyperlink ref="Y974" r:id="rId678"/>
    <hyperlink ref="Y975" r:id="rId679"/>
    <hyperlink ref="Y976" r:id="rId680"/>
    <hyperlink ref="Y977" r:id="rId681"/>
    <hyperlink ref="Y978" r:id="rId682"/>
    <hyperlink ref="Y979" r:id="rId683"/>
    <hyperlink ref="Y980" r:id="rId684"/>
    <hyperlink ref="Y981" r:id="rId685"/>
    <hyperlink ref="Y982" r:id="rId686"/>
    <hyperlink ref="Y983" r:id="rId687"/>
    <hyperlink ref="Y984" r:id="rId688"/>
    <hyperlink ref="Y985" r:id="rId689"/>
    <hyperlink ref="Y986" r:id="rId690"/>
    <hyperlink ref="Y987" r:id="rId691"/>
    <hyperlink ref="Y988" r:id="rId692"/>
    <hyperlink ref="Y989" r:id="rId693"/>
    <hyperlink ref="Y990" r:id="rId694"/>
    <hyperlink ref="Y992" r:id="rId695"/>
    <hyperlink ref="Y993" r:id="rId696"/>
    <hyperlink ref="Y994" r:id="rId697"/>
    <hyperlink ref="Y995" r:id="rId698"/>
    <hyperlink ref="Y996" r:id="rId699"/>
    <hyperlink ref="Y997" r:id="rId700"/>
    <hyperlink ref="Y998" r:id="rId701"/>
    <hyperlink ref="Y999" r:id="rId702"/>
    <hyperlink ref="Y1000" r:id="rId703"/>
    <hyperlink ref="Y1002" r:id="rId704"/>
    <hyperlink ref="Y1003" r:id="rId705"/>
    <hyperlink ref="Y1004" r:id="rId706"/>
    <hyperlink ref="Y1005" r:id="rId707"/>
    <hyperlink ref="Y1006" r:id="rId708"/>
    <hyperlink ref="Y1007" r:id="rId709"/>
    <hyperlink ref="Y1008" r:id="rId710"/>
    <hyperlink ref="Y1009" r:id="rId711"/>
    <hyperlink ref="Y1010" r:id="rId712"/>
    <hyperlink ref="Y1011" r:id="rId713"/>
    <hyperlink ref="Y1012" r:id="rId714"/>
    <hyperlink ref="Y1013" r:id="rId715"/>
    <hyperlink ref="Y1014" r:id="rId716"/>
    <hyperlink ref="Y1015" r:id="rId717"/>
    <hyperlink ref="Y1016" r:id="rId718"/>
    <hyperlink ref="Y1017" r:id="rId719"/>
    <hyperlink ref="Y1018" r:id="rId720"/>
    <hyperlink ref="Y1019" r:id="rId721"/>
    <hyperlink ref="Y1020" r:id="rId722"/>
    <hyperlink ref="Y1021" r:id="rId723"/>
    <hyperlink ref="Y1022" r:id="rId724"/>
    <hyperlink ref="Y1023" r:id="rId725"/>
    <hyperlink ref="Y1024" r:id="rId726"/>
    <hyperlink ref="Y1025" r:id="rId727"/>
    <hyperlink ref="Y1026" r:id="rId728"/>
    <hyperlink ref="Y1027" r:id="rId729"/>
    <hyperlink ref="Y1028" r:id="rId730"/>
    <hyperlink ref="Y1029" r:id="rId731"/>
    <hyperlink ref="Y1030" r:id="rId732"/>
    <hyperlink ref="Y1031" r:id="rId733"/>
    <hyperlink ref="Y1032" r:id="rId734"/>
    <hyperlink ref="Y1033" r:id="rId735"/>
    <hyperlink ref="Y1001" r:id="rId736"/>
    <hyperlink ref="Y1036" r:id="rId737"/>
    <hyperlink ref="Y1035" r:id="rId738"/>
    <hyperlink ref="Y1034" r:id="rId739"/>
    <hyperlink ref="Y933" r:id="rId740"/>
    <hyperlink ref="Y934" r:id="rId741"/>
    <hyperlink ref="Y991" r:id="rId742"/>
    <hyperlink ref="Y1078" r:id="rId743"/>
    <hyperlink ref="Y1316" r:id="rId744"/>
    <hyperlink ref="Y1328" r:id="rId745"/>
    <hyperlink ref="Y1329" r:id="rId746"/>
    <hyperlink ref="Y1330" r:id="rId747"/>
    <hyperlink ref="Y1331" r:id="rId748"/>
    <hyperlink ref="Y1332" r:id="rId749"/>
    <hyperlink ref="Y1333" r:id="rId750"/>
    <hyperlink ref="Y1334" r:id="rId751"/>
    <hyperlink ref="Y1335" r:id="rId752"/>
    <hyperlink ref="Y1336" r:id="rId753"/>
    <hyperlink ref="Y1337" r:id="rId754"/>
    <hyperlink ref="Y1338" r:id="rId755"/>
    <hyperlink ref="Y1339" r:id="rId756"/>
    <hyperlink ref="Y1340" r:id="rId757"/>
    <hyperlink ref="Y1341" r:id="rId758"/>
    <hyperlink ref="Y1342" r:id="rId759"/>
    <hyperlink ref="Y1343" r:id="rId760"/>
    <hyperlink ref="Y1344" r:id="rId761"/>
    <hyperlink ref="Y1345" r:id="rId762"/>
    <hyperlink ref="Y1346" r:id="rId763"/>
    <hyperlink ref="Y1347" r:id="rId764"/>
    <hyperlink ref="Y1348" r:id="rId765"/>
    <hyperlink ref="Y1349" r:id="rId766"/>
    <hyperlink ref="Y1350" r:id="rId767"/>
    <hyperlink ref="Y1351" r:id="rId768"/>
    <hyperlink ref="Y1352" r:id="rId769"/>
    <hyperlink ref="Y1353" r:id="rId770"/>
    <hyperlink ref="Y1354" r:id="rId771"/>
    <hyperlink ref="Y1355" r:id="rId772"/>
    <hyperlink ref="Y1356" r:id="rId773"/>
    <hyperlink ref="Y1357" r:id="rId774"/>
    <hyperlink ref="Y1358" r:id="rId775"/>
    <hyperlink ref="Y1359" r:id="rId776"/>
    <hyperlink ref="Y1360" r:id="rId777"/>
    <hyperlink ref="Y1361" r:id="rId778"/>
    <hyperlink ref="Y1362" r:id="rId779"/>
    <hyperlink ref="Y1363" r:id="rId780"/>
    <hyperlink ref="Y1364" r:id="rId781"/>
    <hyperlink ref="Y1365" r:id="rId782"/>
    <hyperlink ref="Y1366" r:id="rId783"/>
    <hyperlink ref="Y1367" r:id="rId784"/>
    <hyperlink ref="Y1368" r:id="rId785"/>
    <hyperlink ref="Y1369" r:id="rId786"/>
    <hyperlink ref="Y1370" r:id="rId787"/>
    <hyperlink ref="Y1371" r:id="rId788"/>
    <hyperlink ref="Y1372" r:id="rId789"/>
    <hyperlink ref="Y1373" r:id="rId790"/>
    <hyperlink ref="Y1374" r:id="rId791"/>
    <hyperlink ref="Y1375" r:id="rId792"/>
    <hyperlink ref="Y1376" r:id="rId793"/>
    <hyperlink ref="Y1387" r:id="rId794"/>
    <hyperlink ref="Y1388" r:id="rId795"/>
    <hyperlink ref="Y1389" r:id="rId796"/>
    <hyperlink ref="Y1390" r:id="rId797"/>
    <hyperlink ref="Y1391" r:id="rId798"/>
    <hyperlink ref="Y1377" r:id="rId799"/>
    <hyperlink ref="Y1378" r:id="rId800"/>
    <hyperlink ref="Y1379" r:id="rId801"/>
    <hyperlink ref="Y1380" r:id="rId802"/>
    <hyperlink ref="Y1381" r:id="rId803"/>
    <hyperlink ref="Y1382" r:id="rId804"/>
    <hyperlink ref="Y1383" r:id="rId805"/>
    <hyperlink ref="Y1384" r:id="rId806"/>
    <hyperlink ref="Y1385" r:id="rId807"/>
    <hyperlink ref="Y1386" r:id="rId808"/>
    <hyperlink ref="Y1392" r:id="rId809"/>
    <hyperlink ref="Y1393" r:id="rId810"/>
    <hyperlink ref="Y1394" r:id="rId811"/>
    <hyperlink ref="Y1395" r:id="rId812"/>
    <hyperlink ref="Y1396" r:id="rId813"/>
    <hyperlink ref="Y1397" r:id="rId814"/>
    <hyperlink ref="Y1398" r:id="rId815"/>
    <hyperlink ref="Y1399" r:id="rId816"/>
    <hyperlink ref="Y1400" r:id="rId817"/>
    <hyperlink ref="Y1401" r:id="rId818"/>
    <hyperlink ref="Y1402" r:id="rId819"/>
    <hyperlink ref="Y1403" r:id="rId820"/>
    <hyperlink ref="Y1327" r:id="rId821"/>
    <hyperlink ref="Y1325" r:id="rId822"/>
    <hyperlink ref="Y1326" r:id="rId823"/>
    <hyperlink ref="Y1404" r:id="rId824"/>
    <hyperlink ref="Y1405" r:id="rId825"/>
    <hyperlink ref="Y1406" r:id="rId826"/>
    <hyperlink ref="Y1407" r:id="rId827"/>
    <hyperlink ref="Y1408" r:id="rId828"/>
    <hyperlink ref="Y1409" r:id="rId829"/>
    <hyperlink ref="Y1410" r:id="rId830"/>
    <hyperlink ref="Y1411" r:id="rId831"/>
    <hyperlink ref="Y1412" r:id="rId832"/>
    <hyperlink ref="Y1413" r:id="rId833"/>
    <hyperlink ref="Y1414" r:id="rId834"/>
    <hyperlink ref="Y1415" r:id="rId835"/>
    <hyperlink ref="Y1416" r:id="rId836"/>
    <hyperlink ref="Y1417" r:id="rId837"/>
    <hyperlink ref="Y1418" r:id="rId838"/>
    <hyperlink ref="Y1419" r:id="rId839"/>
    <hyperlink ref="Y1420" r:id="rId840"/>
    <hyperlink ref="Y1421" r:id="rId841"/>
    <hyperlink ref="Y1422" r:id="rId842"/>
    <hyperlink ref="Y1423" r:id="rId843"/>
    <hyperlink ref="Y1424" r:id="rId844"/>
    <hyperlink ref="Y1425" r:id="rId845"/>
    <hyperlink ref="Y1426" r:id="rId846"/>
    <hyperlink ref="Y1427" r:id="rId847"/>
    <hyperlink ref="Y1428" r:id="rId848"/>
    <hyperlink ref="Y1429" r:id="rId849"/>
    <hyperlink ref="Y1430" r:id="rId850"/>
    <hyperlink ref="Y1431" r:id="rId851"/>
    <hyperlink ref="Y1432" r:id="rId852"/>
    <hyperlink ref="Y1433" r:id="rId853"/>
    <hyperlink ref="Y1434" r:id="rId854"/>
    <hyperlink ref="Y1435" r:id="rId855"/>
    <hyperlink ref="Y1436" r:id="rId856"/>
    <hyperlink ref="Y1437" r:id="rId857"/>
    <hyperlink ref="Y1438" r:id="rId858"/>
    <hyperlink ref="Y1439" r:id="rId859"/>
    <hyperlink ref="Y1440" r:id="rId860"/>
    <hyperlink ref="Y1441" r:id="rId861"/>
    <hyperlink ref="Y1442" r:id="rId862"/>
    <hyperlink ref="Y1443" r:id="rId863"/>
    <hyperlink ref="Y1444" r:id="rId864"/>
    <hyperlink ref="Y1445" r:id="rId865"/>
    <hyperlink ref="Y1446" r:id="rId866"/>
    <hyperlink ref="Y1447" r:id="rId867"/>
    <hyperlink ref="Y1448" r:id="rId868"/>
    <hyperlink ref="Y1449" r:id="rId869"/>
    <hyperlink ref="Y1450" r:id="rId870"/>
    <hyperlink ref="Y1451" r:id="rId871"/>
    <hyperlink ref="Y1452" r:id="rId872"/>
    <hyperlink ref="Y1453" r:id="rId873"/>
    <hyperlink ref="Y1454" r:id="rId874"/>
    <hyperlink ref="Y1455" r:id="rId875"/>
    <hyperlink ref="Y1456" r:id="rId876"/>
    <hyperlink ref="Y1457" r:id="rId877"/>
    <hyperlink ref="Y1458" r:id="rId878"/>
    <hyperlink ref="Y1459" r:id="rId879"/>
    <hyperlink ref="Y1460" r:id="rId880"/>
    <hyperlink ref="Y1461" r:id="rId881"/>
    <hyperlink ref="Y1462" r:id="rId882"/>
    <hyperlink ref="Y1463" r:id="rId883"/>
    <hyperlink ref="Y1464" r:id="rId884"/>
    <hyperlink ref="Y1465" r:id="rId885"/>
    <hyperlink ref="Y1466" r:id="rId886"/>
    <hyperlink ref="Y1467" r:id="rId887"/>
    <hyperlink ref="Y1468" r:id="rId888"/>
    <hyperlink ref="Y1469" r:id="rId889"/>
    <hyperlink ref="Y1470" r:id="rId890"/>
    <hyperlink ref="Y1471" r:id="rId891"/>
    <hyperlink ref="Y1472" r:id="rId892"/>
    <hyperlink ref="Y1473" r:id="rId893"/>
    <hyperlink ref="Y1474" r:id="rId894"/>
    <hyperlink ref="Y1475" r:id="rId895"/>
    <hyperlink ref="Y1476" r:id="rId896"/>
    <hyperlink ref="Y1477" r:id="rId897"/>
    <hyperlink ref="Y1478" r:id="rId898"/>
    <hyperlink ref="Y1479" r:id="rId899"/>
    <hyperlink ref="Y1480" r:id="rId900"/>
    <hyperlink ref="Y1481" r:id="rId901"/>
    <hyperlink ref="Y1482" r:id="rId902"/>
    <hyperlink ref="Y1483" r:id="rId903"/>
    <hyperlink ref="Y1484" r:id="rId904"/>
    <hyperlink ref="Y1485" r:id="rId905"/>
    <hyperlink ref="Y1486" r:id="rId906"/>
    <hyperlink ref="Y1487" r:id="rId907"/>
    <hyperlink ref="Y1488" r:id="rId908"/>
    <hyperlink ref="Y1489" r:id="rId909"/>
    <hyperlink ref="Y1490" r:id="rId910"/>
    <hyperlink ref="Y1491" r:id="rId911"/>
    <hyperlink ref="Y1492" r:id="rId912"/>
    <hyperlink ref="Y1493" r:id="rId913"/>
    <hyperlink ref="Y1494" r:id="rId914"/>
    <hyperlink ref="Y1495" r:id="rId915"/>
    <hyperlink ref="Y1496" r:id="rId916"/>
    <hyperlink ref="Y1497" r:id="rId917"/>
    <hyperlink ref="Y1498" r:id="rId918"/>
    <hyperlink ref="Y1499" r:id="rId919"/>
    <hyperlink ref="Y1500" r:id="rId920"/>
    <hyperlink ref="Y1501" r:id="rId921"/>
    <hyperlink ref="Y1502" r:id="rId922"/>
    <hyperlink ref="Y1503" r:id="rId923"/>
    <hyperlink ref="Y1504" r:id="rId924"/>
    <hyperlink ref="Y1505" r:id="rId925"/>
    <hyperlink ref="Y1506" r:id="rId926"/>
    <hyperlink ref="Y1507" r:id="rId927"/>
    <hyperlink ref="Y1508" r:id="rId928"/>
    <hyperlink ref="Y1509" r:id="rId929"/>
    <hyperlink ref="Y1510" r:id="rId930"/>
    <hyperlink ref="Y1511" r:id="rId931"/>
    <hyperlink ref="Y1512" r:id="rId932"/>
    <hyperlink ref="Y1513" r:id="rId933"/>
    <hyperlink ref="Y1514" r:id="rId934"/>
    <hyperlink ref="Y1515" r:id="rId935"/>
    <hyperlink ref="Y1516" r:id="rId936"/>
    <hyperlink ref="Y1517" r:id="rId937"/>
    <hyperlink ref="Y1518" r:id="rId938"/>
    <hyperlink ref="Y1519" r:id="rId939"/>
    <hyperlink ref="Y1520" r:id="rId940"/>
    <hyperlink ref="Y1521" r:id="rId941"/>
    <hyperlink ref="Y1522" r:id="rId942"/>
    <hyperlink ref="Y1523" r:id="rId943"/>
    <hyperlink ref="Y1524" r:id="rId944"/>
    <hyperlink ref="Y1525" r:id="rId945"/>
    <hyperlink ref="Y1526" r:id="rId946"/>
    <hyperlink ref="Y1527" r:id="rId947"/>
    <hyperlink ref="Y1528" r:id="rId948"/>
    <hyperlink ref="Y1529" r:id="rId949"/>
    <hyperlink ref="Y1530" r:id="rId950"/>
    <hyperlink ref="Y1531" r:id="rId951"/>
    <hyperlink ref="Y1532" r:id="rId952"/>
    <hyperlink ref="Y1533" r:id="rId953"/>
    <hyperlink ref="Y1534" r:id="rId954"/>
    <hyperlink ref="Y1535" r:id="rId955"/>
    <hyperlink ref="Y1536" r:id="rId956"/>
    <hyperlink ref="Y1537" r:id="rId957"/>
    <hyperlink ref="Y1538" r:id="rId958"/>
    <hyperlink ref="Y1539" r:id="rId959"/>
    <hyperlink ref="Y1540" r:id="rId960"/>
    <hyperlink ref="Y1541" r:id="rId961"/>
    <hyperlink ref="Y1542" r:id="rId962"/>
    <hyperlink ref="Y1543" r:id="rId963"/>
    <hyperlink ref="Y1544" r:id="rId964"/>
    <hyperlink ref="Y1545" r:id="rId965"/>
    <hyperlink ref="Y1546" r:id="rId966"/>
    <hyperlink ref="Y1547" r:id="rId967"/>
    <hyperlink ref="Y1548" r:id="rId968"/>
    <hyperlink ref="Y1549" r:id="rId969"/>
    <hyperlink ref="Y1550" r:id="rId970"/>
    <hyperlink ref="Y1551" r:id="rId971"/>
    <hyperlink ref="Y1552" r:id="rId972"/>
    <hyperlink ref="Y1553" r:id="rId973"/>
    <hyperlink ref="Y1554" r:id="rId974"/>
    <hyperlink ref="Y1555" r:id="rId975"/>
    <hyperlink ref="Y1556" r:id="rId976"/>
    <hyperlink ref="Y1557" r:id="rId977"/>
    <hyperlink ref="Y1558" r:id="rId978"/>
    <hyperlink ref="Y1559" r:id="rId979"/>
    <hyperlink ref="Y1560" r:id="rId980"/>
    <hyperlink ref="Y1561" r:id="rId981"/>
    <hyperlink ref="Y1562" r:id="rId982"/>
    <hyperlink ref="Y1563" r:id="rId983"/>
    <hyperlink ref="Y1564" r:id="rId984"/>
    <hyperlink ref="Y1565" r:id="rId985"/>
    <hyperlink ref="Y1566" r:id="rId986"/>
    <hyperlink ref="Y1567" r:id="rId987"/>
    <hyperlink ref="Y1568" r:id="rId988"/>
    <hyperlink ref="Y1569" r:id="rId989"/>
    <hyperlink ref="Y1570" r:id="rId990"/>
    <hyperlink ref="Y1571" r:id="rId991"/>
    <hyperlink ref="Y1572" r:id="rId992"/>
    <hyperlink ref="Y1573" r:id="rId993"/>
    <hyperlink ref="Y1574" r:id="rId994"/>
    <hyperlink ref="Y1575" r:id="rId995"/>
    <hyperlink ref="Y1576" r:id="rId996"/>
    <hyperlink ref="Y1577" r:id="rId997"/>
    <hyperlink ref="Y1578" r:id="rId998"/>
    <hyperlink ref="Y1579" r:id="rId999"/>
    <hyperlink ref="Y1580" r:id="rId1000"/>
    <hyperlink ref="Y1581" r:id="rId1001"/>
    <hyperlink ref="Y1582" r:id="rId1002"/>
    <hyperlink ref="Y1583" r:id="rId1003"/>
    <hyperlink ref="Y1584" r:id="rId1004"/>
    <hyperlink ref="Y1585" r:id="rId1005"/>
    <hyperlink ref="Y1586" r:id="rId1006"/>
    <hyperlink ref="Y1587" r:id="rId1007"/>
    <hyperlink ref="Y1588" r:id="rId1008"/>
    <hyperlink ref="Y1589" r:id="rId1009"/>
    <hyperlink ref="Y1590" r:id="rId1010"/>
    <hyperlink ref="Y1591" r:id="rId1011"/>
    <hyperlink ref="Y1592" r:id="rId1012"/>
    <hyperlink ref="Y1593" r:id="rId1013"/>
    <hyperlink ref="Y1594" r:id="rId1014"/>
    <hyperlink ref="Y1595" r:id="rId1015"/>
    <hyperlink ref="Y1596" r:id="rId1016"/>
    <hyperlink ref="Y1597" r:id="rId1017"/>
    <hyperlink ref="Y1598" r:id="rId1018"/>
    <hyperlink ref="Y1599" r:id="rId1019"/>
    <hyperlink ref="Y1600" r:id="rId1020"/>
    <hyperlink ref="Y1601" r:id="rId1021"/>
    <hyperlink ref="Y1612" r:id="rId1022"/>
    <hyperlink ref="Y1613" r:id="rId1023"/>
    <hyperlink ref="Y1614" r:id="rId1024"/>
    <hyperlink ref="Y1615" r:id="rId1025"/>
    <hyperlink ref="Y1616" r:id="rId1026"/>
    <hyperlink ref="Y1617" r:id="rId1027"/>
    <hyperlink ref="Y1618" r:id="rId1028"/>
    <hyperlink ref="Y1619" r:id="rId1029"/>
    <hyperlink ref="Y1620" r:id="rId1030"/>
    <hyperlink ref="Y1621" r:id="rId1031"/>
    <hyperlink ref="Y1622" r:id="rId1032"/>
    <hyperlink ref="Y1623" r:id="rId1033"/>
    <hyperlink ref="Y1624" r:id="rId1034"/>
    <hyperlink ref="Y1625" r:id="rId1035"/>
    <hyperlink ref="Y1626" r:id="rId1036"/>
    <hyperlink ref="Y1627" r:id="rId1037"/>
    <hyperlink ref="Y1628" r:id="rId1038"/>
    <hyperlink ref="Y1629" r:id="rId1039"/>
    <hyperlink ref="Y1630" r:id="rId1040"/>
    <hyperlink ref="Y1631" r:id="rId1041"/>
    <hyperlink ref="Y1632" r:id="rId1042"/>
    <hyperlink ref="Y1633" r:id="rId1043"/>
    <hyperlink ref="Y1634" r:id="rId1044"/>
    <hyperlink ref="Y1635" r:id="rId1045"/>
    <hyperlink ref="Y1317" r:id="rId1046"/>
    <hyperlink ref="Y1318" r:id="rId1047"/>
    <hyperlink ref="Y1319" r:id="rId1048"/>
    <hyperlink ref="Y1320" r:id="rId1049"/>
    <hyperlink ref="Y1321" r:id="rId1050"/>
    <hyperlink ref="Y1322" r:id="rId1051"/>
    <hyperlink ref="Y1323" r:id="rId1052"/>
    <hyperlink ref="Y1324" r:id="rId1053"/>
    <hyperlink ref="Y1602" r:id="rId1054"/>
    <hyperlink ref="Y1603" r:id="rId1055"/>
    <hyperlink ref="Y1604" r:id="rId1056"/>
    <hyperlink ref="Y1605" r:id="rId1057"/>
    <hyperlink ref="Y1606" r:id="rId1058"/>
    <hyperlink ref="Y1607" r:id="rId1059"/>
    <hyperlink ref="Y1608" r:id="rId1060"/>
    <hyperlink ref="Y1609" r:id="rId1061"/>
    <hyperlink ref="Y1610" r:id="rId1062"/>
    <hyperlink ref="Y1611" r:id="rId1063"/>
    <hyperlink ref="Y1636" r:id="rId1064"/>
    <hyperlink ref="Y1637" r:id="rId1065"/>
    <hyperlink ref="Y1639" r:id="rId1066"/>
    <hyperlink ref="Y1638" r:id="rId1067"/>
    <hyperlink ref="Y1640" r:id="rId1068"/>
    <hyperlink ref="Y1673" r:id="rId1069"/>
    <hyperlink ref="Y1674" r:id="rId1070"/>
    <hyperlink ref="Y1675" r:id="rId1071"/>
    <hyperlink ref="Y1676" r:id="rId1072"/>
    <hyperlink ref="Y1677" r:id="rId1073"/>
    <hyperlink ref="Y1678" r:id="rId1074"/>
    <hyperlink ref="Y1679" r:id="rId1075"/>
    <hyperlink ref="Y1680" r:id="rId1076"/>
    <hyperlink ref="Y1681" r:id="rId1077"/>
    <hyperlink ref="Y1682" r:id="rId1078"/>
    <hyperlink ref="Y1683" r:id="rId1079"/>
    <hyperlink ref="Y1684" r:id="rId1080"/>
    <hyperlink ref="Y1685" r:id="rId1081"/>
    <hyperlink ref="Y1686" r:id="rId1082"/>
    <hyperlink ref="Y1687" r:id="rId1083"/>
    <hyperlink ref="Y1688" r:id="rId1084"/>
    <hyperlink ref="Y1689" r:id="rId1085"/>
    <hyperlink ref="Y1690" r:id="rId1086"/>
    <hyperlink ref="Y1691" r:id="rId1087"/>
    <hyperlink ref="Y1692" r:id="rId1088"/>
    <hyperlink ref="Y1693" r:id="rId1089"/>
    <hyperlink ref="Y1694" r:id="rId1090"/>
    <hyperlink ref="Y1695" r:id="rId1091"/>
    <hyperlink ref="Y1696" r:id="rId1092"/>
    <hyperlink ref="Y1697" r:id="rId1093"/>
    <hyperlink ref="Y1698" r:id="rId1094"/>
    <hyperlink ref="Y1699" r:id="rId1095"/>
    <hyperlink ref="Y1700" r:id="rId1096"/>
    <hyperlink ref="Y1701" r:id="rId1097"/>
    <hyperlink ref="Y1702" r:id="rId1098"/>
    <hyperlink ref="Y1703" r:id="rId1099"/>
    <hyperlink ref="Y1704" r:id="rId1100"/>
    <hyperlink ref="Y1705" r:id="rId1101"/>
    <hyperlink ref="Y1706" r:id="rId1102"/>
    <hyperlink ref="Y1707" r:id="rId1103"/>
    <hyperlink ref="Y1708" r:id="rId1104"/>
    <hyperlink ref="Y1709" r:id="rId1105"/>
    <hyperlink ref="Y1710" r:id="rId1106"/>
    <hyperlink ref="Y1711" r:id="rId1107"/>
    <hyperlink ref="Y1712" r:id="rId1108"/>
    <hyperlink ref="Y1713" r:id="rId1109"/>
    <hyperlink ref="Y1714" r:id="rId1110"/>
    <hyperlink ref="Y1715" r:id="rId1111"/>
    <hyperlink ref="Y1718" r:id="rId1112"/>
    <hyperlink ref="Y1719" r:id="rId1113"/>
    <hyperlink ref="Y1720" r:id="rId1114"/>
    <hyperlink ref="Y1721" r:id="rId1115"/>
    <hyperlink ref="Y1722" r:id="rId1116"/>
    <hyperlink ref="Y1723" r:id="rId1117"/>
    <hyperlink ref="Y1724" r:id="rId1118"/>
    <hyperlink ref="Y1725" r:id="rId1119"/>
    <hyperlink ref="Y1726" r:id="rId1120"/>
    <hyperlink ref="Y1727" r:id="rId1121"/>
    <hyperlink ref="Y1728" r:id="rId1122"/>
    <hyperlink ref="Y1729" r:id="rId1123"/>
    <hyperlink ref="Y1730" r:id="rId1124"/>
    <hyperlink ref="Y1731" r:id="rId1125"/>
    <hyperlink ref="Y1732" r:id="rId1126"/>
    <hyperlink ref="Y1733" r:id="rId1127"/>
    <hyperlink ref="Y1734" r:id="rId1128"/>
    <hyperlink ref="Y1735" r:id="rId1129"/>
    <hyperlink ref="Y1736" r:id="rId1130"/>
    <hyperlink ref="Y1761" r:id="rId1131"/>
    <hyperlink ref="Y1762" r:id="rId1132"/>
    <hyperlink ref="Y1763" r:id="rId1133"/>
    <hyperlink ref="Y1764" r:id="rId1134"/>
    <hyperlink ref="Y1765" r:id="rId1135"/>
    <hyperlink ref="Y1766" r:id="rId1136"/>
    <hyperlink ref="Y1767" r:id="rId1137"/>
    <hyperlink ref="Y1768" r:id="rId1138"/>
    <hyperlink ref="Y1770" r:id="rId1139"/>
    <hyperlink ref="Y1771" r:id="rId1140"/>
    <hyperlink ref="Y1772" r:id="rId1141"/>
    <hyperlink ref="Y1773" r:id="rId1142"/>
    <hyperlink ref="Y1774" r:id="rId1143"/>
    <hyperlink ref="Y1775" r:id="rId1144"/>
    <hyperlink ref="Y1776" r:id="rId1145"/>
    <hyperlink ref="Y1777" r:id="rId1146"/>
    <hyperlink ref="Y1778" r:id="rId1147"/>
    <hyperlink ref="Y1779" r:id="rId1148"/>
    <hyperlink ref="Y1780" r:id="rId1149"/>
    <hyperlink ref="Y1781" r:id="rId1150"/>
    <hyperlink ref="Y1782" r:id="rId1151"/>
    <hyperlink ref="Y1783" r:id="rId1152"/>
    <hyperlink ref="Y1784" r:id="rId1153"/>
    <hyperlink ref="Y1785" r:id="rId1154"/>
    <hyperlink ref="Y1786" r:id="rId1155"/>
    <hyperlink ref="Y1787" r:id="rId1156"/>
    <hyperlink ref="Y1788" r:id="rId1157"/>
    <hyperlink ref="Y1789" r:id="rId1158"/>
    <hyperlink ref="Y1790" r:id="rId1159"/>
    <hyperlink ref="Y1791" r:id="rId1160"/>
    <hyperlink ref="Y1793" r:id="rId1161"/>
    <hyperlink ref="Y1795" r:id="rId1162"/>
    <hyperlink ref="Y1796" r:id="rId1163"/>
    <hyperlink ref="Y1797" r:id="rId1164"/>
    <hyperlink ref="Y1798" r:id="rId1165"/>
    <hyperlink ref="Y1799" r:id="rId1166"/>
    <hyperlink ref="Y1800" r:id="rId1167"/>
    <hyperlink ref="Y1801" r:id="rId1168"/>
    <hyperlink ref="Y1802" r:id="rId1169"/>
    <hyperlink ref="Y1803" r:id="rId1170"/>
    <hyperlink ref="Y1804" r:id="rId1171"/>
    <hyperlink ref="Y1805" r:id="rId1172"/>
    <hyperlink ref="Y1806" r:id="rId1173"/>
    <hyperlink ref="Y1807" r:id="rId1174"/>
    <hyperlink ref="Y1808" r:id="rId1175"/>
    <hyperlink ref="Y1809" r:id="rId1176"/>
    <hyperlink ref="Y1810" r:id="rId1177"/>
    <hyperlink ref="Y1811" r:id="rId1178"/>
    <hyperlink ref="Y1812" r:id="rId1179"/>
    <hyperlink ref="Y1813" r:id="rId1180"/>
    <hyperlink ref="Y1814" r:id="rId1181"/>
    <hyperlink ref="Y1815" r:id="rId1182"/>
    <hyperlink ref="Y1816" r:id="rId1183"/>
    <hyperlink ref="Y1817" r:id="rId1184"/>
    <hyperlink ref="Y1818" r:id="rId1185"/>
    <hyperlink ref="Y1819" r:id="rId1186"/>
    <hyperlink ref="Y1820" r:id="rId1187"/>
    <hyperlink ref="Y1821" r:id="rId1188"/>
    <hyperlink ref="Y1822" r:id="rId1189"/>
    <hyperlink ref="Y1823" r:id="rId1190"/>
    <hyperlink ref="Y1824" r:id="rId1191"/>
    <hyperlink ref="Y1825" r:id="rId1192"/>
    <hyperlink ref="Y1826" r:id="rId1193"/>
    <hyperlink ref="Y1827" r:id="rId1194"/>
    <hyperlink ref="Y1828" r:id="rId1195"/>
    <hyperlink ref="Y1829" r:id="rId1196"/>
    <hyperlink ref="Y1830" r:id="rId1197"/>
    <hyperlink ref="Y1832" r:id="rId1198"/>
    <hyperlink ref="Y1831" r:id="rId1199"/>
    <hyperlink ref="Y1833" r:id="rId1200"/>
    <hyperlink ref="Y1834" r:id="rId1201"/>
    <hyperlink ref="Y1835" r:id="rId1202"/>
    <hyperlink ref="Y1836" r:id="rId1203"/>
    <hyperlink ref="Y1837" r:id="rId1204"/>
    <hyperlink ref="Y1838" r:id="rId1205"/>
    <hyperlink ref="Y1839" r:id="rId1206"/>
    <hyperlink ref="Y1840" r:id="rId1207"/>
    <hyperlink ref="Y1841" r:id="rId1208"/>
    <hyperlink ref="Y1843" r:id="rId1209"/>
    <hyperlink ref="Y1852" r:id="rId1210"/>
    <hyperlink ref="Y1853" r:id="rId1211"/>
    <hyperlink ref="Y1854" r:id="rId1212"/>
    <hyperlink ref="Y1855" r:id="rId1213"/>
    <hyperlink ref="Y1856" r:id="rId1214"/>
    <hyperlink ref="Y1842" r:id="rId1215"/>
    <hyperlink ref="Y1794" r:id="rId1216"/>
    <hyperlink ref="Y1792" r:id="rId1217"/>
    <hyperlink ref="Y1857" r:id="rId1218"/>
    <hyperlink ref="Y1858" r:id="rId1219"/>
    <hyperlink ref="Y1859" r:id="rId1220"/>
    <hyperlink ref="Y2024" r:id="rId1221"/>
    <hyperlink ref="Y2025" r:id="rId1222"/>
    <hyperlink ref="Y2026" r:id="rId1223"/>
    <hyperlink ref="Y2027" r:id="rId1224"/>
    <hyperlink ref="Y2028" r:id="rId1225"/>
    <hyperlink ref="Y2029" r:id="rId1226"/>
    <hyperlink ref="Y2030" r:id="rId1227"/>
    <hyperlink ref="Y2031" r:id="rId1228"/>
    <hyperlink ref="Y2032" r:id="rId1229"/>
    <hyperlink ref="Y2033" r:id="rId1230"/>
    <hyperlink ref="Y2034" r:id="rId1231"/>
    <hyperlink ref="Y2035" r:id="rId1232"/>
    <hyperlink ref="Y2036" r:id="rId1233"/>
    <hyperlink ref="Y2037" r:id="rId1234"/>
    <hyperlink ref="Y2038" r:id="rId1235"/>
    <hyperlink ref="Y2039" r:id="rId1236"/>
    <hyperlink ref="Y2040" r:id="rId1237"/>
    <hyperlink ref="Y2041" r:id="rId1238"/>
    <hyperlink ref="Y2045" r:id="rId1239"/>
    <hyperlink ref="Y2053" r:id="rId1240"/>
    <hyperlink ref="Y2054" r:id="rId1241"/>
    <hyperlink ref="Y2055" r:id="rId1242"/>
    <hyperlink ref="Y2056" r:id="rId1243"/>
    <hyperlink ref="Y2043" r:id="rId1244"/>
    <hyperlink ref="Y2044" r:id="rId1245"/>
    <hyperlink ref="Y2048" r:id="rId1246"/>
    <hyperlink ref="Y2049" r:id="rId1247"/>
    <hyperlink ref="Y2050" r:id="rId1248"/>
    <hyperlink ref="Y2051" r:id="rId1249"/>
    <hyperlink ref="Y2046" r:id="rId1250"/>
    <hyperlink ref="Y2052" r:id="rId1251"/>
    <hyperlink ref="Y2047" r:id="rId1252"/>
    <hyperlink ref="Y2042" r:id="rId1253"/>
    <hyperlink ref="Y2058" r:id="rId1254"/>
    <hyperlink ref="Y2057" r:id="rId1255"/>
    <hyperlink ref="Y2059" r:id="rId1256" display="ycuellar@educacionbogota.gov.co"/>
    <hyperlink ref="Y2060" r:id="rId1257" display="ycuellar@educacionbogota.gov.co"/>
    <hyperlink ref="Y2061" r:id="rId1258" display="ycuellar@educacionbogota.gov.co"/>
    <hyperlink ref="Y2062" r:id="rId1259" display="ycuellar@educacionbogota.gov.co"/>
    <hyperlink ref="Y2063" r:id="rId1260" display="ycuellar@educacionbogota.gov.co"/>
    <hyperlink ref="Y2064" r:id="rId1261" display="ycuellar@educacionbogota.gov.co"/>
    <hyperlink ref="Y2065" r:id="rId1262" display="ycuellar@educacionbogota.gov.co"/>
    <hyperlink ref="Y2066" r:id="rId1263" display="ycuellar@educacionbogota.gov.co"/>
    <hyperlink ref="Y2067" r:id="rId1264" display="ycuellar@educacionbogota.gov.co"/>
    <hyperlink ref="Y2068" r:id="rId1265" display="ycuellar@educacionbogota.gov.co"/>
    <hyperlink ref="Y2069" r:id="rId1266" display="ycuellar@educacionbogota.gov.co"/>
    <hyperlink ref="Y2070" r:id="rId1267"/>
    <hyperlink ref="Y2082" r:id="rId1268"/>
    <hyperlink ref="Y2083" r:id="rId1269"/>
    <hyperlink ref="Y2084" r:id="rId1270"/>
    <hyperlink ref="Y2086" r:id="rId1271"/>
    <hyperlink ref="Y2085" r:id="rId1272"/>
    <hyperlink ref="Y2087" r:id="rId1273"/>
    <hyperlink ref="Y2089:Y2094" r:id="rId1274" display="dsolorzano@educacionbogota.gov.co"/>
    <hyperlink ref="Y2088" r:id="rId1275"/>
    <hyperlink ref="Y2089" r:id="rId1276"/>
    <hyperlink ref="Y2090" r:id="rId1277"/>
    <hyperlink ref="Y2095" r:id="rId1278"/>
    <hyperlink ref="Y2096" r:id="rId1279"/>
    <hyperlink ref="Y2097" r:id="rId1280"/>
    <hyperlink ref="Y2098" r:id="rId1281"/>
    <hyperlink ref="Y2099" r:id="rId1282"/>
    <hyperlink ref="Y2100" r:id="rId1283"/>
    <hyperlink ref="Y2101" r:id="rId1284"/>
    <hyperlink ref="Y2102" r:id="rId1285"/>
    <hyperlink ref="Y2103" r:id="rId1286"/>
    <hyperlink ref="Y2104" r:id="rId1287"/>
    <hyperlink ref="Y2105" r:id="rId1288"/>
    <hyperlink ref="Y2106" r:id="rId1289" display="calmonacid@educacionbogota.gov.co"/>
    <hyperlink ref="Y2107" r:id="rId1290"/>
    <hyperlink ref="Y2108" r:id="rId1291"/>
    <hyperlink ref="Y2109" r:id="rId1292"/>
    <hyperlink ref="Y2110" r:id="rId1293"/>
    <hyperlink ref="Y2111" r:id="rId1294"/>
    <hyperlink ref="Y2112" r:id="rId1295"/>
    <hyperlink ref="Y2113" r:id="rId1296"/>
    <hyperlink ref="Y2114" r:id="rId1297"/>
    <hyperlink ref="Y2115" r:id="rId1298"/>
    <hyperlink ref="Y2116" r:id="rId1299"/>
    <hyperlink ref="Y2117" r:id="rId1300"/>
    <hyperlink ref="Y2118" r:id="rId1301"/>
    <hyperlink ref="Y2119" r:id="rId1302"/>
    <hyperlink ref="Y2120" r:id="rId1303"/>
    <hyperlink ref="Y2121" r:id="rId1304"/>
    <hyperlink ref="Y2122" r:id="rId1305"/>
    <hyperlink ref="Y2123" r:id="rId1306"/>
    <hyperlink ref="Y2124" r:id="rId1307"/>
    <hyperlink ref="Y2125" r:id="rId1308"/>
    <hyperlink ref="Y2126" r:id="rId1309"/>
    <hyperlink ref="Y2127" r:id="rId1310"/>
    <hyperlink ref="Y2128" r:id="rId1311"/>
    <hyperlink ref="Y2129" r:id="rId1312"/>
    <hyperlink ref="Y2130" r:id="rId1313"/>
    <hyperlink ref="Y2131" r:id="rId1314"/>
    <hyperlink ref="Y2132" r:id="rId1315"/>
    <hyperlink ref="Y2133" r:id="rId1316"/>
    <hyperlink ref="Y2134" r:id="rId1317"/>
    <hyperlink ref="Y2135" r:id="rId1318"/>
    <hyperlink ref="Y2136" r:id="rId1319"/>
    <hyperlink ref="Y2137" r:id="rId1320"/>
    <hyperlink ref="Y2138" r:id="rId1321"/>
    <hyperlink ref="Y2139" r:id="rId1322"/>
    <hyperlink ref="Y2140" r:id="rId1323"/>
    <hyperlink ref="Y2141" r:id="rId1324"/>
    <hyperlink ref="Y2142" r:id="rId1325"/>
    <hyperlink ref="Y2143" r:id="rId1326"/>
    <hyperlink ref="Y2144" r:id="rId1327"/>
    <hyperlink ref="Y2145" r:id="rId1328"/>
    <hyperlink ref="Y2146" r:id="rId1329"/>
    <hyperlink ref="Y2147" r:id="rId1330"/>
    <hyperlink ref="Y2148" r:id="rId1331"/>
    <hyperlink ref="Y2149" r:id="rId1332"/>
    <hyperlink ref="Y2150" r:id="rId1333"/>
    <hyperlink ref="Y2151" r:id="rId1334"/>
    <hyperlink ref="Y2152" r:id="rId1335"/>
    <hyperlink ref="Y2153" r:id="rId1336"/>
    <hyperlink ref="Y2154" r:id="rId1337"/>
    <hyperlink ref="Y2155" r:id="rId1338"/>
    <hyperlink ref="Y2156" r:id="rId1339"/>
    <hyperlink ref="Y2157" r:id="rId1340"/>
    <hyperlink ref="Y2158" r:id="rId1341"/>
    <hyperlink ref="Y2159" r:id="rId1342"/>
    <hyperlink ref="Y2160" r:id="rId1343"/>
    <hyperlink ref="Y2161" r:id="rId1344"/>
    <hyperlink ref="Y2162" r:id="rId1345"/>
    <hyperlink ref="Y2163" r:id="rId1346"/>
    <hyperlink ref="Y2164" r:id="rId1347"/>
    <hyperlink ref="Y2165" r:id="rId1348"/>
    <hyperlink ref="Y2166" r:id="rId1349"/>
    <hyperlink ref="Y2167" r:id="rId1350"/>
    <hyperlink ref="Y2168" r:id="rId1351"/>
    <hyperlink ref="Y2169" r:id="rId1352"/>
    <hyperlink ref="Y2170" r:id="rId1353"/>
    <hyperlink ref="Y2171" r:id="rId1354"/>
    <hyperlink ref="Y2172" r:id="rId1355"/>
    <hyperlink ref="Y2173" r:id="rId1356"/>
    <hyperlink ref="Y2174" r:id="rId1357"/>
    <hyperlink ref="Y2175" r:id="rId1358"/>
    <hyperlink ref="Y2176" r:id="rId1359"/>
  </hyperlinks>
  <pageMargins left="0.43307086614173229" right="0.43307086614173229" top="0.74803149606299213" bottom="0.35433070866141736" header="0.31496062992125984" footer="0.31496062992125984"/>
  <pageSetup scale="31" fitToHeight="0" orientation="landscape" r:id="rId1360"/>
  <headerFooter>
    <oddHeader>&amp;L&amp;16&amp;G&amp;C&amp;"Arial,Negrita"&amp;30
PLAN ANUAL DE ADQUISICIONES</oddHeader>
    <oddFooter>&amp;C&amp;P de &amp;N&amp;R 11-01-IF-002
V. 3</oddFooter>
  </headerFooter>
  <legacyDrawing r:id="rId1361"/>
  <legacyDrawingHF r:id="rId1362"/>
  <extLst>
    <ext xmlns:x14="http://schemas.microsoft.com/office/spreadsheetml/2009/9/main" uri="{78C0D931-6437-407d-A8EE-F0AAD7539E65}">
      <x14:conditionalFormattings>
        <x14:conditionalFormatting xmlns:xm="http://schemas.microsoft.com/office/excel/2006/main">
          <x14:cfRule type="expression" priority="875" id="{AB561CBC-75A5-4EE6-BB62-33C353BD581F}">
            <xm:f>VLOOKUP(VALUE(MID(XFD5,1,IF(VALUE(MID(XFD5,1,3))=898,3,4)))&amp;MID($D5,1,5),'\Users\ediaz\Documents\CONTRATACION\[plan adquisiciones 2018 final-2.xlsx]Hoja1'!#REF!,4,0)&lt;0</xm:f>
            <x14:dxf>
              <font>
                <b val="0"/>
                <i val="0"/>
                <color theme="0"/>
              </font>
              <fill>
                <patternFill>
                  <bgColor rgb="FFFF0000"/>
                </patternFill>
              </fill>
              <border>
                <vertical/>
                <horizontal/>
              </border>
            </x14:dxf>
          </x14:cfRule>
          <xm:sqref>P5 P291:P302 O545</xm:sqref>
        </x14:conditionalFormatting>
        <x14:conditionalFormatting xmlns:xm="http://schemas.microsoft.com/office/excel/2006/main">
          <x14:cfRule type="expression" priority="874" id="{859DB8BA-E20F-401A-8BD3-03397C12258B}">
            <xm:f>VLOOKUP(VALUE(MID(XFD7,1,IF(VALUE(MID(XFD7,1,3))=898,3,4)))&amp;MID($D7,1,5),'\Users\ediaz\Documents\CONTRATACION\[plan adquisiciones 2018 final-2.xlsx]Hoja1'!#REF!,4,0)&lt;0</xm:f>
            <x14:dxf>
              <font>
                <b val="0"/>
                <i val="0"/>
                <color theme="0"/>
              </font>
              <fill>
                <patternFill>
                  <bgColor rgb="FFFF0000"/>
                </patternFill>
              </fill>
              <border>
                <vertical/>
                <horizontal/>
              </border>
            </x14:dxf>
          </x14:cfRule>
          <xm:sqref>P7 P191:P290 O541</xm:sqref>
        </x14:conditionalFormatting>
        <x14:conditionalFormatting xmlns:xm="http://schemas.microsoft.com/office/excel/2006/main">
          <x14:cfRule type="expression" priority="873" id="{318C3EFE-A482-48A5-AE16-042E547852D2}">
            <xm:f>VLOOKUP(VALUE(MID(A9,1,IF(VALUE(MID(A9,1,3))=898,3,4)))&amp;MID($D9,1,5),'\Users\ediaz\Documents\CONTRATACION\[plan adquisiciones 2018 final-2.xlsx]Hoja1'!#REF!,4,0)&lt;0</xm:f>
            <x14:dxf>
              <font>
                <b val="0"/>
                <i val="0"/>
                <color theme="0"/>
              </font>
              <fill>
                <patternFill>
                  <bgColor rgb="FFFF0000"/>
                </patternFill>
              </fill>
              <border>
                <vertical/>
                <horizontal/>
              </border>
            </x14:dxf>
          </x14:cfRule>
          <xm:sqref>P9</xm:sqref>
        </x14:conditionalFormatting>
        <x14:conditionalFormatting xmlns:xm="http://schemas.microsoft.com/office/excel/2006/main">
          <x14:cfRule type="expression" priority="872" id="{79791A69-90F3-494E-BC56-37BF4449F901}">
            <xm:f>VLOOKUP(VALUE(MID(A20,1,IF(VALUE(MID(A20,1,3))=898,3,4)))&amp;MID($D20,1,5),'\Users\ediaz\Documents\CONTRATACION\[plan adquisiciones 2018 final-2.xlsx]Hoja1'!#REF!,4,0)&lt;0</xm:f>
            <x14:dxf>
              <font>
                <b val="0"/>
                <i val="0"/>
                <color theme="0"/>
              </font>
              <fill>
                <patternFill>
                  <bgColor rgb="FFFF0000"/>
                </patternFill>
              </fill>
              <border>
                <vertical/>
                <horizontal/>
              </border>
            </x14:dxf>
          </x14:cfRule>
          <xm:sqref>P20</xm:sqref>
        </x14:conditionalFormatting>
        <x14:conditionalFormatting xmlns:xm="http://schemas.microsoft.com/office/excel/2006/main">
          <x14:cfRule type="expression" priority="871" id="{9B7C4A0E-1B23-41C8-916C-62B5582E726F}">
            <xm:f>VLOOKUP(VALUE(MID(A22,1,IF(VALUE(MID(A22,1,3))=898,3,4)))&amp;MID($D22,1,5),'\Users\ediaz\Documents\CONTRATACION\[plan adquisiciones 2018 final-2.xlsx]Hoja1'!#REF!,4,0)&lt;0</xm:f>
            <x14:dxf>
              <font>
                <b val="0"/>
                <i val="0"/>
                <color theme="0"/>
              </font>
              <fill>
                <patternFill>
                  <bgColor rgb="FFFF0000"/>
                </patternFill>
              </fill>
              <border>
                <vertical/>
                <horizontal/>
              </border>
            </x14:dxf>
          </x14:cfRule>
          <xm:sqref>P22</xm:sqref>
        </x14:conditionalFormatting>
        <x14:conditionalFormatting xmlns:xm="http://schemas.microsoft.com/office/excel/2006/main">
          <x14:cfRule type="expression" priority="870" id="{99296014-9A73-4A5B-93E4-7AE2813E426D}">
            <xm:f>VLOOKUP(VALUE(MID(A24,1,IF(VALUE(MID(A24,1,3))=898,3,4)))&amp;MID($D24,1,5),'\Users\ediaz\Documents\CONTRATACION\[plan adquisiciones 2018 final-2.xlsx]Hoja1'!#REF!,4,0)&lt;0</xm:f>
            <x14:dxf>
              <font>
                <b val="0"/>
                <i val="0"/>
                <color theme="0"/>
              </font>
              <fill>
                <patternFill>
                  <bgColor rgb="FFFF0000"/>
                </patternFill>
              </fill>
              <border>
                <vertical/>
                <horizontal/>
              </border>
            </x14:dxf>
          </x14:cfRule>
          <xm:sqref>P24</xm:sqref>
        </x14:conditionalFormatting>
        <x14:conditionalFormatting xmlns:xm="http://schemas.microsoft.com/office/excel/2006/main">
          <x14:cfRule type="expression" priority="869" id="{F66D9C6C-8DE6-405A-AE6D-2BF2A07F6A27}">
            <xm:f>VLOOKUP(VALUE(MID(A26,1,IF(VALUE(MID(A26,1,3))=898,3,4)))&amp;MID($D26,1,5),'\Users\ediaz\Documents\CONTRATACION\[plan adquisiciones 2018 final-2.xlsx]Hoja1'!#REF!,4,0)&lt;0</xm:f>
            <x14:dxf>
              <font>
                <b val="0"/>
                <i val="0"/>
                <color theme="0"/>
              </font>
              <fill>
                <patternFill>
                  <bgColor rgb="FFFF0000"/>
                </patternFill>
              </fill>
              <border>
                <vertical/>
                <horizontal/>
              </border>
            </x14:dxf>
          </x14:cfRule>
          <xm:sqref>P26</xm:sqref>
        </x14:conditionalFormatting>
        <x14:conditionalFormatting xmlns:xm="http://schemas.microsoft.com/office/excel/2006/main">
          <x14:cfRule type="expression" priority="868" id="{A98A4B21-32D6-4422-98A3-92DDDE24B545}">
            <xm:f>VLOOKUP(VALUE(MID(A28,1,IF(VALUE(MID(A28,1,3))=898,3,4)))&amp;MID($D28,1,5),'\Users\ediaz\Documents\CONTRATACION\[plan adquisiciones 2018 final-2.xlsx]Hoja1'!#REF!,4,0)&lt;0</xm:f>
            <x14:dxf>
              <font>
                <b val="0"/>
                <i val="0"/>
                <color theme="0"/>
              </font>
              <fill>
                <patternFill>
                  <bgColor rgb="FFFF0000"/>
                </patternFill>
              </fill>
              <border>
                <vertical/>
                <horizontal/>
              </border>
            </x14:dxf>
          </x14:cfRule>
          <xm:sqref>P28</xm:sqref>
        </x14:conditionalFormatting>
        <x14:conditionalFormatting xmlns:xm="http://schemas.microsoft.com/office/excel/2006/main">
          <x14:cfRule type="expression" priority="867" id="{48E46CB5-8CB1-4353-8BF8-C99BDF478FF3}">
            <xm:f>VLOOKUP(VALUE(MID(A30,1,IF(VALUE(MID(A30,1,3))=898,3,4)))&amp;MID($D30,1,5),'\Users\ediaz\Documents\CONTRATACION\[plan adquisiciones 2018 final-2.xlsx]Hoja1'!#REF!,4,0)&lt;0</xm:f>
            <x14:dxf>
              <font>
                <b val="0"/>
                <i val="0"/>
                <color theme="0"/>
              </font>
              <fill>
                <patternFill>
                  <bgColor rgb="FFFF0000"/>
                </patternFill>
              </fill>
              <border>
                <vertical/>
                <horizontal/>
              </border>
            </x14:dxf>
          </x14:cfRule>
          <xm:sqref>P30</xm:sqref>
        </x14:conditionalFormatting>
        <x14:conditionalFormatting xmlns:xm="http://schemas.microsoft.com/office/excel/2006/main">
          <x14:cfRule type="expression" priority="866" id="{4F958619-C91D-4E5F-ACF5-01C98064DDC6}">
            <xm:f>VLOOKUP(VALUE(MID(A32,1,IF(VALUE(MID(A32,1,3))=898,3,4)))&amp;MID($D32,1,5),'\Users\ediaz\Documents\CONTRATACION\[plan adquisiciones 2018 final-2.xlsx]Hoja1'!#REF!,4,0)&lt;0</xm:f>
            <x14:dxf>
              <font>
                <b val="0"/>
                <i val="0"/>
                <color theme="0"/>
              </font>
              <fill>
                <patternFill>
                  <bgColor rgb="FFFF0000"/>
                </patternFill>
              </fill>
              <border>
                <vertical/>
                <horizontal/>
              </border>
            </x14:dxf>
          </x14:cfRule>
          <xm:sqref>P32</xm:sqref>
        </x14:conditionalFormatting>
        <x14:conditionalFormatting xmlns:xm="http://schemas.microsoft.com/office/excel/2006/main">
          <x14:cfRule type="expression" priority="865" id="{B5A6BE6C-4816-4FF9-BB39-5A7A0848806A}">
            <xm:f>VLOOKUP(VALUE(MID(A34,1,IF(VALUE(MID(A34,1,3))=898,3,4)))&amp;MID($D34,1,5),'\Users\ediaz\Documents\CONTRATACION\[plan adquisiciones 2018 final-2.xlsx]Hoja1'!#REF!,4,0)&lt;0</xm:f>
            <x14:dxf>
              <font>
                <b val="0"/>
                <i val="0"/>
                <color theme="0"/>
              </font>
              <fill>
                <patternFill>
                  <bgColor rgb="FFFF0000"/>
                </patternFill>
              </fill>
              <border>
                <vertical/>
                <horizontal/>
              </border>
            </x14:dxf>
          </x14:cfRule>
          <xm:sqref>P34</xm:sqref>
        </x14:conditionalFormatting>
        <x14:conditionalFormatting xmlns:xm="http://schemas.microsoft.com/office/excel/2006/main">
          <x14:cfRule type="expression" priority="864" id="{0EF00FFC-1F2C-4A86-A479-95C8EEAEA720}">
            <xm:f>VLOOKUP(VALUE(MID(A36,1,IF(VALUE(MID(A36,1,3))=898,3,4)))&amp;MID($D36,1,5),'\Users\ediaz\Documents\CONTRATACION\[plan adquisiciones 2018 final-2.xlsx]Hoja1'!#REF!,4,0)&lt;0</xm:f>
            <x14:dxf>
              <font>
                <b val="0"/>
                <i val="0"/>
                <color theme="0"/>
              </font>
              <fill>
                <patternFill>
                  <bgColor rgb="FFFF0000"/>
                </patternFill>
              </fill>
              <border>
                <vertical/>
                <horizontal/>
              </border>
            </x14:dxf>
          </x14:cfRule>
          <xm:sqref>P36</xm:sqref>
        </x14:conditionalFormatting>
        <x14:conditionalFormatting xmlns:xm="http://schemas.microsoft.com/office/excel/2006/main">
          <x14:cfRule type="expression" priority="863" id="{B6E42BB7-23E2-4DBC-A97C-6FA475F1CBAE}">
            <xm:f>VLOOKUP(VALUE(MID(A38,1,IF(VALUE(MID(A38,1,3))=898,3,4)))&amp;MID($D38,1,5),'\Users\ediaz\Documents\CONTRATACION\[plan adquisiciones 2018 final-2.xlsx]Hoja1'!#REF!,4,0)&lt;0</xm:f>
            <x14:dxf>
              <font>
                <b val="0"/>
                <i val="0"/>
                <color theme="0"/>
              </font>
              <fill>
                <patternFill>
                  <bgColor rgb="FFFF0000"/>
                </patternFill>
              </fill>
              <border>
                <vertical/>
                <horizontal/>
              </border>
            </x14:dxf>
          </x14:cfRule>
          <xm:sqref>P38</xm:sqref>
        </x14:conditionalFormatting>
        <x14:conditionalFormatting xmlns:xm="http://schemas.microsoft.com/office/excel/2006/main">
          <x14:cfRule type="expression" priority="862" id="{60450D38-A719-4A78-A2B9-6182966A8414}">
            <xm:f>VLOOKUP(VALUE(MID(A40,1,IF(VALUE(MID(A40,1,3))=898,3,4)))&amp;MID($D40,1,5),'\Users\ediaz\Documents\CONTRATACION\[plan adquisiciones 2018 final-2.xlsx]Hoja1'!#REF!,4,0)&lt;0</xm:f>
            <x14:dxf>
              <font>
                <b val="0"/>
                <i val="0"/>
                <color theme="0"/>
              </font>
              <fill>
                <patternFill>
                  <bgColor rgb="FFFF0000"/>
                </patternFill>
              </fill>
              <border>
                <vertical/>
                <horizontal/>
              </border>
            </x14:dxf>
          </x14:cfRule>
          <xm:sqref>P40</xm:sqref>
        </x14:conditionalFormatting>
        <x14:conditionalFormatting xmlns:xm="http://schemas.microsoft.com/office/excel/2006/main">
          <x14:cfRule type="expression" priority="861" id="{A57C55F1-8E0E-41A7-BA11-6EE50852AC9D}">
            <xm:f>VLOOKUP(VALUE(MID(A42,1,IF(VALUE(MID(A42,1,3))=898,3,4)))&amp;MID($D42,1,5),'\Users\ediaz\Documents\CONTRATACION\[plan adquisiciones 2018 final-2.xlsx]Hoja1'!#REF!,4,0)&lt;0</xm:f>
            <x14:dxf>
              <font>
                <b val="0"/>
                <i val="0"/>
                <color theme="0"/>
              </font>
              <fill>
                <patternFill>
                  <bgColor rgb="FFFF0000"/>
                </patternFill>
              </fill>
              <border>
                <vertical/>
                <horizontal/>
              </border>
            </x14:dxf>
          </x14:cfRule>
          <xm:sqref>P42</xm:sqref>
        </x14:conditionalFormatting>
        <x14:conditionalFormatting xmlns:xm="http://schemas.microsoft.com/office/excel/2006/main">
          <x14:cfRule type="expression" priority="860" id="{20681265-5E85-4E39-B654-3AA24EB4C179}">
            <xm:f>VLOOKUP(VALUE(MID(A44,1,IF(VALUE(MID(A44,1,3))=898,3,4)))&amp;MID($D44,1,5),'\Users\ediaz\Documents\CONTRATACION\[plan adquisiciones 2018 final-2.xlsx]Hoja1'!#REF!,4,0)&lt;0</xm:f>
            <x14:dxf>
              <font>
                <b val="0"/>
                <i val="0"/>
                <color theme="0"/>
              </font>
              <fill>
                <patternFill>
                  <bgColor rgb="FFFF0000"/>
                </patternFill>
              </fill>
              <border>
                <vertical/>
                <horizontal/>
              </border>
            </x14:dxf>
          </x14:cfRule>
          <xm:sqref>P44</xm:sqref>
        </x14:conditionalFormatting>
        <x14:conditionalFormatting xmlns:xm="http://schemas.microsoft.com/office/excel/2006/main">
          <x14:cfRule type="expression" priority="859" id="{62395D6F-7E05-4B6A-BD38-15E575C1EA99}">
            <xm:f>VLOOKUP(VALUE(MID(A46,1,IF(VALUE(MID(A46,1,3))=898,3,4)))&amp;MID($D46,1,5),'\Users\ediaz\Documents\CONTRATACION\[plan adquisiciones 2018 final-2.xlsx]Hoja1'!#REF!,4,0)&lt;0</xm:f>
            <x14:dxf>
              <font>
                <b val="0"/>
                <i val="0"/>
                <color theme="0"/>
              </font>
              <fill>
                <patternFill>
                  <bgColor rgb="FFFF0000"/>
                </patternFill>
              </fill>
              <border>
                <vertical/>
                <horizontal/>
              </border>
            </x14:dxf>
          </x14:cfRule>
          <xm:sqref>P46</xm:sqref>
        </x14:conditionalFormatting>
        <x14:conditionalFormatting xmlns:xm="http://schemas.microsoft.com/office/excel/2006/main">
          <x14:cfRule type="expression" priority="858" id="{BAF5E084-34B2-4661-89BE-B8BAA30E0E34}">
            <xm:f>VLOOKUP(VALUE(MID(A48,1,IF(VALUE(MID(A48,1,3))=898,3,4)))&amp;MID($D48,1,5),'\Users\ediaz\Documents\CONTRATACION\[plan adquisiciones 2018 final-2.xlsx]Hoja1'!#REF!,4,0)&lt;0</xm:f>
            <x14:dxf>
              <font>
                <b val="0"/>
                <i val="0"/>
                <color theme="0"/>
              </font>
              <fill>
                <patternFill>
                  <bgColor rgb="FFFF0000"/>
                </patternFill>
              </fill>
              <border>
                <vertical/>
                <horizontal/>
              </border>
            </x14:dxf>
          </x14:cfRule>
          <xm:sqref>P48</xm:sqref>
        </x14:conditionalFormatting>
        <x14:conditionalFormatting xmlns:xm="http://schemas.microsoft.com/office/excel/2006/main">
          <x14:cfRule type="expression" priority="857" id="{54F4B8AE-F065-4AC9-AD34-4283879FAB82}">
            <xm:f>VLOOKUP(VALUE(MID(A50,1,IF(VALUE(MID(A50,1,3))=898,3,4)))&amp;MID($D50,1,5),'\Users\ediaz\Documents\CONTRATACION\[plan adquisiciones 2018 final-2.xlsx]Hoja1'!#REF!,4,0)&lt;0</xm:f>
            <x14:dxf>
              <font>
                <b val="0"/>
                <i val="0"/>
                <color theme="0"/>
              </font>
              <fill>
                <patternFill>
                  <bgColor rgb="FFFF0000"/>
                </patternFill>
              </fill>
              <border>
                <vertical/>
                <horizontal/>
              </border>
            </x14:dxf>
          </x14:cfRule>
          <xm:sqref>P50</xm:sqref>
        </x14:conditionalFormatting>
        <x14:conditionalFormatting xmlns:xm="http://schemas.microsoft.com/office/excel/2006/main">
          <x14:cfRule type="expression" priority="856" id="{A8CFE58A-4D00-48F1-85BD-F5562E970539}">
            <xm:f>VLOOKUP(VALUE(MID(A52,1,IF(VALUE(MID(A52,1,3))=898,3,4)))&amp;MID($D52,1,5),'\Users\ediaz\Documents\CONTRATACION\[plan adquisiciones 2018 final-2.xlsx]Hoja1'!#REF!,4,0)&lt;0</xm:f>
            <x14:dxf>
              <font>
                <b val="0"/>
                <i val="0"/>
                <color theme="0"/>
              </font>
              <fill>
                <patternFill>
                  <bgColor rgb="FFFF0000"/>
                </patternFill>
              </fill>
              <border>
                <vertical/>
                <horizontal/>
              </border>
            </x14:dxf>
          </x14:cfRule>
          <xm:sqref>P52</xm:sqref>
        </x14:conditionalFormatting>
        <x14:conditionalFormatting xmlns:xm="http://schemas.microsoft.com/office/excel/2006/main">
          <x14:cfRule type="expression" priority="855" id="{2263238B-EE23-4955-9CBB-98D2759F1D6B}">
            <xm:f>VLOOKUP(VALUE(MID(A54,1,IF(VALUE(MID(A54,1,3))=898,3,4)))&amp;MID($D54,1,5),'\Users\ediaz\Documents\CONTRATACION\[plan adquisiciones 2018 final-2.xlsx]Hoja1'!#REF!,4,0)&lt;0</xm:f>
            <x14:dxf>
              <font>
                <b val="0"/>
                <i val="0"/>
                <color theme="0"/>
              </font>
              <fill>
                <patternFill>
                  <bgColor rgb="FFFF0000"/>
                </patternFill>
              </fill>
              <border>
                <vertical/>
                <horizontal/>
              </border>
            </x14:dxf>
          </x14:cfRule>
          <xm:sqref>P54</xm:sqref>
        </x14:conditionalFormatting>
        <x14:conditionalFormatting xmlns:xm="http://schemas.microsoft.com/office/excel/2006/main">
          <x14:cfRule type="expression" priority="854" id="{F60A113F-22CB-4F9A-BE60-D8ECC9629747}">
            <xm:f>VLOOKUP(VALUE(MID(A56,1,IF(VALUE(MID(A56,1,3))=898,3,4)))&amp;MID($D56,1,5),'\Users\ediaz\Documents\CONTRATACION\[plan adquisiciones 2018 final-2.xlsx]Hoja1'!#REF!,4,0)&lt;0</xm:f>
            <x14:dxf>
              <font>
                <b val="0"/>
                <i val="0"/>
                <color theme="0"/>
              </font>
              <fill>
                <patternFill>
                  <bgColor rgb="FFFF0000"/>
                </patternFill>
              </fill>
              <border>
                <vertical/>
                <horizontal/>
              </border>
            </x14:dxf>
          </x14:cfRule>
          <xm:sqref>P56</xm:sqref>
        </x14:conditionalFormatting>
        <x14:conditionalFormatting xmlns:xm="http://schemas.microsoft.com/office/excel/2006/main">
          <x14:cfRule type="expression" priority="853" id="{7F8FEE7C-E6AD-4993-A90B-D4E00C8CF18F}">
            <xm:f>VLOOKUP(VALUE(MID(A58,1,IF(VALUE(MID(A58,1,3))=898,3,4)))&amp;MID($D58,1,5),'\Users\ediaz\Documents\CONTRATACION\[plan adquisiciones 2018 final-2.xlsx]Hoja1'!#REF!,4,0)&lt;0</xm:f>
            <x14:dxf>
              <font>
                <b val="0"/>
                <i val="0"/>
                <color theme="0"/>
              </font>
              <fill>
                <patternFill>
                  <bgColor rgb="FFFF0000"/>
                </patternFill>
              </fill>
              <border>
                <vertical/>
                <horizontal/>
              </border>
            </x14:dxf>
          </x14:cfRule>
          <xm:sqref>P58</xm:sqref>
        </x14:conditionalFormatting>
        <x14:conditionalFormatting xmlns:xm="http://schemas.microsoft.com/office/excel/2006/main">
          <x14:cfRule type="expression" priority="852" id="{FB70386B-F878-4F8D-83F4-1C7D6C82EF5A}">
            <xm:f>VLOOKUP(VALUE(MID(A60,1,IF(VALUE(MID(A60,1,3))=898,3,4)))&amp;MID($D60,1,5),'\Users\ediaz\Documents\CONTRATACION\[plan adquisiciones 2018 final-2.xlsx]Hoja1'!#REF!,4,0)&lt;0</xm:f>
            <x14:dxf>
              <font>
                <b val="0"/>
                <i val="0"/>
                <color theme="0"/>
              </font>
              <fill>
                <patternFill>
                  <bgColor rgb="FFFF0000"/>
                </patternFill>
              </fill>
              <border>
                <vertical/>
                <horizontal/>
              </border>
            </x14:dxf>
          </x14:cfRule>
          <xm:sqref>P60</xm:sqref>
        </x14:conditionalFormatting>
        <x14:conditionalFormatting xmlns:xm="http://schemas.microsoft.com/office/excel/2006/main">
          <x14:cfRule type="expression" priority="851" id="{2CA92BAB-1C2B-4033-8D59-1155E491A272}">
            <xm:f>VLOOKUP(VALUE(MID(A62,1,IF(VALUE(MID(A62,1,3))=898,3,4)))&amp;MID($D62,1,5),'\Users\ediaz\Documents\CONTRATACION\[plan adquisiciones 2018 final-2.xlsx]Hoja1'!#REF!,4,0)&lt;0</xm:f>
            <x14:dxf>
              <font>
                <b val="0"/>
                <i val="0"/>
                <color theme="0"/>
              </font>
              <fill>
                <patternFill>
                  <bgColor rgb="FFFF0000"/>
                </patternFill>
              </fill>
              <border>
                <vertical/>
                <horizontal/>
              </border>
            </x14:dxf>
          </x14:cfRule>
          <xm:sqref>P62</xm:sqref>
        </x14:conditionalFormatting>
        <x14:conditionalFormatting xmlns:xm="http://schemas.microsoft.com/office/excel/2006/main">
          <x14:cfRule type="expression" priority="850" id="{227C782F-77B7-426E-B6C4-DFE1B20A31F8}">
            <xm:f>VLOOKUP(VALUE(MID(A64,1,IF(VALUE(MID(A64,1,3))=898,3,4)))&amp;MID($D64,1,5),'\Users\ediaz\Documents\CONTRATACION\[plan adquisiciones 2018 final-2.xlsx]Hoja1'!#REF!,4,0)&lt;0</xm:f>
            <x14:dxf>
              <font>
                <b val="0"/>
                <i val="0"/>
                <color theme="0"/>
              </font>
              <fill>
                <patternFill>
                  <bgColor rgb="FFFF0000"/>
                </patternFill>
              </fill>
              <border>
                <vertical/>
                <horizontal/>
              </border>
            </x14:dxf>
          </x14:cfRule>
          <xm:sqref>P64</xm:sqref>
        </x14:conditionalFormatting>
        <x14:conditionalFormatting xmlns:xm="http://schemas.microsoft.com/office/excel/2006/main">
          <x14:cfRule type="expression" priority="849" id="{42BE4F3B-C249-4CD4-B51D-129868D5CC08}">
            <xm:f>VLOOKUP(VALUE(MID(A66,1,IF(VALUE(MID(A66,1,3))=898,3,4)))&amp;MID($D66,1,5),'\Users\ediaz\Documents\CONTRATACION\[plan adquisiciones 2018 final-2.xlsx]Hoja1'!#REF!,4,0)&lt;0</xm:f>
            <x14:dxf>
              <font>
                <b val="0"/>
                <i val="0"/>
                <color theme="0"/>
              </font>
              <fill>
                <patternFill>
                  <bgColor rgb="FFFF0000"/>
                </patternFill>
              </fill>
              <border>
                <vertical/>
                <horizontal/>
              </border>
            </x14:dxf>
          </x14:cfRule>
          <xm:sqref>P66</xm:sqref>
        </x14:conditionalFormatting>
        <x14:conditionalFormatting xmlns:xm="http://schemas.microsoft.com/office/excel/2006/main">
          <x14:cfRule type="expression" priority="848" id="{DF75FEFA-F213-4B19-BBC6-D9FD13B4F41D}">
            <xm:f>VLOOKUP(VALUE(MID(A68,1,IF(VALUE(MID(A68,1,3))=898,3,4)))&amp;MID($D68,1,5),'\Users\ediaz\Documents\CONTRATACION\[plan adquisiciones 2018 final-2.xlsx]Hoja1'!#REF!,4,0)&lt;0</xm:f>
            <x14:dxf>
              <font>
                <b val="0"/>
                <i val="0"/>
                <color theme="0"/>
              </font>
              <fill>
                <patternFill>
                  <bgColor rgb="FFFF0000"/>
                </patternFill>
              </fill>
              <border>
                <vertical/>
                <horizontal/>
              </border>
            </x14:dxf>
          </x14:cfRule>
          <xm:sqref>P68</xm:sqref>
        </x14:conditionalFormatting>
        <x14:conditionalFormatting xmlns:xm="http://schemas.microsoft.com/office/excel/2006/main">
          <x14:cfRule type="expression" priority="847" id="{48D77C38-81AA-42B0-A928-3ADC6F72168B}">
            <xm:f>VLOOKUP(VALUE(MID(A70,1,IF(VALUE(MID(A70,1,3))=898,3,4)))&amp;MID($D70,1,5),'\Users\ediaz\Documents\CONTRATACION\[plan adquisiciones 2018 final-2.xlsx]Hoja1'!#REF!,4,0)&lt;0</xm:f>
            <x14:dxf>
              <font>
                <b val="0"/>
                <i val="0"/>
                <color theme="0"/>
              </font>
              <fill>
                <patternFill>
                  <bgColor rgb="FFFF0000"/>
                </patternFill>
              </fill>
              <border>
                <vertical/>
                <horizontal/>
              </border>
            </x14:dxf>
          </x14:cfRule>
          <xm:sqref>P70</xm:sqref>
        </x14:conditionalFormatting>
        <x14:conditionalFormatting xmlns:xm="http://schemas.microsoft.com/office/excel/2006/main">
          <x14:cfRule type="expression" priority="846" id="{30D68011-F84C-423F-9338-7776BF313BFE}">
            <xm:f>VLOOKUP(VALUE(MID(A72,1,IF(VALUE(MID(A72,1,3))=898,3,4)))&amp;MID($D72,1,5),'\Users\ediaz\Documents\CONTRATACION\[plan adquisiciones 2018 final-2.xlsx]Hoja1'!#REF!,4,0)&lt;0</xm:f>
            <x14:dxf>
              <font>
                <b val="0"/>
                <i val="0"/>
                <color theme="0"/>
              </font>
              <fill>
                <patternFill>
                  <bgColor rgb="FFFF0000"/>
                </patternFill>
              </fill>
              <border>
                <vertical/>
                <horizontal/>
              </border>
            </x14:dxf>
          </x14:cfRule>
          <xm:sqref>P72</xm:sqref>
        </x14:conditionalFormatting>
        <x14:conditionalFormatting xmlns:xm="http://schemas.microsoft.com/office/excel/2006/main">
          <x14:cfRule type="expression" priority="845" id="{34E1AE6A-66F6-4EF4-ACC0-5B7D1C9FB5C4}">
            <xm:f>VLOOKUP(VALUE(MID(A74,1,IF(VALUE(MID(A74,1,3))=898,3,4)))&amp;MID($D74,1,5),'\Users\ediaz\Documents\CONTRATACION\[plan adquisiciones 2018 final-2.xlsx]Hoja1'!#REF!,4,0)&lt;0</xm:f>
            <x14:dxf>
              <font>
                <b val="0"/>
                <i val="0"/>
                <color theme="0"/>
              </font>
              <fill>
                <patternFill>
                  <bgColor rgb="FFFF0000"/>
                </patternFill>
              </fill>
              <border>
                <vertical/>
                <horizontal/>
              </border>
            </x14:dxf>
          </x14:cfRule>
          <xm:sqref>P74</xm:sqref>
        </x14:conditionalFormatting>
        <x14:conditionalFormatting xmlns:xm="http://schemas.microsoft.com/office/excel/2006/main">
          <x14:cfRule type="expression" priority="844" id="{CEDCBB98-8945-4815-AB0E-81D793829007}">
            <xm:f>VLOOKUP(VALUE(MID(A172,1,IF(VALUE(MID(A172,1,3))=898,3,4)))&amp;MID($D172,1,5),'\Users\ediaz\Documents\CONTRATACION\[plan adquisiciones 2018 final-2.xlsx]Hoja1'!#REF!,4,0)&lt;0</xm:f>
            <x14:dxf>
              <font>
                <b val="0"/>
                <i val="0"/>
                <color theme="0"/>
              </font>
              <fill>
                <patternFill>
                  <bgColor rgb="FFFF0000"/>
                </patternFill>
              </fill>
              <border>
                <vertical/>
                <horizontal/>
              </border>
            </x14:dxf>
          </x14:cfRule>
          <xm:sqref>P172:P182</xm:sqref>
        </x14:conditionalFormatting>
        <x14:conditionalFormatting xmlns:xm="http://schemas.microsoft.com/office/excel/2006/main">
          <x14:cfRule type="expression" priority="843" id="{13BC3B71-DC43-4625-87CB-9DB94BD056D2}">
            <xm:f>VLOOKUP(VALUE(MID(A544,1,IF(VALUE(MID(A544,1,3))=898,3,4)))&amp;MID($D544,1,5),'\Users\ediaz\Documents\CONTRATACION\[plan adquisiciones 2018 final-2.xlsx]Hoja1'!#REF!,4,0)&lt;0</xm:f>
            <x14:dxf>
              <font>
                <b val="0"/>
                <i val="0"/>
                <color theme="0"/>
              </font>
              <fill>
                <patternFill>
                  <bgColor rgb="FFFF0000"/>
                </patternFill>
              </fill>
              <border>
                <vertical/>
                <horizontal/>
              </border>
            </x14:dxf>
          </x14:cfRule>
          <xm:sqref>P544:P545</xm:sqref>
        </x14:conditionalFormatting>
        <x14:conditionalFormatting xmlns:xm="http://schemas.microsoft.com/office/excel/2006/main">
          <x14:cfRule type="expression" priority="842" id="{4818923D-9AE9-43D1-AD64-B8FAC2782B22}">
            <xm:f>VLOOKUP(VALUE(MID(A73,1,IF(VALUE(MID(A73,1,3))=898,3,4)))&amp;MID($D73,1,5),'\Users\ediaz\Documents\CONTRATACION\[plan adquisiciones 2018 final-2.xlsx]Hoja1'!#REF!,4,0)&lt;0</xm:f>
            <x14:dxf>
              <font>
                <b val="0"/>
                <i val="0"/>
                <color theme="0"/>
              </font>
              <fill>
                <patternFill>
                  <bgColor rgb="FFFF0000"/>
                </patternFill>
              </fill>
              <border>
                <vertical/>
                <horizontal/>
              </border>
            </x14:dxf>
          </x14:cfRule>
          <xm:sqref>P73</xm:sqref>
        </x14:conditionalFormatting>
        <x14:conditionalFormatting xmlns:xm="http://schemas.microsoft.com/office/excel/2006/main">
          <x14:cfRule type="expression" priority="841" id="{DD2F168F-B4F7-4E34-B655-B85E0E4D9AF5}">
            <xm:f>VLOOKUP(VALUE(MID(A71,1,IF(VALUE(MID(A71,1,3))=898,3,4)))&amp;MID($D71,1,5),'\Users\ediaz\Documents\CONTRATACION\[plan adquisiciones 2018 final-2.xlsx]Hoja1'!#REF!,4,0)&lt;0</xm:f>
            <x14:dxf>
              <font>
                <b val="0"/>
                <i val="0"/>
                <color theme="0"/>
              </font>
              <fill>
                <patternFill>
                  <bgColor rgb="FFFF0000"/>
                </patternFill>
              </fill>
              <border>
                <vertical/>
                <horizontal/>
              </border>
            </x14:dxf>
          </x14:cfRule>
          <xm:sqref>P71</xm:sqref>
        </x14:conditionalFormatting>
        <x14:conditionalFormatting xmlns:xm="http://schemas.microsoft.com/office/excel/2006/main">
          <x14:cfRule type="expression" priority="840" id="{74336E95-2DF6-4BE6-91EE-EEFE19B84689}">
            <xm:f>VLOOKUP(VALUE(MID(A69,1,IF(VALUE(MID(A69,1,3))=898,3,4)))&amp;MID($D69,1,5),'\Users\ediaz\Documents\CONTRATACION\[plan adquisiciones 2018 final-2.xlsx]Hoja1'!#REF!,4,0)&lt;0</xm:f>
            <x14:dxf>
              <font>
                <b val="0"/>
                <i val="0"/>
                <color theme="0"/>
              </font>
              <fill>
                <patternFill>
                  <bgColor rgb="FFFF0000"/>
                </patternFill>
              </fill>
              <border>
                <vertical/>
                <horizontal/>
              </border>
            </x14:dxf>
          </x14:cfRule>
          <xm:sqref>P69</xm:sqref>
        </x14:conditionalFormatting>
        <x14:conditionalFormatting xmlns:xm="http://schemas.microsoft.com/office/excel/2006/main">
          <x14:cfRule type="expression" priority="839" id="{634E53E5-6973-41D1-B852-D6FA2691D5A3}">
            <xm:f>VLOOKUP(VALUE(MID(A67,1,IF(VALUE(MID(A67,1,3))=898,3,4)))&amp;MID($D67,1,5),'\Users\ediaz\Documents\CONTRATACION\[plan adquisiciones 2018 final-2.xlsx]Hoja1'!#REF!,4,0)&lt;0</xm:f>
            <x14:dxf>
              <font>
                <b val="0"/>
                <i val="0"/>
                <color theme="0"/>
              </font>
              <fill>
                <patternFill>
                  <bgColor rgb="FFFF0000"/>
                </patternFill>
              </fill>
              <border>
                <vertical/>
                <horizontal/>
              </border>
            </x14:dxf>
          </x14:cfRule>
          <xm:sqref>P67</xm:sqref>
        </x14:conditionalFormatting>
        <x14:conditionalFormatting xmlns:xm="http://schemas.microsoft.com/office/excel/2006/main">
          <x14:cfRule type="expression" priority="838" id="{0B1E5968-CBF0-47E4-9184-6975F50C0F0C}">
            <xm:f>VLOOKUP(VALUE(MID(A65,1,IF(VALUE(MID(A65,1,3))=898,3,4)))&amp;MID($D65,1,5),'\Users\ediaz\Documents\CONTRATACION\[plan adquisiciones 2018 final-2.xlsx]Hoja1'!#REF!,4,0)&lt;0</xm:f>
            <x14:dxf>
              <font>
                <b val="0"/>
                <i val="0"/>
                <color theme="0"/>
              </font>
              <fill>
                <patternFill>
                  <bgColor rgb="FFFF0000"/>
                </patternFill>
              </fill>
              <border>
                <vertical/>
                <horizontal/>
              </border>
            </x14:dxf>
          </x14:cfRule>
          <xm:sqref>P65</xm:sqref>
        </x14:conditionalFormatting>
        <x14:conditionalFormatting xmlns:xm="http://schemas.microsoft.com/office/excel/2006/main">
          <x14:cfRule type="expression" priority="837" id="{32A58F47-05E1-49DA-86A0-D81BDBB7B094}">
            <xm:f>VLOOKUP(VALUE(MID(A63,1,IF(VALUE(MID(A63,1,3))=898,3,4)))&amp;MID($D63,1,5),'\Users\ediaz\Documents\CONTRATACION\[plan adquisiciones 2018 final-2.xlsx]Hoja1'!#REF!,4,0)&lt;0</xm:f>
            <x14:dxf>
              <font>
                <b val="0"/>
                <i val="0"/>
                <color theme="0"/>
              </font>
              <fill>
                <patternFill>
                  <bgColor rgb="FFFF0000"/>
                </patternFill>
              </fill>
              <border>
                <vertical/>
                <horizontal/>
              </border>
            </x14:dxf>
          </x14:cfRule>
          <xm:sqref>P63</xm:sqref>
        </x14:conditionalFormatting>
        <x14:conditionalFormatting xmlns:xm="http://schemas.microsoft.com/office/excel/2006/main">
          <x14:cfRule type="expression" priority="836" id="{ABC908F3-6B12-4671-8435-6724B7CD47B2}">
            <xm:f>VLOOKUP(VALUE(MID(A61,1,IF(VALUE(MID(A61,1,3))=898,3,4)))&amp;MID($D61,1,5),'\Users\ediaz\Documents\CONTRATACION\[plan adquisiciones 2018 final-2.xlsx]Hoja1'!#REF!,4,0)&lt;0</xm:f>
            <x14:dxf>
              <font>
                <b val="0"/>
                <i val="0"/>
                <color theme="0"/>
              </font>
              <fill>
                <patternFill>
                  <bgColor rgb="FFFF0000"/>
                </patternFill>
              </fill>
              <border>
                <vertical/>
                <horizontal/>
              </border>
            </x14:dxf>
          </x14:cfRule>
          <xm:sqref>P61</xm:sqref>
        </x14:conditionalFormatting>
        <x14:conditionalFormatting xmlns:xm="http://schemas.microsoft.com/office/excel/2006/main">
          <x14:cfRule type="expression" priority="835" id="{5925852E-B53D-4344-9180-BB2FA9E926A3}">
            <xm:f>VLOOKUP(VALUE(MID(A59,1,IF(VALUE(MID(A59,1,3))=898,3,4)))&amp;MID($D59,1,5),'\Users\ediaz\Documents\CONTRATACION\[plan adquisiciones 2018 final-2.xlsx]Hoja1'!#REF!,4,0)&lt;0</xm:f>
            <x14:dxf>
              <font>
                <b val="0"/>
                <i val="0"/>
                <color theme="0"/>
              </font>
              <fill>
                <patternFill>
                  <bgColor rgb="FFFF0000"/>
                </patternFill>
              </fill>
              <border>
                <vertical/>
                <horizontal/>
              </border>
            </x14:dxf>
          </x14:cfRule>
          <xm:sqref>P59</xm:sqref>
        </x14:conditionalFormatting>
        <x14:conditionalFormatting xmlns:xm="http://schemas.microsoft.com/office/excel/2006/main">
          <x14:cfRule type="expression" priority="834" id="{8C5FD6F2-2FEA-45D4-AA07-A167A9992291}">
            <xm:f>VLOOKUP(VALUE(MID(A57,1,IF(VALUE(MID(A57,1,3))=898,3,4)))&amp;MID($D57,1,5),'\Users\ediaz\Documents\CONTRATACION\[plan adquisiciones 2018 final-2.xlsx]Hoja1'!#REF!,4,0)&lt;0</xm:f>
            <x14:dxf>
              <font>
                <b val="0"/>
                <i val="0"/>
                <color theme="0"/>
              </font>
              <fill>
                <patternFill>
                  <bgColor rgb="FFFF0000"/>
                </patternFill>
              </fill>
              <border>
                <vertical/>
                <horizontal/>
              </border>
            </x14:dxf>
          </x14:cfRule>
          <xm:sqref>P57</xm:sqref>
        </x14:conditionalFormatting>
        <x14:conditionalFormatting xmlns:xm="http://schemas.microsoft.com/office/excel/2006/main">
          <x14:cfRule type="expression" priority="833" id="{64780E4A-A9E4-481A-8BE1-15CAB9B454A9}">
            <xm:f>VLOOKUP(VALUE(MID(A55,1,IF(VALUE(MID(A55,1,3))=898,3,4)))&amp;MID($D55,1,5),'\Users\ediaz\Documents\CONTRATACION\[plan adquisiciones 2018 final-2.xlsx]Hoja1'!#REF!,4,0)&lt;0</xm:f>
            <x14:dxf>
              <font>
                <b val="0"/>
                <i val="0"/>
                <color theme="0"/>
              </font>
              <fill>
                <patternFill>
                  <bgColor rgb="FFFF0000"/>
                </patternFill>
              </fill>
              <border>
                <vertical/>
                <horizontal/>
              </border>
            </x14:dxf>
          </x14:cfRule>
          <xm:sqref>P55</xm:sqref>
        </x14:conditionalFormatting>
        <x14:conditionalFormatting xmlns:xm="http://schemas.microsoft.com/office/excel/2006/main">
          <x14:cfRule type="expression" priority="832" id="{EC2EF9A4-F1FA-4053-86A0-F17CCB179281}">
            <xm:f>VLOOKUP(VALUE(MID(A53,1,IF(VALUE(MID(A53,1,3))=898,3,4)))&amp;MID($D53,1,5),'\Users\ediaz\Documents\CONTRATACION\[plan adquisiciones 2018 final-2.xlsx]Hoja1'!#REF!,4,0)&lt;0</xm:f>
            <x14:dxf>
              <font>
                <b val="0"/>
                <i val="0"/>
                <color theme="0"/>
              </font>
              <fill>
                <patternFill>
                  <bgColor rgb="FFFF0000"/>
                </patternFill>
              </fill>
              <border>
                <vertical/>
                <horizontal/>
              </border>
            </x14:dxf>
          </x14:cfRule>
          <xm:sqref>P53</xm:sqref>
        </x14:conditionalFormatting>
        <x14:conditionalFormatting xmlns:xm="http://schemas.microsoft.com/office/excel/2006/main">
          <x14:cfRule type="expression" priority="831" id="{CD0BA905-D78C-4546-B6A4-1F2AC9C88D0C}">
            <xm:f>VLOOKUP(VALUE(MID(A51,1,IF(VALUE(MID(A51,1,3))=898,3,4)))&amp;MID($D51,1,5),'\Users\ediaz\Documents\CONTRATACION\[plan adquisiciones 2018 final-2.xlsx]Hoja1'!#REF!,4,0)&lt;0</xm:f>
            <x14:dxf>
              <font>
                <b val="0"/>
                <i val="0"/>
                <color theme="0"/>
              </font>
              <fill>
                <patternFill>
                  <bgColor rgb="FFFF0000"/>
                </patternFill>
              </fill>
              <border>
                <vertical/>
                <horizontal/>
              </border>
            </x14:dxf>
          </x14:cfRule>
          <xm:sqref>P51</xm:sqref>
        </x14:conditionalFormatting>
        <x14:conditionalFormatting xmlns:xm="http://schemas.microsoft.com/office/excel/2006/main">
          <x14:cfRule type="expression" priority="830" id="{DCEAF612-3D1D-41D7-87AB-AC3FB8795E44}">
            <xm:f>VLOOKUP(VALUE(MID(A49,1,IF(VALUE(MID(A49,1,3))=898,3,4)))&amp;MID($D49,1,5),'\Users\ediaz\Documents\CONTRATACION\[plan adquisiciones 2018 final-2.xlsx]Hoja1'!#REF!,4,0)&lt;0</xm:f>
            <x14:dxf>
              <font>
                <b val="0"/>
                <i val="0"/>
                <color theme="0"/>
              </font>
              <fill>
                <patternFill>
                  <bgColor rgb="FFFF0000"/>
                </patternFill>
              </fill>
              <border>
                <vertical/>
                <horizontal/>
              </border>
            </x14:dxf>
          </x14:cfRule>
          <xm:sqref>P49</xm:sqref>
        </x14:conditionalFormatting>
        <x14:conditionalFormatting xmlns:xm="http://schemas.microsoft.com/office/excel/2006/main">
          <x14:cfRule type="expression" priority="829" id="{E3A139A1-9F44-4442-8396-98EDFD186E51}">
            <xm:f>VLOOKUP(VALUE(MID(A47,1,IF(VALUE(MID(A47,1,3))=898,3,4)))&amp;MID($D47,1,5),'\Users\ediaz\Documents\CONTRATACION\[plan adquisiciones 2018 final-2.xlsx]Hoja1'!#REF!,4,0)&lt;0</xm:f>
            <x14:dxf>
              <font>
                <b val="0"/>
                <i val="0"/>
                <color theme="0"/>
              </font>
              <fill>
                <patternFill>
                  <bgColor rgb="FFFF0000"/>
                </patternFill>
              </fill>
              <border>
                <vertical/>
                <horizontal/>
              </border>
            </x14:dxf>
          </x14:cfRule>
          <xm:sqref>P47</xm:sqref>
        </x14:conditionalFormatting>
        <x14:conditionalFormatting xmlns:xm="http://schemas.microsoft.com/office/excel/2006/main">
          <x14:cfRule type="expression" priority="828" id="{35723E58-5849-4D5D-B1AF-06297C8CBAC6}">
            <xm:f>VLOOKUP(VALUE(MID(A45,1,IF(VALUE(MID(A45,1,3))=898,3,4)))&amp;MID($D45,1,5),'\Users\ediaz\Documents\CONTRATACION\[plan adquisiciones 2018 final-2.xlsx]Hoja1'!#REF!,4,0)&lt;0</xm:f>
            <x14:dxf>
              <font>
                <b val="0"/>
                <i val="0"/>
                <color theme="0"/>
              </font>
              <fill>
                <patternFill>
                  <bgColor rgb="FFFF0000"/>
                </patternFill>
              </fill>
              <border>
                <vertical/>
                <horizontal/>
              </border>
            </x14:dxf>
          </x14:cfRule>
          <xm:sqref>P45</xm:sqref>
        </x14:conditionalFormatting>
        <x14:conditionalFormatting xmlns:xm="http://schemas.microsoft.com/office/excel/2006/main">
          <x14:cfRule type="expression" priority="827" id="{1DB00A51-56E3-4B98-90FD-08A180996413}">
            <xm:f>VLOOKUP(VALUE(MID(A43,1,IF(VALUE(MID(A43,1,3))=898,3,4)))&amp;MID($D43,1,5),'\Users\ediaz\Documents\CONTRATACION\[plan adquisiciones 2018 final-2.xlsx]Hoja1'!#REF!,4,0)&lt;0</xm:f>
            <x14:dxf>
              <font>
                <b val="0"/>
                <i val="0"/>
                <color theme="0"/>
              </font>
              <fill>
                <patternFill>
                  <bgColor rgb="FFFF0000"/>
                </patternFill>
              </fill>
              <border>
                <vertical/>
                <horizontal/>
              </border>
            </x14:dxf>
          </x14:cfRule>
          <xm:sqref>P43</xm:sqref>
        </x14:conditionalFormatting>
        <x14:conditionalFormatting xmlns:xm="http://schemas.microsoft.com/office/excel/2006/main">
          <x14:cfRule type="expression" priority="826" id="{265B92DD-E7C2-4D27-95CB-6D04CDC824F6}">
            <xm:f>VLOOKUP(VALUE(MID(A41,1,IF(VALUE(MID(A41,1,3))=898,3,4)))&amp;MID($D41,1,5),'\Users\ediaz\Documents\CONTRATACION\[plan adquisiciones 2018 final-2.xlsx]Hoja1'!#REF!,4,0)&lt;0</xm:f>
            <x14:dxf>
              <font>
                <b val="0"/>
                <i val="0"/>
                <color theme="0"/>
              </font>
              <fill>
                <patternFill>
                  <bgColor rgb="FFFF0000"/>
                </patternFill>
              </fill>
              <border>
                <vertical/>
                <horizontal/>
              </border>
            </x14:dxf>
          </x14:cfRule>
          <xm:sqref>P41</xm:sqref>
        </x14:conditionalFormatting>
        <x14:conditionalFormatting xmlns:xm="http://schemas.microsoft.com/office/excel/2006/main">
          <x14:cfRule type="expression" priority="825" id="{B664C848-05DD-4F07-B802-7D4107D75954}">
            <xm:f>VLOOKUP(VALUE(MID(A39,1,IF(VALUE(MID(A39,1,3))=898,3,4)))&amp;MID($D39,1,5),'\Users\ediaz\Documents\CONTRATACION\[plan adquisiciones 2018 final-2.xlsx]Hoja1'!#REF!,4,0)&lt;0</xm:f>
            <x14:dxf>
              <font>
                <b val="0"/>
                <i val="0"/>
                <color theme="0"/>
              </font>
              <fill>
                <patternFill>
                  <bgColor rgb="FFFF0000"/>
                </patternFill>
              </fill>
              <border>
                <vertical/>
                <horizontal/>
              </border>
            </x14:dxf>
          </x14:cfRule>
          <xm:sqref>P39</xm:sqref>
        </x14:conditionalFormatting>
        <x14:conditionalFormatting xmlns:xm="http://schemas.microsoft.com/office/excel/2006/main">
          <x14:cfRule type="expression" priority="824" id="{EEACFC0E-903E-432A-BDA5-F882AA9DF045}">
            <xm:f>VLOOKUP(VALUE(MID(A37,1,IF(VALUE(MID(A37,1,3))=898,3,4)))&amp;MID($D37,1,5),'\Users\ediaz\Documents\CONTRATACION\[plan adquisiciones 2018 final-2.xlsx]Hoja1'!#REF!,4,0)&lt;0</xm:f>
            <x14:dxf>
              <font>
                <b val="0"/>
                <i val="0"/>
                <color theme="0"/>
              </font>
              <fill>
                <patternFill>
                  <bgColor rgb="FFFF0000"/>
                </patternFill>
              </fill>
              <border>
                <vertical/>
                <horizontal/>
              </border>
            </x14:dxf>
          </x14:cfRule>
          <xm:sqref>P37</xm:sqref>
        </x14:conditionalFormatting>
        <x14:conditionalFormatting xmlns:xm="http://schemas.microsoft.com/office/excel/2006/main">
          <x14:cfRule type="expression" priority="823" id="{21A7B6E1-1E63-4A57-9863-529C4FF481B3}">
            <xm:f>VLOOKUP(VALUE(MID(A35,1,IF(VALUE(MID(A35,1,3))=898,3,4)))&amp;MID($D35,1,5),'\Users\ediaz\Documents\CONTRATACION\[plan adquisiciones 2018 final-2.xlsx]Hoja1'!#REF!,4,0)&lt;0</xm:f>
            <x14:dxf>
              <font>
                <b val="0"/>
                <i val="0"/>
                <color theme="0"/>
              </font>
              <fill>
                <patternFill>
                  <bgColor rgb="FFFF0000"/>
                </patternFill>
              </fill>
              <border>
                <vertical/>
                <horizontal/>
              </border>
            </x14:dxf>
          </x14:cfRule>
          <xm:sqref>P35</xm:sqref>
        </x14:conditionalFormatting>
        <x14:conditionalFormatting xmlns:xm="http://schemas.microsoft.com/office/excel/2006/main">
          <x14:cfRule type="expression" priority="822" id="{138A8347-74B0-45BD-94BB-CD96DF1F07D7}">
            <xm:f>VLOOKUP(VALUE(MID(A33,1,IF(VALUE(MID(A33,1,3))=898,3,4)))&amp;MID($D33,1,5),'\Users\ediaz\Documents\CONTRATACION\[plan adquisiciones 2018 final-2.xlsx]Hoja1'!#REF!,4,0)&lt;0</xm:f>
            <x14:dxf>
              <font>
                <b val="0"/>
                <i val="0"/>
                <color theme="0"/>
              </font>
              <fill>
                <patternFill>
                  <bgColor rgb="FFFF0000"/>
                </patternFill>
              </fill>
              <border>
                <vertical/>
                <horizontal/>
              </border>
            </x14:dxf>
          </x14:cfRule>
          <xm:sqref>P33</xm:sqref>
        </x14:conditionalFormatting>
        <x14:conditionalFormatting xmlns:xm="http://schemas.microsoft.com/office/excel/2006/main">
          <x14:cfRule type="expression" priority="821" id="{166276E6-5224-49E7-85B1-E175026FDCAB}">
            <xm:f>VLOOKUP(VALUE(MID(A31,1,IF(VALUE(MID(A31,1,3))=898,3,4)))&amp;MID($D31,1,5),'\Users\ediaz\Documents\CONTRATACION\[plan adquisiciones 2018 final-2.xlsx]Hoja1'!#REF!,4,0)&lt;0</xm:f>
            <x14:dxf>
              <font>
                <b val="0"/>
                <i val="0"/>
                <color theme="0"/>
              </font>
              <fill>
                <patternFill>
                  <bgColor rgb="FFFF0000"/>
                </patternFill>
              </fill>
              <border>
                <vertical/>
                <horizontal/>
              </border>
            </x14:dxf>
          </x14:cfRule>
          <xm:sqref>P31</xm:sqref>
        </x14:conditionalFormatting>
        <x14:conditionalFormatting xmlns:xm="http://schemas.microsoft.com/office/excel/2006/main">
          <x14:cfRule type="expression" priority="820" id="{2B2F0C4B-C0A6-4DA0-AAD9-25545FE7162A}">
            <xm:f>VLOOKUP(VALUE(MID(A29,1,IF(VALUE(MID(A29,1,3))=898,3,4)))&amp;MID($D29,1,5),'\Users\ediaz\Documents\CONTRATACION\[plan adquisiciones 2018 final-2.xlsx]Hoja1'!#REF!,4,0)&lt;0</xm:f>
            <x14:dxf>
              <font>
                <b val="0"/>
                <i val="0"/>
                <color theme="0"/>
              </font>
              <fill>
                <patternFill>
                  <bgColor rgb="FFFF0000"/>
                </patternFill>
              </fill>
              <border>
                <vertical/>
                <horizontal/>
              </border>
            </x14:dxf>
          </x14:cfRule>
          <xm:sqref>P29</xm:sqref>
        </x14:conditionalFormatting>
        <x14:conditionalFormatting xmlns:xm="http://schemas.microsoft.com/office/excel/2006/main">
          <x14:cfRule type="expression" priority="819" id="{DA63A99C-5AFF-4C44-9975-20CE9C77E377}">
            <xm:f>VLOOKUP(VALUE(MID(A27,1,IF(VALUE(MID(A27,1,3))=898,3,4)))&amp;MID($D27,1,5),'\Users\ediaz\Documents\CONTRATACION\[plan adquisiciones 2018 final-2.xlsx]Hoja1'!#REF!,4,0)&lt;0</xm:f>
            <x14:dxf>
              <font>
                <b val="0"/>
                <i val="0"/>
                <color theme="0"/>
              </font>
              <fill>
                <patternFill>
                  <bgColor rgb="FFFF0000"/>
                </patternFill>
              </fill>
              <border>
                <vertical/>
                <horizontal/>
              </border>
            </x14:dxf>
          </x14:cfRule>
          <xm:sqref>P27</xm:sqref>
        </x14:conditionalFormatting>
        <x14:conditionalFormatting xmlns:xm="http://schemas.microsoft.com/office/excel/2006/main">
          <x14:cfRule type="expression" priority="818" id="{DDDD20E4-B7CC-414B-80B8-9969CD5B8D56}">
            <xm:f>VLOOKUP(VALUE(MID(A25,1,IF(VALUE(MID(A25,1,3))=898,3,4)))&amp;MID($D25,1,5),'\Users\ediaz\Documents\CONTRATACION\[plan adquisiciones 2018 final-2.xlsx]Hoja1'!#REF!,4,0)&lt;0</xm:f>
            <x14:dxf>
              <font>
                <b val="0"/>
                <i val="0"/>
                <color theme="0"/>
              </font>
              <fill>
                <patternFill>
                  <bgColor rgb="FFFF0000"/>
                </patternFill>
              </fill>
              <border>
                <vertical/>
                <horizontal/>
              </border>
            </x14:dxf>
          </x14:cfRule>
          <xm:sqref>P25</xm:sqref>
        </x14:conditionalFormatting>
        <x14:conditionalFormatting xmlns:xm="http://schemas.microsoft.com/office/excel/2006/main">
          <x14:cfRule type="expression" priority="817" id="{A527A52F-E9F3-4FA2-9B7B-0EA7B82F2F28}">
            <xm:f>VLOOKUP(VALUE(MID(A23,1,IF(VALUE(MID(A23,1,3))=898,3,4)))&amp;MID($D23,1,5),'\Users\ediaz\Documents\CONTRATACION\[plan adquisiciones 2018 final-2.xlsx]Hoja1'!#REF!,4,0)&lt;0</xm:f>
            <x14:dxf>
              <font>
                <b val="0"/>
                <i val="0"/>
                <color theme="0"/>
              </font>
              <fill>
                <patternFill>
                  <bgColor rgb="FFFF0000"/>
                </patternFill>
              </fill>
              <border>
                <vertical/>
                <horizontal/>
              </border>
            </x14:dxf>
          </x14:cfRule>
          <xm:sqref>P23</xm:sqref>
        </x14:conditionalFormatting>
        <x14:conditionalFormatting xmlns:xm="http://schemas.microsoft.com/office/excel/2006/main">
          <x14:cfRule type="expression" priority="816" id="{1E526609-1C97-40DB-BE60-B91A138EC696}">
            <xm:f>VLOOKUP(VALUE(MID(A21,1,IF(VALUE(MID(A21,1,3))=898,3,4)))&amp;MID($D21,1,5),'\Users\ediaz\Documents\CONTRATACION\[plan adquisiciones 2018 final-2.xlsx]Hoja1'!#REF!,4,0)&lt;0</xm:f>
            <x14:dxf>
              <font>
                <b val="0"/>
                <i val="0"/>
                <color theme="0"/>
              </font>
              <fill>
                <patternFill>
                  <bgColor rgb="FFFF0000"/>
                </patternFill>
              </fill>
              <border>
                <vertical/>
                <horizontal/>
              </border>
            </x14:dxf>
          </x14:cfRule>
          <xm:sqref>P21</xm:sqref>
        </x14:conditionalFormatting>
        <x14:conditionalFormatting xmlns:xm="http://schemas.microsoft.com/office/excel/2006/main">
          <x14:cfRule type="expression" priority="815" id="{7B6D606E-F888-4578-9443-4CCE1C98B7A0}">
            <xm:f>VLOOKUP(VALUE(MID(A8,1,IF(VALUE(MID(A8,1,3))=898,3,4)))&amp;MID($D8,1,5),'\Users\ediaz\Documents\CONTRATACION\[plan adquisiciones 2018 final-2.xlsx]Hoja1'!#REF!,4,0)&lt;0</xm:f>
            <x14:dxf>
              <font>
                <b val="0"/>
                <i val="0"/>
                <color theme="0"/>
              </font>
              <fill>
                <patternFill>
                  <bgColor rgb="FFFF0000"/>
                </patternFill>
              </fill>
              <border>
                <vertical/>
                <horizontal/>
              </border>
            </x14:dxf>
          </x14:cfRule>
          <xm:sqref>P8</xm:sqref>
        </x14:conditionalFormatting>
        <x14:conditionalFormatting xmlns:xm="http://schemas.microsoft.com/office/excel/2006/main">
          <x14:cfRule type="expression" priority="814" id="{69BE7724-529D-4C55-855E-2A2C59AA6097}">
            <xm:f>VLOOKUP(VALUE(MID(A6,1,IF(VALUE(MID(A6,1,3))=898,3,4)))&amp;MID($D6,1,5),'\Users\ediaz\Documents\CONTRATACION\[plan adquisiciones 2018 final-2.xlsx]Hoja1'!#REF!,4,0)&lt;0</xm:f>
            <x14:dxf>
              <font>
                <b val="0"/>
                <i val="0"/>
                <color theme="0"/>
              </font>
              <fill>
                <patternFill>
                  <bgColor rgb="FFFF0000"/>
                </patternFill>
              </fill>
              <border>
                <vertical/>
                <horizontal/>
              </border>
            </x14:dxf>
          </x14:cfRule>
          <xm:sqref>P6</xm:sqref>
        </x14:conditionalFormatting>
        <x14:conditionalFormatting xmlns:xm="http://schemas.microsoft.com/office/excel/2006/main">
          <x14:cfRule type="expression" priority="813" id="{F5685525-1D36-4EE4-A7E2-9880706DB6CE}">
            <xm:f>VLOOKUP(VALUE(MID(A12,1,IF(VALUE(MID(A12,1,3))=898,3,4)))&amp;MID($D12,1,5),'\Users\ediaz\AppData\Local\Microsoft\Windows\INetCache\Content.Outlook\DKYWXIYB\[PLAN DE ADQUISICIONES 2018 PLANEACION P 898 (00000003).xlsx]Hoja1'!#REF!,4,0)&lt;0</xm:f>
            <x14:dxf>
              <font>
                <b val="0"/>
                <i val="0"/>
                <color theme="0"/>
              </font>
              <fill>
                <patternFill>
                  <bgColor rgb="FFFF0000"/>
                </patternFill>
              </fill>
              <border>
                <vertical/>
                <horizontal/>
              </border>
            </x14:dxf>
          </x14:cfRule>
          <xm:sqref>P12:P14 P17</xm:sqref>
        </x14:conditionalFormatting>
        <x14:conditionalFormatting xmlns:xm="http://schemas.microsoft.com/office/excel/2006/main">
          <x14:cfRule type="expression" priority="812" id="{F0FC0B1D-CB15-4E16-922B-9867CAE60E39}">
            <xm:f>VLOOKUP(VALUE(MID(A19,1,IF(VALUE(MID(A19,1,3))=898,3,4)))&amp;MID($D19,1,5),'\Users\ediaz\AppData\Local\Microsoft\Windows\INetCache\Content.Outlook\DKYWXIYB\[PLAN DE ADQUISICIONES 2018 PLANEACION P 898 (00000003).xlsx]Hoja1'!#REF!,4,0)&lt;0</xm:f>
            <x14:dxf>
              <font>
                <b val="0"/>
                <i val="0"/>
                <color theme="0"/>
              </font>
              <fill>
                <patternFill>
                  <bgColor rgb="FFFF0000"/>
                </patternFill>
              </fill>
              <border>
                <vertical/>
                <horizontal/>
              </border>
            </x14:dxf>
          </x14:cfRule>
          <xm:sqref>P19</xm:sqref>
        </x14:conditionalFormatting>
        <x14:conditionalFormatting xmlns:xm="http://schemas.microsoft.com/office/excel/2006/main">
          <x14:cfRule type="expression" priority="811" id="{2E373072-06BE-4EC1-A225-76C6A5613F1F}">
            <xm:f>VLOOKUP(VALUE(MID(A16,1,IF(VALUE(MID(A16,1,3))=898,3,4)))&amp;MID($D16,1,5),'\Users\ediaz\AppData\Local\Microsoft\Windows\INetCache\Content.Outlook\DKYWXIYB\[PLAN DE ADQUISICIONES 2018 PLANEACION P 898 (00000003).xlsx]Hoja1'!#REF!,4,0)&lt;0</xm:f>
            <x14:dxf>
              <font>
                <b val="0"/>
                <i val="0"/>
                <color theme="0"/>
              </font>
              <fill>
                <patternFill>
                  <bgColor rgb="FFFF0000"/>
                </patternFill>
              </fill>
              <border>
                <vertical/>
                <horizontal/>
              </border>
            </x14:dxf>
          </x14:cfRule>
          <xm:sqref>P16</xm:sqref>
        </x14:conditionalFormatting>
        <x14:conditionalFormatting xmlns:xm="http://schemas.microsoft.com/office/excel/2006/main">
          <x14:cfRule type="expression" priority="810" id="{E7858EA6-FCC9-4062-8D1F-D97A28E24350}">
            <xm:f>VLOOKUP(VALUE(MID(A10,1,IF(VALUE(MID(A10,1,3))=898,3,4)))&amp;MID($D10,1,5),'\Users\ediaz\Documents\CONTRATACION\[plan adquisiciones 2018 final-2.xlsx]Hoja1'!#REF!,4,0)&lt;0</xm:f>
            <x14:dxf>
              <font>
                <b val="0"/>
                <i val="0"/>
                <color theme="0"/>
              </font>
              <fill>
                <patternFill>
                  <bgColor rgb="FFFF0000"/>
                </patternFill>
              </fill>
              <border>
                <vertical/>
                <horizontal/>
              </border>
            </x14:dxf>
          </x14:cfRule>
          <xm:sqref>P10</xm:sqref>
        </x14:conditionalFormatting>
        <x14:conditionalFormatting xmlns:xm="http://schemas.microsoft.com/office/excel/2006/main">
          <x14:cfRule type="expression" priority="809" id="{F7691B75-D3CB-4D18-A4E4-0FC9C8C01410}">
            <xm:f>VLOOKUP(VALUE(MID(A75,1,IF(VALUE(MID(A75,1,3))=898,3,4)))&amp;MID($D75,1,5),'\Users\ediaz\Documents\CONTRATACION\[plan adquisiciones 2018 final-2.xlsx]Hoja1'!#REF!,4,0)&lt;0</xm:f>
            <x14:dxf>
              <font>
                <b val="0"/>
                <i val="0"/>
                <color theme="0"/>
              </font>
              <fill>
                <patternFill>
                  <bgColor rgb="FFFF0000"/>
                </patternFill>
              </fill>
              <border>
                <vertical/>
                <horizontal/>
              </border>
            </x14:dxf>
          </x14:cfRule>
          <xm:sqref>P75:P93</xm:sqref>
        </x14:conditionalFormatting>
        <x14:conditionalFormatting xmlns:xm="http://schemas.microsoft.com/office/excel/2006/main">
          <x14:cfRule type="expression" priority="808" id="{D0F8783A-4AD1-4AB9-8526-276AA9EA6579}">
            <xm:f>VLOOKUP(VALUE(MID(A94,1,IF(VALUE(MID(A94,1,3))=898,3,4)))&amp;MID($D94,1,5),'\Users\ediaz\Documents\CONTRATACION\[plan adquisiciones 2018 final-2.xlsx]Hoja1'!#REF!,4,0)&lt;0</xm:f>
            <x14:dxf>
              <font>
                <b val="0"/>
                <i val="0"/>
                <color theme="0"/>
              </font>
              <fill>
                <patternFill>
                  <bgColor rgb="FFFF0000"/>
                </patternFill>
              </fill>
              <border>
                <vertical/>
                <horizontal/>
              </border>
            </x14:dxf>
          </x14:cfRule>
          <xm:sqref>P94:P129</xm:sqref>
        </x14:conditionalFormatting>
        <x14:conditionalFormatting xmlns:xm="http://schemas.microsoft.com/office/excel/2006/main">
          <x14:cfRule type="expression" priority="807" id="{809EEE17-6A7F-45F4-BAA5-83BCD583BA9F}">
            <xm:f>VLOOKUP(VALUE(MID(A130,1,IF(VALUE(MID(A130,1,3))=898,3,4)))&amp;MID($D130,1,5),'\Users\ediaz\AppData\Local\Microsoft\Windows\INetCache\Content.Outlook\DKYWXIYB\[11-01-if-002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O131</xm:sqref>
        </x14:conditionalFormatting>
        <x14:conditionalFormatting xmlns:xm="http://schemas.microsoft.com/office/excel/2006/main">
          <x14:cfRule type="expression" priority="806" id="{C627538A-B661-48BD-BC18-97515E28CCFB}">
            <xm:f>VLOOKUP(VALUE(MID(A132,1,IF(VALUE(MID(A132,1,3))=898,3,4)))&amp;MID($D132,1,5),'\Users\ediaz\AppData\Local\Microsoft\Windows\INetCache\Content.Outlook\DKYWXIYB\[11-01-if-002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P132</xm:sqref>
        </x14:conditionalFormatting>
        <x14:conditionalFormatting xmlns:xm="http://schemas.microsoft.com/office/excel/2006/main">
          <x14:cfRule type="expression" priority="805" id="{75F560B4-64D2-43DA-A208-867E912D3D14}">
            <xm:f>VLOOKUP(VALUE(MID(A134,1,IF(VALUE(MID(A134,1,3))=898,3,4)))&amp;MID($D134,1,5),'\Users\ediaz\AppData\Local\Microsoft\Windows\INetCache\Content.Outlook\DKYWXIYB\[11-01-if-002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P134</xm:sqref>
        </x14:conditionalFormatting>
        <x14:conditionalFormatting xmlns:xm="http://schemas.microsoft.com/office/excel/2006/main">
          <x14:cfRule type="expression" priority="804" id="{03F35684-1FFA-4CA4-8825-FDDE0396DE17}">
            <xm:f>VLOOKUP(VALUE(MID(A136,1,IF(VALUE(MID(A136,1,3))=898,3,4)))&amp;MID($D136,1,5),'\Users\ediaz\AppData\Local\Microsoft\Windows\INetCache\Content.Outlook\DKYWXIYB\[11-01-if-002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P136</xm:sqref>
        </x14:conditionalFormatting>
        <x14:conditionalFormatting xmlns:xm="http://schemas.microsoft.com/office/excel/2006/main">
          <x14:cfRule type="expression" priority="803" id="{C772D6B5-A35D-44CA-A2FE-283CE8F71913}">
            <xm:f>VLOOKUP(VALUE(MID(A138,1,IF(VALUE(MID(A138,1,3))=898,3,4)))&amp;MID($D138,1,5),'\Users\ediaz\AppData\Local\Microsoft\Windows\INetCache\Content.Outlook\DKYWXIYB\[11-01-if-002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P138</xm:sqref>
        </x14:conditionalFormatting>
        <x14:conditionalFormatting xmlns:xm="http://schemas.microsoft.com/office/excel/2006/main">
          <x14:cfRule type="expression" priority="802" id="{4DEDD69D-694C-402E-AC95-47EF5FB332FD}">
            <xm:f>VLOOKUP(VALUE(MID(A140,1,IF(VALUE(MID(A140,1,3))=898,3,4)))&amp;MID($D140,1,5),'\Users\ediaz\AppData\Local\Microsoft\Windows\INetCache\Content.Outlook\DKYWXIYB\[11-01-if-002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P140</xm:sqref>
        </x14:conditionalFormatting>
        <x14:conditionalFormatting xmlns:xm="http://schemas.microsoft.com/office/excel/2006/main">
          <x14:cfRule type="expression" priority="801" id="{C82BD35E-2312-47C1-B5F8-5910BEF40EB5}">
            <xm:f>VLOOKUP(VALUE(MID(A141,1,IF(VALUE(MID(A141,1,3))=898,3,4)))&amp;MID($D141,1,5),'\Users\ediaz\AppData\Local\Microsoft\Windows\INetCache\Content.Outlook\DKYWXIYB\[11-01-if-002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P141</xm:sqref>
        </x14:conditionalFormatting>
        <x14:conditionalFormatting xmlns:xm="http://schemas.microsoft.com/office/excel/2006/main">
          <x14:cfRule type="expression" priority="800" id="{BE7120CE-9154-459C-A137-2AC43F1B70B2}">
            <xm:f>VLOOKUP(VALUE(MID(A139,1,IF(VALUE(MID(A139,1,3))=898,3,4)))&amp;MID($D139,1,5),'\Users\ediaz\AppData\Local\Microsoft\Windows\INetCache\Content.Outlook\DKYWXIYB\[11-01-if-002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P139</xm:sqref>
        </x14:conditionalFormatting>
        <x14:conditionalFormatting xmlns:xm="http://schemas.microsoft.com/office/excel/2006/main">
          <x14:cfRule type="expression" priority="799" id="{869CCDCF-B2BA-4D51-A406-7D24A33E337C}">
            <xm:f>VLOOKUP(VALUE(MID(A137,1,IF(VALUE(MID(A137,1,3))=898,3,4)))&amp;MID($D137,1,5),'\Users\ediaz\AppData\Local\Microsoft\Windows\INetCache\Content.Outlook\DKYWXIYB\[11-01-if-002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P137</xm:sqref>
        </x14:conditionalFormatting>
        <x14:conditionalFormatting xmlns:xm="http://schemas.microsoft.com/office/excel/2006/main">
          <x14:cfRule type="expression" priority="798" id="{22A08887-9B09-4A9E-B3DE-BA90ED9F2620}">
            <xm:f>VLOOKUP(VALUE(MID(A135,1,IF(VALUE(MID(A135,1,3))=898,3,4)))&amp;MID($D135,1,5),'\Users\ediaz\AppData\Local\Microsoft\Windows\INetCache\Content.Outlook\DKYWXIYB\[11-01-if-002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P135</xm:sqref>
        </x14:conditionalFormatting>
        <x14:conditionalFormatting xmlns:xm="http://schemas.microsoft.com/office/excel/2006/main">
          <x14:cfRule type="expression" priority="797" id="{EE48FE3A-46C5-4FFA-9CB3-A56215F94F38}">
            <xm:f>VLOOKUP(VALUE(MID(A131,1,IF(VALUE(MID(A131,1,3))=898,3,4)))&amp;MID($D131,1,5),'\Users\ediaz\AppData\Local\Microsoft\Windows\INetCache\Content.Outlook\DKYWXIYB\[11-01-if-002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P131</xm:sqref>
        </x14:conditionalFormatting>
        <x14:conditionalFormatting xmlns:xm="http://schemas.microsoft.com/office/excel/2006/main">
          <x14:cfRule type="expression" priority="796" id="{7388A9E4-229A-4124-B074-225470F34328}">
            <xm:f>VLOOKUP(VALUE(MID(A183,1,IF(VALUE(MID(A183,1,3))=898,3,4)))&amp;MID($D183,1,5),'\Users\ediaz\Documents\CONTRATACION\[plan adquisiciones 2018 final-2.xlsx]Hoja1'!#REF!,4,0)&lt;0</xm:f>
            <x14:dxf>
              <font>
                <b val="0"/>
                <i val="0"/>
                <color theme="0"/>
              </font>
              <fill>
                <patternFill>
                  <bgColor rgb="FFFF0000"/>
                </patternFill>
              </fill>
              <border>
                <vertical/>
                <horizontal/>
              </border>
            </x14:dxf>
          </x14:cfRule>
          <xm:sqref>P183:P187 P189:P190</xm:sqref>
        </x14:conditionalFormatting>
        <x14:conditionalFormatting xmlns:xm="http://schemas.microsoft.com/office/excel/2006/main">
          <x14:cfRule type="expression" priority="795" id="{D968C199-9434-469B-B189-5FD4881BA438}">
            <xm:f>VLOOKUP(VALUE(MID(A492,1,IF(VALUE(MID(A492,1,3))=898,3,4)))&amp;MID($D492,1,5),'\Users\ediaz\AppData\Local\Microsoft\Windows\INetCache\Content.Outlook\DKYWXIYB\[PLAN DE ADQUISICIONES 2018 BIBLIOTECARIOS ESCOLARES.xlsx]Hoja1'!#REF!,4,0)&lt;0</xm:f>
            <x14:dxf>
              <font>
                <b val="0"/>
                <i val="0"/>
                <color theme="0"/>
              </font>
              <fill>
                <patternFill>
                  <bgColor rgb="FFFF0000"/>
                </patternFill>
              </fill>
              <border>
                <vertical/>
                <horizontal/>
              </border>
            </x14:dxf>
          </x14:cfRule>
          <xm:sqref>P492:P540</xm:sqref>
        </x14:conditionalFormatting>
        <x14:conditionalFormatting xmlns:xm="http://schemas.microsoft.com/office/excel/2006/main">
          <x14:cfRule type="expression" priority="794" id="{0E6796FC-EFEE-4D6C-8724-6392CCFF1385}">
            <xm:f>VLOOKUP(VALUE(MID(A543,1,IF(VALUE(MID(A543,1,3))=898,3,4)))&amp;MID($D543,1,5),'\Users\ediaz\AppData\Local\Microsoft\Windows\INetCache\Content.Outlook\DKYWXIYB\[PLAN DE ADQUISICIONES 2018 BIBLIOTECARIOS ESCOLARES.xlsx]Hoja1'!#REF!,4,0)&lt;0</xm:f>
            <x14:dxf>
              <font>
                <b val="0"/>
                <i val="0"/>
                <color theme="0"/>
              </font>
              <fill>
                <patternFill>
                  <bgColor rgb="FFFF0000"/>
                </patternFill>
              </fill>
              <border>
                <vertical/>
                <horizontal/>
              </border>
            </x14:dxf>
          </x14:cfRule>
          <xm:sqref>P541</xm:sqref>
        </x14:conditionalFormatting>
        <x14:conditionalFormatting xmlns:xm="http://schemas.microsoft.com/office/excel/2006/main">
          <x14:cfRule type="expression" priority="793" id="{2A0DB64A-A64F-49D2-B1A1-D22E17AA0F94}">
            <xm:f>VLOOKUP(VALUE(MID(A544,1,IF(VALUE(MID(A544,1,3))=898,3,4)))&amp;MID($D544,1,5),'\Users\ediaz\AppData\Local\Microsoft\Windows\INetCache\Content.Outlook\DKYWXIYB\[PLAN DE ADQUISICIONES 2018 BIBLIOTECARIOS ESCOLARES.xlsx]Hoja1'!#REF!,4,0)&lt;0</xm:f>
            <x14:dxf>
              <font>
                <b val="0"/>
                <i val="0"/>
                <color theme="0"/>
              </font>
              <fill>
                <patternFill>
                  <bgColor rgb="FFFF0000"/>
                </patternFill>
              </fill>
              <border>
                <vertical/>
                <horizontal/>
              </border>
            </x14:dxf>
          </x14:cfRule>
          <xm:sqref>P542</xm:sqref>
        </x14:conditionalFormatting>
        <x14:conditionalFormatting xmlns:xm="http://schemas.microsoft.com/office/excel/2006/main">
          <x14:cfRule type="expression" priority="792" id="{8159E39D-11F8-4DB4-A21D-CB5B804B9BDF}">
            <xm:f>VLOOKUP(VALUE(MID(A546,1,IF(VALUE(MID(A546,1,3))=898,3,4)))&amp;MID($D546,1,5),'\Users\ediaz\Documents\CONTRATACION\[plan adquisiciones 2018 final-2.xlsx]Hoja1'!#REF!,4,0)&lt;0</xm:f>
            <x14:dxf>
              <font>
                <b val="0"/>
                <i val="0"/>
                <color theme="0"/>
              </font>
              <fill>
                <patternFill>
                  <bgColor rgb="FFFF0000"/>
                </patternFill>
              </fill>
              <border>
                <vertical/>
                <horizontal/>
              </border>
            </x14:dxf>
          </x14:cfRule>
          <xm:sqref>P546</xm:sqref>
        </x14:conditionalFormatting>
        <x14:conditionalFormatting xmlns:xm="http://schemas.microsoft.com/office/excel/2006/main">
          <x14:cfRule type="expression" priority="791" id="{742DDFBC-974E-4870-9875-D982C6D5FDAA}">
            <xm:f>VLOOKUP(VALUE(MID(A338,1,IF(VALUE(MID(A338,1,3))=898,3,4)))&amp;MID($D338,1,5),'\Users\ediaz\Documents\CONTRATACION\[plan adquisiciones 2018 final-2.xlsx]Hoja1'!#REF!,4,0)&lt;0</xm:f>
            <x14:dxf>
              <font>
                <b val="0"/>
                <i val="0"/>
                <color theme="0"/>
              </font>
              <fill>
                <patternFill>
                  <bgColor rgb="FFFF0000"/>
                </patternFill>
              </fill>
              <border>
                <vertical/>
                <horizontal/>
              </border>
            </x14:dxf>
          </x14:cfRule>
          <xm:sqref>P338:P362</xm:sqref>
        </x14:conditionalFormatting>
        <x14:conditionalFormatting xmlns:xm="http://schemas.microsoft.com/office/excel/2006/main">
          <x14:cfRule type="expression" priority="789" id="{64361F20-B454-4150-A715-7503F74E86E5}">
            <xm:f>VLOOKUP(VALUE(MID(A547,1,IF(VALUE(MID(A547,1,3))=898,3,4)))&amp;MID($D547,1,5),'\Users\ediaz\Documents\CONTRATACION\[plan adquisiciones 2018 final-2.xlsx]Hoja1'!#REF!,4,0)&lt;0</xm:f>
            <x14:dxf>
              <font>
                <b val="0"/>
                <i val="0"/>
                <color theme="0"/>
              </font>
              <fill>
                <patternFill>
                  <bgColor rgb="FFFF0000"/>
                </patternFill>
              </fill>
              <border>
                <vertical/>
                <horizontal/>
              </border>
            </x14:dxf>
          </x14:cfRule>
          <xm:sqref>P547</xm:sqref>
        </x14:conditionalFormatting>
        <x14:conditionalFormatting xmlns:xm="http://schemas.microsoft.com/office/excel/2006/main">
          <x14:cfRule type="expression" priority="788" id="{DF14BF70-1E31-4D4A-8E7E-C37816BA745D}">
            <xm:f>VLOOKUP(VALUE(MID(A540,1,IF(VALUE(MID(A540,1,3))=898,3,4)))&amp;MID($D540,1,5),'\Users\ediaz\Documents\CONTRATACION\[plan adquisiciones 2018 final-2.xlsx]Hoja1'!#REF!,4,0)&lt;0</xm:f>
            <x14:dxf>
              <font>
                <b val="0"/>
                <i val="0"/>
                <color theme="0"/>
              </font>
              <fill>
                <patternFill>
                  <bgColor rgb="FFFF0000"/>
                </patternFill>
              </fill>
              <border>
                <vertical/>
                <horizontal/>
              </border>
            </x14:dxf>
          </x14:cfRule>
          <xm:sqref>P540:P541</xm:sqref>
        </x14:conditionalFormatting>
        <x14:conditionalFormatting xmlns:xm="http://schemas.microsoft.com/office/excel/2006/main">
          <x14:cfRule type="expression" priority="787" id="{2268D825-F642-4134-8BB1-4427514888F6}">
            <xm:f>VLOOKUP(VALUE(MID(A539,1,IF(VALUE(MID(A539,1,3))=898,3,4)))&amp;MID($D539,1,5),'\Users\ediaz\AppData\Local\Microsoft\Windows\INetCache\Content.Outlook\DKYWXIYB\[PLAN DE ADQUISICIONES 2018 BIBLIOTECARIOS ESCOLARES.xlsx]Hoja1'!#REF!,4,0)&lt;0</xm:f>
            <x14:dxf>
              <font>
                <b val="0"/>
                <i val="0"/>
                <color theme="0"/>
              </font>
              <fill>
                <patternFill>
                  <bgColor rgb="FFFF0000"/>
                </patternFill>
              </fill>
              <border>
                <vertical/>
                <horizontal/>
              </border>
            </x14:dxf>
          </x14:cfRule>
          <xm:sqref>P537</xm:sqref>
        </x14:conditionalFormatting>
        <x14:conditionalFormatting xmlns:xm="http://schemas.microsoft.com/office/excel/2006/main">
          <x14:cfRule type="expression" priority="786" id="{6E57279C-6716-4BEE-88A0-6EAE93F89156}">
            <xm:f>VLOOKUP(VALUE(MID(A540,1,IF(VALUE(MID(A540,1,3))=898,3,4)))&amp;MID($D540,1,5),'\Users\ediaz\AppData\Local\Microsoft\Windows\INetCache\Content.Outlook\DKYWXIYB\[PLAN DE ADQUISICIONES 2018 BIBLIOTECARIOS ESCOLARES.xlsx]Hoja1'!#REF!,4,0)&lt;0</xm:f>
            <x14:dxf>
              <font>
                <b val="0"/>
                <i val="0"/>
                <color theme="0"/>
              </font>
              <fill>
                <patternFill>
                  <bgColor rgb="FFFF0000"/>
                </patternFill>
              </fill>
              <border>
                <vertical/>
                <horizontal/>
              </border>
            </x14:dxf>
          </x14:cfRule>
          <xm:sqref>P538</xm:sqref>
        </x14:conditionalFormatting>
        <x14:conditionalFormatting xmlns:xm="http://schemas.microsoft.com/office/excel/2006/main">
          <x14:cfRule type="expression" priority="785" id="{639D443D-CF32-4DF0-8EE6-5D907ED78783}">
            <xm:f>VLOOKUP(VALUE(MID(A542,1,IF(VALUE(MID(A542,1,3))=898,3,4)))&amp;MID($D542,1,5),'\Users\ediaz\Documents\CONTRATACION\[plan adquisiciones 2018 final-2.xlsx]Hoja1'!#REF!,4,0)&lt;0</xm:f>
            <x14:dxf>
              <font>
                <b val="0"/>
                <i val="0"/>
                <color theme="0"/>
              </font>
              <fill>
                <patternFill>
                  <bgColor rgb="FFFF0000"/>
                </patternFill>
              </fill>
              <border>
                <vertical/>
                <horizontal/>
              </border>
            </x14:dxf>
          </x14:cfRule>
          <xm:sqref>P542</xm:sqref>
        </x14:conditionalFormatting>
        <x14:conditionalFormatting xmlns:xm="http://schemas.microsoft.com/office/excel/2006/main">
          <x14:cfRule type="expression" priority="783" id="{EE612158-0A7E-421E-AF22-A59F71DC872A}">
            <xm:f>VLOOKUP(VALUE(MID(A543,1,IF(VALUE(MID(A543,1,3))=898,3,4)))&amp;MID($D543,1,5),'\Users\ediaz\Documents\CONTRATACION\[plan adquisiciones 2018 final-2.xlsx]Hoja1'!#REF!,4,0)&lt;0</xm:f>
            <x14:dxf>
              <font>
                <b val="0"/>
                <i val="0"/>
                <color theme="0"/>
              </font>
              <fill>
                <patternFill>
                  <bgColor rgb="FFFF0000"/>
                </patternFill>
              </fill>
              <border>
                <vertical/>
                <horizontal/>
              </border>
            </x14:dxf>
          </x14:cfRule>
          <xm:sqref>P543</xm:sqref>
        </x14:conditionalFormatting>
        <x14:conditionalFormatting xmlns:xm="http://schemas.microsoft.com/office/excel/2006/main">
          <x14:cfRule type="expression" priority="782" id="{D8D57840-471B-45E4-A82E-8E8EB1030E12}">
            <xm:f>VLOOKUP(VALUE(MID(XFD546,1,IF(VALUE(MID(XFD546,1,3))=898,3,4)))&amp;MID($D546,1,5),'\Users\ediaz\Documents\CONTRATACION\[plan adquisiciones 2018 final-2.xlsx]Hoja1'!#REF!,4,0)&lt;0</xm:f>
            <x14:dxf>
              <font>
                <b val="0"/>
                <i val="0"/>
                <color theme="0"/>
              </font>
              <fill>
                <patternFill>
                  <bgColor rgb="FFFF0000"/>
                </patternFill>
              </fill>
              <border>
                <vertical/>
                <horizontal/>
              </border>
            </x14:dxf>
          </x14:cfRule>
          <xm:sqref>P546:P547</xm:sqref>
        </x14:conditionalFormatting>
        <x14:conditionalFormatting xmlns:xm="http://schemas.microsoft.com/office/excel/2006/main">
          <x14:cfRule type="expression" priority="780" id="{82C61FCB-CD68-4CC2-AB0C-52E9DEDF100B}">
            <xm:f>VLOOKUP(VALUE(MID(XFC547,1,IF(VALUE(MID(XFC547,1,3))=898,3,4)))&amp;MID($D547,1,5),'\Users\ediaz\Documents\CONTRATACION\[plan adquisiciones 2018 final-2.xlsx]Hoja1'!#REF!,4,0)&lt;0</xm:f>
            <x14:dxf>
              <font>
                <b val="0"/>
                <i val="0"/>
                <color theme="0"/>
              </font>
              <fill>
                <patternFill>
                  <bgColor rgb="FFFF0000"/>
                </patternFill>
              </fill>
              <border>
                <vertical/>
                <horizontal/>
              </border>
            </x14:dxf>
          </x14:cfRule>
          <xm:sqref>O547</xm:sqref>
        </x14:conditionalFormatting>
        <x14:conditionalFormatting xmlns:xm="http://schemas.microsoft.com/office/excel/2006/main">
          <x14:cfRule type="expression" priority="779" id="{7C9BE861-670A-46F6-BFE1-8FD5F6DA8226}">
            <xm:f>VLOOKUP(VALUE(MID(A549,1,IF(VALUE(MID(A549,1,3))=898,3,4)))&amp;MID($D549,1,5),'\Users\ediaz\AppData\Local\Microsoft\Windows\INetCache\Content.Outlook\DKYWXIYB\[11-01-if-002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P549</xm:sqref>
        </x14:conditionalFormatting>
        <x14:conditionalFormatting xmlns:xm="http://schemas.microsoft.com/office/excel/2006/main">
          <x14:cfRule type="expression" priority="778" id="{1EE90DC9-A76B-4D63-909F-9502727AB222}">
            <xm:f>VLOOKUP(VALUE(MID(A550,1,IF(VALUE(MID(A550,1,3))=898,3,4)))&amp;MID($D550,1,5),'\Users\ediaz\AppData\Local\Microsoft\Windows\INetCache\Content.Outlook\DKYWXIYB\[11-01-if-002 plan anual de adquisiciones v30 898 (00000002).xlsx]Hoja1'!#REF!,4,0)&lt;0</xm:f>
            <x14:dxf>
              <font>
                <b val="0"/>
                <i val="0"/>
                <color theme="0"/>
              </font>
              <fill>
                <patternFill>
                  <bgColor rgb="FFFF0000"/>
                </patternFill>
              </fill>
              <border>
                <vertical/>
                <horizontal/>
              </border>
            </x14:dxf>
          </x14:cfRule>
          <xm:sqref>P550</xm:sqref>
        </x14:conditionalFormatting>
        <x14:conditionalFormatting xmlns:xm="http://schemas.microsoft.com/office/excel/2006/main">
          <x14:cfRule type="expression" priority="777" id="{445B6361-CAD5-40F4-AFAC-11786A0FF740}">
            <xm:f>VLOOKUP(VALUE(MID(A552,1,IF(VALUE(MID(A552,1,3))=898,3,4)))&amp;MID($D552,1,5),'\Users\yorcasitas\Desktop\PAA- 2018\INICIALES\INVERSION\[1005 - 2018 DEFINITIVO Plan anual de adquisiciones vigencia 2018 OK con ajuste Dic 28.xlsx]Hoja1'!#REF!,4,0)&lt;0</xm:f>
            <x14:dxf>
              <font>
                <b val="0"/>
                <i val="0"/>
                <color theme="0"/>
              </font>
              <fill>
                <patternFill>
                  <bgColor rgb="FFFF0000"/>
                </patternFill>
              </fill>
              <border>
                <vertical/>
                <horizontal/>
              </border>
            </x14:dxf>
          </x14:cfRule>
          <xm:sqref>P552:P559 P561:P566</xm:sqref>
        </x14:conditionalFormatting>
        <x14:conditionalFormatting xmlns:xm="http://schemas.microsoft.com/office/excel/2006/main">
          <x14:cfRule type="expression" priority="776" id="{4E84ADD8-09C7-490B-AC91-5C788D867065}">
            <xm:f>VLOOKUP(VALUE(MID(A560,1,IF(VALUE(MID(A560,1,3))=898,3,4)))&amp;MID($D560,1,5),'\JPROMERO 2017\PROYECTO 1005\PAA-2018\[Copia de 11-01-if-002 plan anual de adquisiciones v3 11122017.xlsx]Hoja1'!#REF!,4,0)&lt;0</xm:f>
            <x14:dxf>
              <font>
                <b val="0"/>
                <i val="0"/>
                <color theme="0"/>
              </font>
              <fill>
                <patternFill>
                  <bgColor rgb="FFFF0000"/>
                </patternFill>
              </fill>
              <border>
                <vertical/>
                <horizontal/>
              </border>
            </x14:dxf>
          </x14:cfRule>
          <xm:sqref>P560</xm:sqref>
        </x14:conditionalFormatting>
        <x14:conditionalFormatting xmlns:xm="http://schemas.microsoft.com/office/excel/2006/main">
          <x14:cfRule type="expression" priority="775" id="{7FE17784-B5FE-4FDA-8504-10F5DA9892D7}">
            <xm:f>VLOOKUP(VALUE(MID(A567,1,IF(VALUE(MID(A567,1,3))=898,3,4)))&amp;MID($D567,1,5),'\Users\yorcasitas\Desktop\PAA- 2018\INICIALES\INVERSION\[1005 - 2018 DEFINITIVO Plan anual de adquisiciones vigencia 2018 OK con ajuste Dic 28.xlsx]Hoja1'!#REF!,4,0)&lt;0</xm:f>
            <x14:dxf>
              <font>
                <b val="0"/>
                <i val="0"/>
                <color theme="0"/>
              </font>
              <fill>
                <patternFill>
                  <bgColor rgb="FFFF0000"/>
                </patternFill>
              </fill>
              <border>
                <vertical/>
                <horizontal/>
              </border>
            </x14:dxf>
          </x14:cfRule>
          <xm:sqref>P567:P568</xm:sqref>
        </x14:conditionalFormatting>
        <x14:conditionalFormatting xmlns:xm="http://schemas.microsoft.com/office/excel/2006/main">
          <x14:cfRule type="expression" priority="774" id="{42B77494-8891-4990-A11C-1926E0660C2E}">
            <xm:f>VLOOKUP(VALUE(MID(A570,1,IF(VALUE(MID(A570,1,3))=898,3,4)))&amp;MID($D570,1,5),'\Users\yorcasitas\Desktop\PAA- 2018\INICIALES\INVERSION\[1005 - 2018 DEFINITIVO Plan anual de adquisiciones vigencia 2018 OK con ajuste Dic 28.xlsx]Hoja1'!#REF!,4,0)&lt;0</xm:f>
            <x14:dxf>
              <font>
                <b val="0"/>
                <i val="0"/>
                <color theme="0"/>
              </font>
              <fill>
                <patternFill>
                  <bgColor rgb="FFFF0000"/>
                </patternFill>
              </fill>
              <border>
                <vertical/>
                <horizontal/>
              </border>
            </x14:dxf>
          </x14:cfRule>
          <xm:sqref>P570</xm:sqref>
        </x14:conditionalFormatting>
        <x14:conditionalFormatting xmlns:xm="http://schemas.microsoft.com/office/excel/2006/main">
          <x14:cfRule type="expression" priority="773" id="{A77AEB8B-C658-430F-BA92-9815E905C567}">
            <xm:f>VLOOKUP(VALUE(MID(A571,1,IF(VALUE(MID(A571,1,3))=898,3,4)))&amp;MID($D571,1,5),'\Users\yorcasitas\Desktop\PAA- 2018\INICIALES\INVERSION\[1005 - 2018 DEFINITIVO Plan anual de adquisiciones vigencia 2018 OK con ajuste Dic 28.xlsx]Hoja1'!#REF!,4,0)&lt;0</xm:f>
            <x14:dxf>
              <font>
                <b val="0"/>
                <i val="0"/>
                <color theme="0"/>
              </font>
              <fill>
                <patternFill>
                  <bgColor rgb="FFFF0000"/>
                </patternFill>
              </fill>
              <border>
                <vertical/>
                <horizontal/>
              </border>
            </x14:dxf>
          </x14:cfRule>
          <xm:sqref>P571</xm:sqref>
        </x14:conditionalFormatting>
        <x14:conditionalFormatting xmlns:xm="http://schemas.microsoft.com/office/excel/2006/main">
          <x14:cfRule type="expression" priority="772" id="{5935591B-3590-4DD3-BE83-6522EEDFA908}">
            <xm:f>VLOOKUP(VALUE(MID(A569,1,IF(VALUE(MID(A569,1,3))=898,3,4)))&amp;MID($D569,1,5),'\Users\yorcasitas\Desktop\PAA- 2018\INICIALES\INVERSION\[1005 - 2018 DEFINITIVO Plan anual de adquisiciones vigencia 2018 OK con ajuste Dic 28.xlsx]Hoja1'!#REF!,4,0)&lt;0</xm:f>
            <x14:dxf>
              <font>
                <b val="0"/>
                <i val="0"/>
                <color theme="0"/>
              </font>
              <fill>
                <patternFill>
                  <bgColor rgb="FFFF0000"/>
                </patternFill>
              </fill>
              <border>
                <vertical/>
                <horizontal/>
              </border>
            </x14:dxf>
          </x14:cfRule>
          <xm:sqref>P569</xm:sqref>
        </x14:conditionalFormatting>
        <x14:conditionalFormatting xmlns:xm="http://schemas.microsoft.com/office/excel/2006/main">
          <x14:cfRule type="expression" priority="771" id="{BBD0232B-55FC-4E34-A61C-CF965A727F6E}">
            <xm:f>VLOOKUP(VALUE(MID(A573,1,IF(VALUE(MID(A573,1,3))=898,3,4)))&amp;MID($D573,1,5),'\Users\yorcasitas\Desktop\PAA- 2018\INICIALES\INVERSION\[1040 - 2018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P573 P581:P582</xm:sqref>
        </x14:conditionalFormatting>
        <x14:conditionalFormatting xmlns:xm="http://schemas.microsoft.com/office/excel/2006/main">
          <x14:cfRule type="expression" priority="770" id="{53B49E45-B8EB-435A-9D71-63B32C6E561D}">
            <xm:f>VLOOKUP(VALUE(MID(A575,1,IF(VALUE(MID(A575,1,3))=898,3,4)))&amp;MID($D575,1,5),'\Users\yorcasitas\Desktop\PAA- 2018\INICIALES\INVERSION\[1040 - 2018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P575</xm:sqref>
        </x14:conditionalFormatting>
        <x14:conditionalFormatting xmlns:xm="http://schemas.microsoft.com/office/excel/2006/main">
          <x14:cfRule type="expression" priority="769" id="{F88AD430-C445-4606-A633-73743EC48E14}">
            <xm:f>VLOOKUP(VALUE(MID(A577,1,IF(VALUE(MID(A577,1,3))=898,3,4)))&amp;MID($D577,1,5),'\Users\yorcasitas\Desktop\PAA- 2018\INICIALES\INVERSION\[1040 - 2018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P577</xm:sqref>
        </x14:conditionalFormatting>
        <x14:conditionalFormatting xmlns:xm="http://schemas.microsoft.com/office/excel/2006/main">
          <x14:cfRule type="expression" priority="768" id="{AD72F5D4-EECD-452D-B651-DBCFE84DB0F1}">
            <xm:f>VLOOKUP(VALUE(MID(A579,1,IF(VALUE(MID(A579,1,3))=898,3,4)))&amp;MID($D579,1,5),'\Users\yorcasitas\Desktop\PAA- 2018\INICIALES\INVERSION\[1040 - 2018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P579</xm:sqref>
        </x14:conditionalFormatting>
        <x14:conditionalFormatting xmlns:xm="http://schemas.microsoft.com/office/excel/2006/main">
          <x14:cfRule type="expression" priority="767" id="{36574FA3-F2B8-455E-B3F7-65A42FA10F58}">
            <xm:f>VLOOKUP(VALUE(MID(A584,1,IF(VALUE(MID(A584,1,3))=898,3,4)))&amp;MID($D584,1,5),'\Users\yorcasitas\Desktop\PAA- 2018\INICIALES\INVERSION\[1040 - 2018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P584</xm:sqref>
        </x14:conditionalFormatting>
        <x14:conditionalFormatting xmlns:xm="http://schemas.microsoft.com/office/excel/2006/main">
          <x14:cfRule type="expression" priority="766" id="{10977479-F864-4EDC-A701-B61E87A94FE1}">
            <xm:f>VLOOKUP(VALUE(MID(A586,1,IF(VALUE(MID(A586,1,3))=898,3,4)))&amp;MID($D586,1,5),'\Users\yorcasitas\Desktop\PAA- 2018\INICIALES\INVERSION\[1040 - 2018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P586</xm:sqref>
        </x14:conditionalFormatting>
        <x14:conditionalFormatting xmlns:xm="http://schemas.microsoft.com/office/excel/2006/main">
          <x14:cfRule type="expression" priority="765" id="{66E69E35-4A26-498F-BF24-12BECCCCDD54}">
            <xm:f>VLOOKUP(VALUE(MID(A588,1,IF(VALUE(MID(A588,1,3))=898,3,4)))&amp;MID($D588,1,5),'\Users\yorcasitas\Desktop\PAA- 2018\INICIALES\INVERSION\[1040 - 2018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P588</xm:sqref>
        </x14:conditionalFormatting>
        <x14:conditionalFormatting xmlns:xm="http://schemas.microsoft.com/office/excel/2006/main">
          <x14:cfRule type="expression" priority="764" id="{2BCB484C-5D70-4282-A275-E47F0D8C7828}">
            <xm:f>VLOOKUP(VALUE(MID(A590,1,IF(VALUE(MID(A590,1,3))=898,3,4)))&amp;MID($D590,1,5),'\Users\yorcasitas\Desktop\PAA- 2018\INICIALES\INVERSION\[1040 - 2018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P590</xm:sqref>
        </x14:conditionalFormatting>
        <x14:conditionalFormatting xmlns:xm="http://schemas.microsoft.com/office/excel/2006/main">
          <x14:cfRule type="expression" priority="763" id="{36B13D5E-FC7C-48E2-BB90-FDFCB11A99A4}">
            <xm:f>VLOOKUP(VALUE(MID(A592,1,IF(VALUE(MID(A592,1,3))=898,3,4)))&amp;MID($D592,1,5),'\Users\yorcasitas\Desktop\PAA- 2018\INICIALES\INVERSION\[1040 - 2018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P592</xm:sqref>
        </x14:conditionalFormatting>
        <x14:conditionalFormatting xmlns:xm="http://schemas.microsoft.com/office/excel/2006/main">
          <x14:cfRule type="expression" priority="762" id="{DC6BB4B4-702B-4AD5-8557-B841999BCAA2}">
            <xm:f>VLOOKUP(VALUE(MID(A595,1,IF(VALUE(MID(A595,1,3))=898,3,4)))&amp;MID($D595,1,5),'\Users\yorcasitas\Desktop\PAA- 2018\INICIALES\INVERSION\[1040 - 2018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P595</xm:sqref>
        </x14:conditionalFormatting>
        <x14:conditionalFormatting xmlns:xm="http://schemas.microsoft.com/office/excel/2006/main">
          <x14:cfRule type="expression" priority="761" id="{EFCD40AB-BFD4-4C11-87AE-89FE92B8BBD7}">
            <xm:f>VLOOKUP(VALUE(MID(A594,1,IF(VALUE(MID(A594,1,3))=898,3,4)))&amp;MID($D594,1,5),'\Users\yorcasitas\Desktop\PAA- 2018\INICIALES\INVERSION\[1040 - 2018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P594</xm:sqref>
        </x14:conditionalFormatting>
        <x14:conditionalFormatting xmlns:xm="http://schemas.microsoft.com/office/excel/2006/main">
          <x14:cfRule type="expression" priority="760" id="{88CDFD10-3AD3-475A-9B16-0AE75397A4A5}">
            <xm:f>VLOOKUP(VALUE(MID(A593,1,IF(VALUE(MID(A593,1,3))=898,3,4)))&amp;MID($D593,1,5),'\Users\yorcasitas\Desktop\PAA- 2018\INICIALES\INVERSION\[1040 - 2018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P593</xm:sqref>
        </x14:conditionalFormatting>
        <x14:conditionalFormatting xmlns:xm="http://schemas.microsoft.com/office/excel/2006/main">
          <x14:cfRule type="expression" priority="759" id="{81365F04-373A-4D48-8B9B-DA4E81E605B4}">
            <xm:f>VLOOKUP(VALUE(MID(A591,1,IF(VALUE(MID(A591,1,3))=898,3,4)))&amp;MID($D591,1,5),'\Users\yorcasitas\Desktop\PAA- 2018\INICIALES\INVERSION\[1040 - 2018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P591</xm:sqref>
        </x14:conditionalFormatting>
        <x14:conditionalFormatting xmlns:xm="http://schemas.microsoft.com/office/excel/2006/main">
          <x14:cfRule type="expression" priority="758" id="{F3ACF3DB-DD10-4400-B203-CDE639D6C77B}">
            <xm:f>VLOOKUP(VALUE(MID(A589,1,IF(VALUE(MID(A589,1,3))=898,3,4)))&amp;MID($D589,1,5),'\Users\yorcasitas\Desktop\PAA- 2018\INICIALES\INVERSION\[1040 - 2018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P589</xm:sqref>
        </x14:conditionalFormatting>
        <x14:conditionalFormatting xmlns:xm="http://schemas.microsoft.com/office/excel/2006/main">
          <x14:cfRule type="expression" priority="757" id="{C29980C4-C468-4830-99E2-EA34B227012F}">
            <xm:f>VLOOKUP(VALUE(MID(A587,1,IF(VALUE(MID(A587,1,3))=898,3,4)))&amp;MID($D587,1,5),'\Users\yorcasitas\Desktop\PAA- 2018\INICIALES\INVERSION\[1040 - 2018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P587</xm:sqref>
        </x14:conditionalFormatting>
        <x14:conditionalFormatting xmlns:xm="http://schemas.microsoft.com/office/excel/2006/main">
          <x14:cfRule type="expression" priority="756" id="{016A3763-9F9F-4471-BA9D-A119B9C93EAA}">
            <xm:f>VLOOKUP(VALUE(MID(A585,1,IF(VALUE(MID(A585,1,3))=898,3,4)))&amp;MID($D585,1,5),'\Users\yorcasitas\Desktop\PAA- 2018\INICIALES\INVERSION\[1040 - 2018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P585</xm:sqref>
        </x14:conditionalFormatting>
        <x14:conditionalFormatting xmlns:xm="http://schemas.microsoft.com/office/excel/2006/main">
          <x14:cfRule type="expression" priority="755" id="{5AD32195-7F2D-4E3D-A62F-BD39B23CAE7B}">
            <xm:f>VLOOKUP(VALUE(MID(A580,1,IF(VALUE(MID(A580,1,3))=898,3,4)))&amp;MID($D580,1,5),'\Users\yorcasitas\Desktop\PAA- 2018\INICIALES\INVERSION\[1040 - 2018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P580</xm:sqref>
        </x14:conditionalFormatting>
        <x14:conditionalFormatting xmlns:xm="http://schemas.microsoft.com/office/excel/2006/main">
          <x14:cfRule type="expression" priority="754" id="{C477C47B-3A00-491C-997E-788366539BF8}">
            <xm:f>VLOOKUP(VALUE(MID(A578,1,IF(VALUE(MID(A578,1,3))=898,3,4)))&amp;MID($D578,1,5),'\Users\yorcasitas\Desktop\PAA- 2018\INICIALES\INVERSION\[1040 - 2018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P578</xm:sqref>
        </x14:conditionalFormatting>
        <x14:conditionalFormatting xmlns:xm="http://schemas.microsoft.com/office/excel/2006/main">
          <x14:cfRule type="expression" priority="753" id="{E997EB6F-97D9-4837-991B-8380CA74E497}">
            <xm:f>VLOOKUP(VALUE(MID(A576,1,IF(VALUE(MID(A576,1,3))=898,3,4)))&amp;MID($D576,1,5),'\Users\yorcasitas\Desktop\PAA- 2018\INICIALES\INVERSION\[1040 - 2018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P576</xm:sqref>
        </x14:conditionalFormatting>
        <x14:conditionalFormatting xmlns:xm="http://schemas.microsoft.com/office/excel/2006/main">
          <x14:cfRule type="expression" priority="752" id="{E395801B-3187-40F8-9C53-081D7C3AF62A}">
            <xm:f>VLOOKUP(VALUE(MID(A574,1,IF(VALUE(MID(A574,1,3))=898,3,4)))&amp;MID($D574,1,5),'\Users\yorcasitas\Desktop\PAA- 2018\INICIALES\INVERSION\[1040 - 2018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P574</xm:sqref>
        </x14:conditionalFormatting>
        <x14:conditionalFormatting xmlns:xm="http://schemas.microsoft.com/office/excel/2006/main">
          <x14:cfRule type="expression" priority="751" id="{2BF2E0C1-C2FB-4E35-B8CF-6702A3355E8B}">
            <xm:f>VLOOKUP(VALUE(MID(A572,1,IF(VALUE(MID(A572,1,3))=898,3,4)))&amp;MID($D572,1,5),'\Users\yorcasitas\Desktop\PAA- 2018\INICIALES\INVERSION\[1040 - 2018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P572</xm:sqref>
        </x14:conditionalFormatting>
        <x14:conditionalFormatting xmlns:xm="http://schemas.microsoft.com/office/excel/2006/main">
          <x14:cfRule type="expression" priority="750" id="{49E1EBB0-3148-4871-B562-7FFBB9437ED0}">
            <xm:f>VLOOKUP(VALUE(MID(A583,1,IF(VALUE(MID(A583,1,3))=898,3,4)))&amp;MID($D583,1,5),'\Users\yorcasitas\Desktop\PAA- 2018\INICIALES\INVERSION\[1040 - 2018 DEFINITIVOS  plan anual de adquisiciones 2018 def 27-12-2017.xlsx]Hoja1'!#REF!,4,0)&lt;0</xm:f>
            <x14:dxf>
              <font>
                <b val="0"/>
                <i val="0"/>
                <color theme="0"/>
              </font>
              <fill>
                <patternFill>
                  <bgColor rgb="FFFF0000"/>
                </patternFill>
              </fill>
              <border>
                <vertical/>
                <horizontal/>
              </border>
            </x14:dxf>
          </x14:cfRule>
          <xm:sqref>P583</xm:sqref>
        </x14:conditionalFormatting>
        <x14:conditionalFormatting xmlns:xm="http://schemas.microsoft.com/office/excel/2006/main">
          <x14:cfRule type="expression" priority="749" id="{C49EF3F6-F59D-46DB-BDA7-C0574F063D24}">
            <xm:f>VLOOKUP(VALUE(MID(A596,1,IF(VALUE(MID(A596,1,3))=898,3,4)))&amp;MID($D596,1,5),'\Users\yorcasitas\Desktop\PAA- 2018\INICIALES\INVERSION\[1043 - 2018  DEFINITIVO   OK Plan anual de adquisiciones vigencia 2018 nov 29 ok.xlsx]Hoja1'!#REF!,4,0)&lt;0</xm:f>
            <x14:dxf>
              <font>
                <b val="0"/>
                <i val="0"/>
                <color theme="0"/>
              </font>
              <fill>
                <patternFill>
                  <bgColor rgb="FFFF0000"/>
                </patternFill>
              </fill>
              <border>
                <vertical/>
                <horizontal/>
              </border>
            </x14:dxf>
          </x14:cfRule>
          <xm:sqref>P596</xm:sqref>
        </x14:conditionalFormatting>
        <x14:conditionalFormatting xmlns:xm="http://schemas.microsoft.com/office/excel/2006/main">
          <x14:cfRule type="expression" priority="748" id="{5F93F970-690C-4D2E-92DE-71A23C392CB9}">
            <xm:f>VLOOKUP(VALUE(MID(A598,1,IF(VALUE(MID(A598,1,3))=898,3,4)))&amp;MID($D598,1,5),'\Users\yorcasitas\Desktop\PAA- 2018\INICIALES\INVERSION\[1043 - 2018  DEFINITIVO   OK Plan anual de adquisiciones vigencia 2018 nov 29 ok.xlsx]Hoja1'!#REF!,4,0)&lt;0</xm:f>
            <x14:dxf>
              <font>
                <b val="0"/>
                <i val="0"/>
                <color theme="0"/>
              </font>
              <fill>
                <patternFill>
                  <bgColor rgb="FFFF0000"/>
                </patternFill>
              </fill>
              <border>
                <vertical/>
                <horizontal/>
              </border>
            </x14:dxf>
          </x14:cfRule>
          <xm:sqref>P598</xm:sqref>
        </x14:conditionalFormatting>
        <x14:conditionalFormatting xmlns:xm="http://schemas.microsoft.com/office/excel/2006/main">
          <x14:cfRule type="expression" priority="747" id="{F555DCCC-034F-47BB-B934-D785C7BE3E4B}">
            <xm:f>VLOOKUP(VALUE(MID(A599,1,IF(VALUE(MID(A599,1,3))=898,3,4)))&amp;MID($D599,1,5),'\Users\yorcasitas\Desktop\PAA- 2018\INICIALES\INVERSION\[1043 - 2018  DEFINITIVO   OK Plan anual de adquisiciones vigencia 2018 nov 29 ok.xlsx]Hoja1'!#REF!,4,0)&lt;0</xm:f>
            <x14:dxf>
              <font>
                <b val="0"/>
                <i val="0"/>
                <color theme="0"/>
              </font>
              <fill>
                <patternFill>
                  <bgColor rgb="FFFF0000"/>
                </patternFill>
              </fill>
              <border>
                <vertical/>
                <horizontal/>
              </border>
            </x14:dxf>
          </x14:cfRule>
          <xm:sqref>P599</xm:sqref>
        </x14:conditionalFormatting>
        <x14:conditionalFormatting xmlns:xm="http://schemas.microsoft.com/office/excel/2006/main">
          <x14:cfRule type="expression" priority="746" id="{BDE1A938-AAFC-4F43-9EB8-C1B74EE8E642}">
            <xm:f>VLOOKUP(VALUE(MID(A597,1,IF(VALUE(MID(A597,1,3))=898,3,4)))&amp;MID($D597,1,5),'\Users\yorcasitas\Desktop\PAA- 2018\INICIALES\INVERSION\[1043 - 2018  DEFINITIVO   OK Plan anual de adquisiciones vigencia 2018 nov 29 ok.xlsx]Hoja1'!#REF!,4,0)&lt;0</xm:f>
            <x14:dxf>
              <font>
                <b val="0"/>
                <i val="0"/>
                <color theme="0"/>
              </font>
              <fill>
                <patternFill>
                  <bgColor rgb="FFFF0000"/>
                </patternFill>
              </fill>
              <border>
                <vertical/>
                <horizontal/>
              </border>
            </x14:dxf>
          </x14:cfRule>
          <xm:sqref>P597</xm:sqref>
        </x14:conditionalFormatting>
        <x14:conditionalFormatting xmlns:xm="http://schemas.microsoft.com/office/excel/2006/main">
          <x14:cfRule type="expression" priority="744" id="{9E37A34E-5775-43BB-A5D6-E618C0543DD3}">
            <xm:f>VLOOKUP(VALUE(MID(A814,1,IF(VALUE(MID(A814,1,3))=898,3,4)))&amp;MID($D814,1,5),'\Users\cmgonzalez\AppData\Local\Microsoft\Windows\Temporary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P814</xm:sqref>
        </x14:conditionalFormatting>
        <x14:conditionalFormatting xmlns:xm="http://schemas.microsoft.com/office/excel/2006/main">
          <x14:cfRule type="expression" priority="743" id="{3C8983DF-6328-43A8-917D-D29CED4FEB26}">
            <xm:f>VLOOKUP(VALUE(MID(A816,1,IF(VALUE(MID(A816,1,3))=898,3,4)))&amp;MID($D816,1,5),'\Users\cmgonzalez\AppData\Local\Microsoft\Windows\Temporary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P816</xm:sqref>
        </x14:conditionalFormatting>
        <x14:conditionalFormatting xmlns:xm="http://schemas.microsoft.com/office/excel/2006/main">
          <x14:cfRule type="expression" priority="742" id="{0631BB0A-A980-4766-AC72-79597720E6B5}">
            <xm:f>VLOOKUP(VALUE(MID(A818,1,IF(VALUE(MID(A818,1,3))=898,3,4)))&amp;MID($D818,1,5),'\Users\cmgonzalez\AppData\Local\Microsoft\Windows\Temporary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P818</xm:sqref>
        </x14:conditionalFormatting>
        <x14:conditionalFormatting xmlns:xm="http://schemas.microsoft.com/office/excel/2006/main">
          <x14:cfRule type="expression" priority="741" id="{C4534615-30B9-480F-851F-3380A5068508}">
            <xm:f>VLOOKUP(VALUE(MID(A820,1,IF(VALUE(MID(A820,1,3))=898,3,4)))&amp;MID($D820,1,5),'\Users\cmgonzalez\AppData\Local\Microsoft\Windows\Temporary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P820</xm:sqref>
        </x14:conditionalFormatting>
        <x14:conditionalFormatting xmlns:xm="http://schemas.microsoft.com/office/excel/2006/main">
          <x14:cfRule type="expression" priority="740" id="{299183BE-0181-4C51-91F6-46339A7E83FD}">
            <xm:f>VLOOKUP(VALUE(MID(A822,1,IF(VALUE(MID(A822,1,3))=898,3,4)))&amp;MID($D822,1,5),'\Users\cmgonzalez\AppData\Local\Microsoft\Windows\Temporary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P822</xm:sqref>
        </x14:conditionalFormatting>
        <x14:conditionalFormatting xmlns:xm="http://schemas.microsoft.com/office/excel/2006/main">
          <x14:cfRule type="expression" priority="739" id="{5E1A2227-47D1-4318-9BAD-3882E04E6D1C}">
            <xm:f>VLOOKUP(VALUE(MID(A823,1,IF(VALUE(MID(A823,1,3))=898,3,4)))&amp;MID($D823,1,5),'\Users\cmgonzalez\AppData\Local\Microsoft\Windows\Temporary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P823</xm:sqref>
        </x14:conditionalFormatting>
        <x14:conditionalFormatting xmlns:xm="http://schemas.microsoft.com/office/excel/2006/main">
          <x14:cfRule type="expression" priority="738" id="{27372E41-9FBF-40C0-8A8B-4CC6B1D1F1C4}">
            <xm:f>VLOOKUP(VALUE(MID(A821,1,IF(VALUE(MID(A821,1,3))=898,3,4)))&amp;MID($D821,1,5),'\Users\cmgonzalez\AppData\Local\Microsoft\Windows\Temporary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P821</xm:sqref>
        </x14:conditionalFormatting>
        <x14:conditionalFormatting xmlns:xm="http://schemas.microsoft.com/office/excel/2006/main">
          <x14:cfRule type="expression" priority="737" id="{00404A1A-3952-4FB9-9FFE-5DFFC7F208B0}">
            <xm:f>VLOOKUP(VALUE(MID(A819,1,IF(VALUE(MID(A819,1,3))=898,3,4)))&amp;MID($D819,1,5),'\Users\cmgonzalez\AppData\Local\Microsoft\Windows\Temporary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P819</xm:sqref>
        </x14:conditionalFormatting>
        <x14:conditionalFormatting xmlns:xm="http://schemas.microsoft.com/office/excel/2006/main">
          <x14:cfRule type="expression" priority="736" id="{60290B47-BF55-4045-AF9A-D0582EFA50A5}">
            <xm:f>VLOOKUP(VALUE(MID(A817,1,IF(VALUE(MID(A817,1,3))=898,3,4)))&amp;MID($D817,1,5),'\Users\cmgonzalez\AppData\Local\Microsoft\Windows\Temporary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P817</xm:sqref>
        </x14:conditionalFormatting>
        <x14:conditionalFormatting xmlns:xm="http://schemas.microsoft.com/office/excel/2006/main">
          <x14:cfRule type="expression" priority="735" id="{1BAD88CB-0503-4223-B32D-9CCBCDD41E05}">
            <xm:f>VLOOKUP(VALUE(MID(A815,1,IF(VALUE(MID(A815,1,3))=898,3,4)))&amp;MID($D815,1,5),'\Users\cmgonzalez\AppData\Local\Microsoft\Windows\Temporary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P815</xm:sqref>
        </x14:conditionalFormatting>
        <x14:conditionalFormatting xmlns:xm="http://schemas.microsoft.com/office/excel/2006/main">
          <x14:cfRule type="expression" priority="734" id="{EE165FFA-85A3-4508-B1AB-9BB68A80D23A}">
            <xm:f>VLOOKUP(VALUE(MID(A813,1,IF(VALUE(MID(A813,1,3))=898,3,4)))&amp;MID($D813,1,5),'\Users\cmgonzalez\AppData\Local\Microsoft\Windows\Temporary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P813</xm:sqref>
        </x14:conditionalFormatting>
        <x14:conditionalFormatting xmlns:xm="http://schemas.microsoft.com/office/excel/2006/main">
          <x14:cfRule type="expression" priority="733" id="{9B65F365-ECF2-4C8B-AEDB-9F9D7B622C56}">
            <xm:f>VLOOKUP(VALUE(MID(A856,1,IF(VALUE(MID(A856,1,3))=898,3,4)))&amp;MID($D856,1,5),'\Users\lcantor\Documents\datos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P874:P879 P856:P872</xm:sqref>
        </x14:conditionalFormatting>
        <x14:conditionalFormatting xmlns:xm="http://schemas.microsoft.com/office/excel/2006/main">
          <x14:cfRule type="expression" priority="732" id="{65F1759A-5F3D-40ED-AAE7-B6329ACDAEA7}">
            <xm:f>VLOOKUP(VALUE(MID(A824,1,IF(VALUE(MID(A824,1,3))=898,3,4)))&amp;MID($D824,1,5),'\Users\lcantor\Documents\datos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P824:P832 P850:P855 P834:P843 P845:P848</xm:sqref>
        </x14:conditionalFormatting>
        <x14:conditionalFormatting xmlns:xm="http://schemas.microsoft.com/office/excel/2006/main">
          <x14:cfRule type="expression" priority="731" id="{7A3BF265-31FD-45AC-A881-29A67B5A1D59}">
            <xm:f>VLOOKUP(VALUE(MID(A873,1,IF(VALUE(MID(A873,1,3))=898,3,4)))&amp;MID($D873,1,5),'\Users\lcantor\Documents\datos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P873</xm:sqref>
        </x14:conditionalFormatting>
        <x14:conditionalFormatting xmlns:xm="http://schemas.microsoft.com/office/excel/2006/main">
          <x14:cfRule type="expression" priority="745" id="{963F811D-12B6-4702-A1C6-151960731D12}">
            <xm:f>VLOOKUP(VALUE(MID(XEZ820,1,IF(VALUE(MID(XEZ820,1,3))=898,3,4)))&amp;MID($D820,1,5),'\Users\cmgonzalez\AppData\Local\Microsoft\Windows\Temporary Internet Files\Content.Outlook\72NORT2C\[Plan anual de adquisiciones DCCEE - DDE CON TABLAS Y ADICIONES V2.xlsx]Hoja1'!#REF!,4,0)&lt;0</xm:f>
            <x14:dxf>
              <font>
                <b val="0"/>
                <i val="0"/>
                <color theme="0"/>
              </font>
              <fill>
                <patternFill>
                  <bgColor rgb="FFFF0000"/>
                </patternFill>
              </fill>
              <border>
                <vertical/>
                <horizontal/>
              </border>
            </x14:dxf>
          </x14:cfRule>
          <xm:sqref>O823 O820</xm:sqref>
        </x14:conditionalFormatting>
        <x14:conditionalFormatting xmlns:xm="http://schemas.microsoft.com/office/excel/2006/main">
          <x14:cfRule type="expression" priority="730" id="{811A80DD-69DC-4CB1-AC84-6E624D862D06}">
            <xm:f>VLOOKUP(VALUE(MID(A880,1,IF(VALUE(MID(A880,1,3))=898,3,4)))&amp;MID($D880,1,5),'\Users\lcantor\Documents\datos d\TEMAS 2018\PLAN ANUAL DE ADQUISICIONES\[Plan anual de adquisiciones DCCEE - DDE REV2 OAP (5_12_2017) ALBERTO.xlsx]Hoja1'!#REF!,4,0)&lt;0</xm:f>
            <x14:dxf>
              <font>
                <b val="0"/>
                <i val="0"/>
                <color rgb="FFFFFFFF"/>
              </font>
              <fill>
                <patternFill>
                  <bgColor rgb="FFFF0000"/>
                </patternFill>
              </fill>
              <border>
                <vertical/>
                <horizontal/>
              </border>
            </x14:dxf>
          </x14:cfRule>
          <xm:sqref>P880</xm:sqref>
        </x14:conditionalFormatting>
        <x14:conditionalFormatting xmlns:xm="http://schemas.microsoft.com/office/excel/2006/main">
          <x14:cfRule type="expression" priority="728" id="{917390F6-54D7-43D9-B1E5-BB27EFA27521}">
            <xm:f>VLOOKUP(VALUE(MID(A881,1,IF(VALUE(MID(A881,1,3))=898,3,4)))&amp;MID($D881,1,5),'\Users\yorcasitas\Desktop\PAA- 2018\INICIALES\INVERSION\[1049 - 2018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P881 P932:P1000 P1002:P1036</xm:sqref>
        </x14:conditionalFormatting>
        <x14:conditionalFormatting xmlns:xm="http://schemas.microsoft.com/office/excel/2006/main">
          <x14:cfRule type="expression" priority="727" id="{FC5F87B5-F60B-4EF4-A0A7-D3297A153D55}">
            <xm:f>VLOOKUP(VALUE(MID(A882,1,IF(VALUE(MID(A882,1,3))=898,3,4)))&amp;MID($D882,1,5),'\Users\yorcasitas\Desktop\PAA- 2018\INICIALES\INVERSION\[1049 - 2018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P882</xm:sqref>
        </x14:conditionalFormatting>
        <x14:conditionalFormatting xmlns:xm="http://schemas.microsoft.com/office/excel/2006/main">
          <x14:cfRule type="expression" priority="726" id="{7DB2BA3D-B394-41EB-8FEA-7414400D8E61}">
            <xm:f>VLOOKUP(VALUE(MID(A885,1,IF(VALUE(MID(A885,1,3))=898,3,4)))&amp;MID($D885,1,5),'\Users\yorcasitas\Desktop\PAA- 2018\INICIALES\INVERSION\[1049 - 2018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P885</xm:sqref>
        </x14:conditionalFormatting>
        <x14:conditionalFormatting xmlns:xm="http://schemas.microsoft.com/office/excel/2006/main">
          <x14:cfRule type="expression" priority="725" id="{7E1FDB8A-6AA7-429F-B400-A8B3CE2DA7EA}">
            <xm:f>VLOOKUP(VALUE(MID(A887,1,IF(VALUE(MID(A887,1,3))=898,3,4)))&amp;MID($D887,1,5),'\Users\yorcasitas\Desktop\PAA- 2018\INICIALES\INVERSION\[1049 - 2018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P887</xm:sqref>
        </x14:conditionalFormatting>
        <x14:conditionalFormatting xmlns:xm="http://schemas.microsoft.com/office/excel/2006/main">
          <x14:cfRule type="expression" priority="724" id="{73CC0379-E6B8-4E2C-83B9-5814C6137BEB}">
            <xm:f>VLOOKUP(VALUE(MID(A889,1,IF(VALUE(MID(A889,1,3))=898,3,4)))&amp;MID($D889,1,5),'\Users\yorcasitas\Desktop\PAA- 2018\INICIALES\INVERSION\[1049 - 2018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P889</xm:sqref>
        </x14:conditionalFormatting>
        <x14:conditionalFormatting xmlns:xm="http://schemas.microsoft.com/office/excel/2006/main">
          <x14:cfRule type="expression" priority="723" id="{F91981CC-7E4A-485A-804C-9F6082E1D28B}">
            <xm:f>VLOOKUP(VALUE(MID(A891,1,IF(VALUE(MID(A891,1,3))=898,3,4)))&amp;MID($D891,1,5),'\Users\yorcasitas\Desktop\PAA- 2018\INICIALES\INVERSION\[1049 - 2018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P891</xm:sqref>
        </x14:conditionalFormatting>
        <x14:conditionalFormatting xmlns:xm="http://schemas.microsoft.com/office/excel/2006/main">
          <x14:cfRule type="expression" priority="722" id="{A8EC80A9-F694-49FC-9A1D-C4E7920A03B5}">
            <xm:f>VLOOKUP(VALUE(MID(A893,1,IF(VALUE(MID(A893,1,3))=898,3,4)))&amp;MID($D893,1,5),'\Users\yorcasitas\Desktop\PAA- 2018\INICIALES\INVERSION\[1049 - 2018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P893</xm:sqref>
        </x14:conditionalFormatting>
        <x14:conditionalFormatting xmlns:xm="http://schemas.microsoft.com/office/excel/2006/main">
          <x14:cfRule type="expression" priority="721" id="{9630D14B-16EF-47B0-9431-DAAD5C096D7E}">
            <xm:f>VLOOKUP(VALUE(MID(A895,1,IF(VALUE(MID(A895,1,3))=898,3,4)))&amp;MID($D895,1,5),'\Users\yorcasitas\Desktop\PAA- 2018\INICIALES\INVERSION\[1049 - 2018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P895</xm:sqref>
        </x14:conditionalFormatting>
        <x14:conditionalFormatting xmlns:xm="http://schemas.microsoft.com/office/excel/2006/main">
          <x14:cfRule type="expression" priority="720" id="{22622C1B-2A9D-4A5E-AF87-06EB0658F6E0}">
            <xm:f>VLOOKUP(VALUE(MID(A897,1,IF(VALUE(MID(A897,1,3))=898,3,4)))&amp;MID($D897,1,5),'\Users\yorcasitas\Desktop\PAA- 2018\INICIALES\INVERSION\[1049 - 2018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P897</xm:sqref>
        </x14:conditionalFormatting>
        <x14:conditionalFormatting xmlns:xm="http://schemas.microsoft.com/office/excel/2006/main">
          <x14:cfRule type="expression" priority="719" id="{A7228C8F-5C31-4AC0-A707-F4F3225C75CC}">
            <xm:f>VLOOKUP(VALUE(MID(A899,1,IF(VALUE(MID(A899,1,3))=898,3,4)))&amp;MID($D899,1,5),'\Users\yorcasitas\Desktop\PAA- 2018\INICIALES\INVERSION\[1049 - 2018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P899</xm:sqref>
        </x14:conditionalFormatting>
        <x14:conditionalFormatting xmlns:xm="http://schemas.microsoft.com/office/excel/2006/main">
          <x14:cfRule type="expression" priority="718" id="{FBFF5BB7-8581-4D6C-859D-8269229A0F05}">
            <xm:f>VLOOKUP(VALUE(MID(A901,1,IF(VALUE(MID(A901,1,3))=898,3,4)))&amp;MID($D901,1,5),'\Users\yorcasitas\Desktop\PAA- 2018\INICIALES\INVERSION\[1049 - 2018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P901</xm:sqref>
        </x14:conditionalFormatting>
        <x14:conditionalFormatting xmlns:xm="http://schemas.microsoft.com/office/excel/2006/main">
          <x14:cfRule type="expression" priority="717" id="{86807A8D-4DD3-4F5C-A773-CFA7CAA84922}">
            <xm:f>VLOOKUP(VALUE(MID(A903,1,IF(VALUE(MID(A903,1,3))=898,3,4)))&amp;MID($D903,1,5),'\Users\yorcasitas\Desktop\PAA- 2018\INICIALES\INVERSION\[1049 - 2018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P903</xm:sqref>
        </x14:conditionalFormatting>
        <x14:conditionalFormatting xmlns:xm="http://schemas.microsoft.com/office/excel/2006/main">
          <x14:cfRule type="expression" priority="716" id="{D382AEC2-57F0-4420-B10F-33B0D798CA0E}">
            <xm:f>VLOOKUP(VALUE(MID(A905,1,IF(VALUE(MID(A905,1,3))=898,3,4)))&amp;MID($D905,1,5),'\Users\yorcasitas\Desktop\PAA- 2018\INICIALES\INVERSION\[1049 - 2018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P905</xm:sqref>
        </x14:conditionalFormatting>
        <x14:conditionalFormatting xmlns:xm="http://schemas.microsoft.com/office/excel/2006/main">
          <x14:cfRule type="expression" priority="715" id="{B52454D9-E68D-419C-AD60-03837B2D31D8}">
            <xm:f>VLOOKUP(VALUE(MID(A907,1,IF(VALUE(MID(A907,1,3))=898,3,4)))&amp;MID($D907,1,5),'\Users\yorcasitas\Desktop\PAA- 2018\INICIALES\INVERSION\[1049 - 2018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P907</xm:sqref>
        </x14:conditionalFormatting>
        <x14:conditionalFormatting xmlns:xm="http://schemas.microsoft.com/office/excel/2006/main">
          <x14:cfRule type="expression" priority="714" id="{74DAFE23-CED6-4DCE-9B05-F630842BA5A7}">
            <xm:f>VLOOKUP(VALUE(MID(A909,1,IF(VALUE(MID(A909,1,3))=898,3,4)))&amp;MID($D909,1,5),'\Users\yorcasitas\Desktop\PAA- 2018\INICIALES\INVERSION\[1049 - 2018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P909</xm:sqref>
        </x14:conditionalFormatting>
        <x14:conditionalFormatting xmlns:xm="http://schemas.microsoft.com/office/excel/2006/main">
          <x14:cfRule type="expression" priority="713" id="{54019753-24C7-4107-9540-3BD368628704}">
            <xm:f>VLOOKUP(VALUE(MID(A911,1,IF(VALUE(MID(A911,1,3))=898,3,4)))&amp;MID($D911,1,5),'\Users\yorcasitas\Desktop\PAA- 2018\INICIALES\INVERSION\[1049 - 2018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P911</xm:sqref>
        </x14:conditionalFormatting>
        <x14:conditionalFormatting xmlns:xm="http://schemas.microsoft.com/office/excel/2006/main">
          <x14:cfRule type="expression" priority="712" id="{5927742B-26A1-4B40-815F-B36070D7FBA9}">
            <xm:f>VLOOKUP(VALUE(MID(A913,1,IF(VALUE(MID(A913,1,3))=898,3,4)))&amp;MID($D913,1,5),'\Users\yorcasitas\Desktop\PAA- 2018\INICIALES\INVERSION\[1049 - 2018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P913</xm:sqref>
        </x14:conditionalFormatting>
        <x14:conditionalFormatting xmlns:xm="http://schemas.microsoft.com/office/excel/2006/main">
          <x14:cfRule type="expression" priority="711" id="{F47B727B-4A97-4451-A556-1371346B570B}">
            <xm:f>VLOOKUP(VALUE(MID(A915,1,IF(VALUE(MID(A915,1,3))=898,3,4)))&amp;MID($D915,1,5),'\Users\yorcasitas\Desktop\PAA- 2018\INICIALES\INVERSION\[1049 - 2018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P915</xm:sqref>
        </x14:conditionalFormatting>
        <x14:conditionalFormatting xmlns:xm="http://schemas.microsoft.com/office/excel/2006/main">
          <x14:cfRule type="expression" priority="710" id="{F3066F20-6FFD-4CC0-83F9-51301EB6009B}">
            <xm:f>VLOOKUP(VALUE(MID(A917,1,IF(VALUE(MID(A917,1,3))=898,3,4)))&amp;MID($D917,1,5),'\Users\yorcasitas\Desktop\PAA- 2018\INICIALES\INVERSION\[1049 - 2018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P917</xm:sqref>
        </x14:conditionalFormatting>
        <x14:conditionalFormatting xmlns:xm="http://schemas.microsoft.com/office/excel/2006/main">
          <x14:cfRule type="expression" priority="709" id="{E5544EEC-FBB4-4795-BE19-153593212A17}">
            <xm:f>VLOOKUP(VALUE(MID(A919,1,IF(VALUE(MID(A919,1,3))=898,3,4)))&amp;MID($D919,1,5),'\Users\yorcasitas\Desktop\PAA- 2018\INICIALES\INVERSION\[1049 - 2018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P919</xm:sqref>
        </x14:conditionalFormatting>
        <x14:conditionalFormatting xmlns:xm="http://schemas.microsoft.com/office/excel/2006/main">
          <x14:cfRule type="expression" priority="708" id="{D27746BE-10AE-4BD6-BF2C-34D0DE84B2C2}">
            <xm:f>VLOOKUP(VALUE(MID(A921,1,IF(VALUE(MID(A921,1,3))=898,3,4)))&amp;MID($D921,1,5),'\Users\yorcasitas\Desktop\PAA- 2018\INICIALES\INVERSION\[1049 - 2018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P921</xm:sqref>
        </x14:conditionalFormatting>
        <x14:conditionalFormatting xmlns:xm="http://schemas.microsoft.com/office/excel/2006/main">
          <x14:cfRule type="expression" priority="707" id="{AFE67777-8BE4-409F-BC44-3117BA9C26CB}">
            <xm:f>VLOOKUP(VALUE(MID(A923,1,IF(VALUE(MID(A923,1,3))=898,3,4)))&amp;MID($D923,1,5),'\Users\yorcasitas\Desktop\PAA- 2018\INICIALES\INVERSION\[1049 - 2018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P923</xm:sqref>
        </x14:conditionalFormatting>
        <x14:conditionalFormatting xmlns:xm="http://schemas.microsoft.com/office/excel/2006/main">
          <x14:cfRule type="expression" priority="706" id="{61921B29-F45A-475E-8EB6-D24D6431A502}">
            <xm:f>VLOOKUP(VALUE(MID(A925,1,IF(VALUE(MID(A925,1,3))=898,3,4)))&amp;MID($D925,1,5),'\Users\yorcasitas\Desktop\PAA- 2018\INICIALES\INVERSION\[1049 - 2018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P925</xm:sqref>
        </x14:conditionalFormatting>
        <x14:conditionalFormatting xmlns:xm="http://schemas.microsoft.com/office/excel/2006/main">
          <x14:cfRule type="expression" priority="705" id="{933D1DD1-14AA-4BCE-A393-467A51D4E1BB}">
            <xm:f>VLOOKUP(VALUE(MID(A927,1,IF(VALUE(MID(A927,1,3))=898,3,4)))&amp;MID($D927,1,5),'\Users\yorcasitas\Desktop\PAA- 2018\INICIALES\INVERSION\[1049 - 2018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P927</xm:sqref>
        </x14:conditionalFormatting>
        <x14:conditionalFormatting xmlns:xm="http://schemas.microsoft.com/office/excel/2006/main">
          <x14:cfRule type="expression" priority="704" id="{4D5DF807-A18C-4ED9-875F-AB8F32F4EA76}">
            <xm:f>VLOOKUP(VALUE(MID(A929,1,IF(VALUE(MID(A929,1,3))=898,3,4)))&amp;MID($D929,1,5),'\Users\yorcasitas\Desktop\PAA- 2018\INICIALES\INVERSION\[1049 - 2018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P929</xm:sqref>
        </x14:conditionalFormatting>
        <x14:conditionalFormatting xmlns:xm="http://schemas.microsoft.com/office/excel/2006/main">
          <x14:cfRule type="expression" priority="703" id="{D140F160-5511-42DB-9459-8A445F4F5B02}">
            <xm:f>VLOOKUP(VALUE(MID(A931,1,IF(VALUE(MID(A931,1,3))=898,3,4)))&amp;MID($D931,1,5),'\Users\yorcasitas\Desktop\PAA- 2018\INICIALES\INVERSION\[1049 - 2018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P931</xm:sqref>
        </x14:conditionalFormatting>
        <x14:conditionalFormatting xmlns:xm="http://schemas.microsoft.com/office/excel/2006/main">
          <x14:cfRule type="expression" priority="702" id="{039415AB-0B67-4BF3-B5CF-75F284442E8B}">
            <xm:f>VLOOKUP(VALUE(MID(A930,1,IF(VALUE(MID(A930,1,3))=898,3,4)))&amp;MID($D930,1,5),'\Users\yorcasitas\Desktop\PAA- 2018\INICIALES\INVERSION\[1049 - 2018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P930</xm:sqref>
        </x14:conditionalFormatting>
        <x14:conditionalFormatting xmlns:xm="http://schemas.microsoft.com/office/excel/2006/main">
          <x14:cfRule type="expression" priority="701" id="{984BEE1D-4E95-4E1C-9770-8A691A604F30}">
            <xm:f>VLOOKUP(VALUE(MID(A928,1,IF(VALUE(MID(A928,1,3))=898,3,4)))&amp;MID($D928,1,5),'\Users\yorcasitas\Desktop\PAA- 2018\INICIALES\INVERSION\[1049 - 2018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P928</xm:sqref>
        </x14:conditionalFormatting>
        <x14:conditionalFormatting xmlns:xm="http://schemas.microsoft.com/office/excel/2006/main">
          <x14:cfRule type="expression" priority="700" id="{AEEAF1F4-E0C2-4CD3-A642-BD1F1192D4F3}">
            <xm:f>VLOOKUP(VALUE(MID(A926,1,IF(VALUE(MID(A926,1,3))=898,3,4)))&amp;MID($D926,1,5),'\Users\yorcasitas\Desktop\PAA- 2018\INICIALES\INVERSION\[1049 - 2018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P926</xm:sqref>
        </x14:conditionalFormatting>
        <x14:conditionalFormatting xmlns:xm="http://schemas.microsoft.com/office/excel/2006/main">
          <x14:cfRule type="expression" priority="699" id="{45AAF980-3F59-4B50-997C-596B408083D4}">
            <xm:f>VLOOKUP(VALUE(MID(A924,1,IF(VALUE(MID(A924,1,3))=898,3,4)))&amp;MID($D924,1,5),'\Users\yorcasitas\Desktop\PAA- 2018\INICIALES\INVERSION\[1049 - 2018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P924</xm:sqref>
        </x14:conditionalFormatting>
        <x14:conditionalFormatting xmlns:xm="http://schemas.microsoft.com/office/excel/2006/main">
          <x14:cfRule type="expression" priority="698" id="{46F0E852-3FEF-434A-BAB2-7FE3021AAEC7}">
            <xm:f>VLOOKUP(VALUE(MID(A922,1,IF(VALUE(MID(A922,1,3))=898,3,4)))&amp;MID($D922,1,5),'\Users\yorcasitas\Desktop\PAA- 2018\INICIALES\INVERSION\[1049 - 2018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P922</xm:sqref>
        </x14:conditionalFormatting>
        <x14:conditionalFormatting xmlns:xm="http://schemas.microsoft.com/office/excel/2006/main">
          <x14:cfRule type="expression" priority="697" id="{4ABF9109-50DF-4E49-8083-298E2D037CD1}">
            <xm:f>VLOOKUP(VALUE(MID(A920,1,IF(VALUE(MID(A920,1,3))=898,3,4)))&amp;MID($D920,1,5),'\Users\yorcasitas\Desktop\PAA- 2018\INICIALES\INVERSION\[1049 - 2018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P920</xm:sqref>
        </x14:conditionalFormatting>
        <x14:conditionalFormatting xmlns:xm="http://schemas.microsoft.com/office/excel/2006/main">
          <x14:cfRule type="expression" priority="696" id="{699E0330-CDC5-446E-9454-881CD8290B83}">
            <xm:f>VLOOKUP(VALUE(MID(A918,1,IF(VALUE(MID(A918,1,3))=898,3,4)))&amp;MID($D918,1,5),'\Users\yorcasitas\Desktop\PAA- 2018\INICIALES\INVERSION\[1049 - 2018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P918</xm:sqref>
        </x14:conditionalFormatting>
        <x14:conditionalFormatting xmlns:xm="http://schemas.microsoft.com/office/excel/2006/main">
          <x14:cfRule type="expression" priority="695" id="{B8A20463-A038-42BF-806B-619CA9D6C524}">
            <xm:f>VLOOKUP(VALUE(MID(A916,1,IF(VALUE(MID(A916,1,3))=898,3,4)))&amp;MID($D916,1,5),'\Users\yorcasitas\Desktop\PAA- 2018\INICIALES\INVERSION\[1049 - 2018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P916</xm:sqref>
        </x14:conditionalFormatting>
        <x14:conditionalFormatting xmlns:xm="http://schemas.microsoft.com/office/excel/2006/main">
          <x14:cfRule type="expression" priority="694" id="{1D5F2E44-7B0A-4FA8-B82B-9CEE25478A63}">
            <xm:f>VLOOKUP(VALUE(MID(A914,1,IF(VALUE(MID(A914,1,3))=898,3,4)))&amp;MID($D914,1,5),'\Users\yorcasitas\Desktop\PAA- 2018\INICIALES\INVERSION\[1049 - 2018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P914</xm:sqref>
        </x14:conditionalFormatting>
        <x14:conditionalFormatting xmlns:xm="http://schemas.microsoft.com/office/excel/2006/main">
          <x14:cfRule type="expression" priority="693" id="{CE3612BF-1B98-45E2-89AA-DB976F98DECF}">
            <xm:f>VLOOKUP(VALUE(MID(A912,1,IF(VALUE(MID(A912,1,3))=898,3,4)))&amp;MID($D912,1,5),'\Users\yorcasitas\Desktop\PAA- 2018\INICIALES\INVERSION\[1049 - 2018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P912</xm:sqref>
        </x14:conditionalFormatting>
        <x14:conditionalFormatting xmlns:xm="http://schemas.microsoft.com/office/excel/2006/main">
          <x14:cfRule type="expression" priority="692" id="{188C078E-EA56-4048-93AA-C1D2CA1E3E1E}">
            <xm:f>VLOOKUP(VALUE(MID(A910,1,IF(VALUE(MID(A910,1,3))=898,3,4)))&amp;MID($D910,1,5),'\Users\yorcasitas\Desktop\PAA- 2018\INICIALES\INVERSION\[1049 - 2018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P910</xm:sqref>
        </x14:conditionalFormatting>
        <x14:conditionalFormatting xmlns:xm="http://schemas.microsoft.com/office/excel/2006/main">
          <x14:cfRule type="expression" priority="691" id="{F0FFD27D-73FE-43BB-8FB7-1B3957EE1868}">
            <xm:f>VLOOKUP(VALUE(MID(A908,1,IF(VALUE(MID(A908,1,3))=898,3,4)))&amp;MID($D908,1,5),'\Users\yorcasitas\Desktop\PAA- 2018\INICIALES\INVERSION\[1049 - 2018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P908</xm:sqref>
        </x14:conditionalFormatting>
        <x14:conditionalFormatting xmlns:xm="http://schemas.microsoft.com/office/excel/2006/main">
          <x14:cfRule type="expression" priority="690" id="{6917FC34-C12B-4462-A1C4-E95D20546F6B}">
            <xm:f>VLOOKUP(VALUE(MID(A906,1,IF(VALUE(MID(A906,1,3))=898,3,4)))&amp;MID($D906,1,5),'\Users\yorcasitas\Desktop\PAA- 2018\INICIALES\INVERSION\[1049 - 2018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P906</xm:sqref>
        </x14:conditionalFormatting>
        <x14:conditionalFormatting xmlns:xm="http://schemas.microsoft.com/office/excel/2006/main">
          <x14:cfRule type="expression" priority="689" id="{87EBFC50-1746-4FBF-9550-F97500E8C278}">
            <xm:f>VLOOKUP(VALUE(MID(A904,1,IF(VALUE(MID(A904,1,3))=898,3,4)))&amp;MID($D904,1,5),'\Users\yorcasitas\Desktop\PAA- 2018\INICIALES\INVERSION\[1049 - 2018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P904</xm:sqref>
        </x14:conditionalFormatting>
        <x14:conditionalFormatting xmlns:xm="http://schemas.microsoft.com/office/excel/2006/main">
          <x14:cfRule type="expression" priority="688" id="{4875BDC4-588F-446A-B461-26B1551CB73B}">
            <xm:f>VLOOKUP(VALUE(MID(A902,1,IF(VALUE(MID(A902,1,3))=898,3,4)))&amp;MID($D902,1,5),'\Users\yorcasitas\Desktop\PAA- 2018\INICIALES\INVERSION\[1049 - 2018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P902</xm:sqref>
        </x14:conditionalFormatting>
        <x14:conditionalFormatting xmlns:xm="http://schemas.microsoft.com/office/excel/2006/main">
          <x14:cfRule type="expression" priority="687" id="{09E0A82D-447E-4D1E-9DC6-31C00238DC05}">
            <xm:f>VLOOKUP(VALUE(MID(A900,1,IF(VALUE(MID(A900,1,3))=898,3,4)))&amp;MID($D900,1,5),'\Users\yorcasitas\Desktop\PAA- 2018\INICIALES\INVERSION\[1049 - 2018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P900</xm:sqref>
        </x14:conditionalFormatting>
        <x14:conditionalFormatting xmlns:xm="http://schemas.microsoft.com/office/excel/2006/main">
          <x14:cfRule type="expression" priority="686" id="{6D9CD75D-8993-478F-93EF-567F7955F756}">
            <xm:f>VLOOKUP(VALUE(MID(A898,1,IF(VALUE(MID(A898,1,3))=898,3,4)))&amp;MID($D898,1,5),'\Users\yorcasitas\Desktop\PAA- 2018\INICIALES\INVERSION\[1049 - 2018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P898</xm:sqref>
        </x14:conditionalFormatting>
        <x14:conditionalFormatting xmlns:xm="http://schemas.microsoft.com/office/excel/2006/main">
          <x14:cfRule type="expression" priority="685" id="{8646D120-48F9-4F52-8206-1D225CAA6602}">
            <xm:f>VLOOKUP(VALUE(MID(A896,1,IF(VALUE(MID(A896,1,3))=898,3,4)))&amp;MID($D896,1,5),'\Users\yorcasitas\Desktop\PAA- 2018\INICIALES\INVERSION\[1049 - 2018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P896</xm:sqref>
        </x14:conditionalFormatting>
        <x14:conditionalFormatting xmlns:xm="http://schemas.microsoft.com/office/excel/2006/main">
          <x14:cfRule type="expression" priority="684" id="{A82FBCB6-4DFD-46E2-9EFC-41E2C5C0066D}">
            <xm:f>VLOOKUP(VALUE(MID(A894,1,IF(VALUE(MID(A894,1,3))=898,3,4)))&amp;MID($D894,1,5),'\Users\yorcasitas\Desktop\PAA- 2018\INICIALES\INVERSION\[1049 - 2018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P894</xm:sqref>
        </x14:conditionalFormatting>
        <x14:conditionalFormatting xmlns:xm="http://schemas.microsoft.com/office/excel/2006/main">
          <x14:cfRule type="expression" priority="683" id="{3116968C-D91F-4714-8DBA-8CEE9EBA8D77}">
            <xm:f>VLOOKUP(VALUE(MID(A892,1,IF(VALUE(MID(A892,1,3))=898,3,4)))&amp;MID($D892,1,5),'\Users\yorcasitas\Desktop\PAA- 2018\INICIALES\INVERSION\[1049 - 2018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P892</xm:sqref>
        </x14:conditionalFormatting>
        <x14:conditionalFormatting xmlns:xm="http://schemas.microsoft.com/office/excel/2006/main">
          <x14:cfRule type="expression" priority="682" id="{AB92AF52-99E5-408A-B050-FF2D98A70123}">
            <xm:f>VLOOKUP(VALUE(MID(A890,1,IF(VALUE(MID(A890,1,3))=898,3,4)))&amp;MID($D890,1,5),'\Users\yorcasitas\Desktop\PAA- 2018\INICIALES\INVERSION\[1049 - 2018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P890</xm:sqref>
        </x14:conditionalFormatting>
        <x14:conditionalFormatting xmlns:xm="http://schemas.microsoft.com/office/excel/2006/main">
          <x14:cfRule type="expression" priority="681" id="{FE3CC462-AD5B-49AB-B782-3A0599115AB8}">
            <xm:f>VLOOKUP(VALUE(MID(A888,1,IF(VALUE(MID(A888,1,3))=898,3,4)))&amp;MID($D888,1,5),'\Users\yorcasitas\Desktop\PAA- 2018\INICIALES\INVERSION\[1049 - 2018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P888</xm:sqref>
        </x14:conditionalFormatting>
        <x14:conditionalFormatting xmlns:xm="http://schemas.microsoft.com/office/excel/2006/main">
          <x14:cfRule type="expression" priority="680" id="{1A8DAC86-9AF4-4EFB-8A35-60CA8C4EEB0F}">
            <xm:f>VLOOKUP(VALUE(MID(A886,1,IF(VALUE(MID(A886,1,3))=898,3,4)))&amp;MID($D886,1,5),'\Users\yorcasitas\Desktop\PAA- 2018\INICIALES\INVERSION\[1049 - 2018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P886</xm:sqref>
        </x14:conditionalFormatting>
        <x14:conditionalFormatting xmlns:xm="http://schemas.microsoft.com/office/excel/2006/main">
          <x14:cfRule type="expression" priority="679" id="{7AAD0818-F917-448D-AF5F-EC884BD14358}">
            <xm:f>VLOOKUP(VALUE(MID(A884,1,IF(VALUE(MID(A884,1,3))=898,3,4)))&amp;MID($D884,1,5),'\Users\yorcasitas\Desktop\PAA- 2018\INICIALES\INVERSION\[1049 - 2018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P884</xm:sqref>
        </x14:conditionalFormatting>
        <x14:conditionalFormatting xmlns:xm="http://schemas.microsoft.com/office/excel/2006/main">
          <x14:cfRule type="expression" priority="678" id="{1E889E8C-2FD1-46BD-AC4A-5EEB39A47FD3}">
            <xm:f>VLOOKUP(VALUE(MID(A883,1,IF(VALUE(MID(A883,1,3))=898,3,4)))&amp;MID($D883,1,5),'\Users\yorcasitas\Desktop\PAA- 2018\INICIALES\INVERSION\[1049 - 2018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P883</xm:sqref>
        </x14:conditionalFormatting>
        <x14:conditionalFormatting xmlns:xm="http://schemas.microsoft.com/office/excel/2006/main">
          <x14:cfRule type="expression" priority="677" id="{B76014AE-F63A-4445-9A8E-38B4007E03EB}">
            <xm:f>VLOOKUP(VALUE(MID(A1001,1,IF(VALUE(MID(A1001,1,3))=898,3,4)))&amp;MID($D1001,1,5),'\Users\yorcasitas\Desktop\PAA- 2018\INICIALES\INVERSION\[1049 - 2018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P1001</xm:sqref>
        </x14:conditionalFormatting>
        <x14:conditionalFormatting xmlns:xm="http://schemas.microsoft.com/office/excel/2006/main">
          <x14:cfRule type="expression" priority="729" id="{FEAEF83E-B1E2-4774-B1DF-54AB516CC8EC}">
            <xm:f>VLOOKUP(VALUE(MID(XEU991,1,IF(VALUE(MID(XEU991,1,3))=898,3,4)))&amp;MID($D991,1,5),'\Users\yorcasitas\Desktop\PAA- 2018\INICIALES\INVERSION\[1049 - 2018 DEFINITIVO 2018 PROYECTO 1049 final (00000002).xlsx]Hoja1'!#REF!,4,0)&lt;0</xm:f>
            <x14:dxf>
              <font>
                <b val="0"/>
                <i val="0"/>
                <color theme="0"/>
              </font>
              <fill>
                <patternFill>
                  <bgColor rgb="FFFF0000"/>
                </patternFill>
              </fill>
              <border>
                <vertical/>
                <horizontal/>
              </border>
            </x14:dxf>
          </x14:cfRule>
          <xm:sqref>I991</xm:sqref>
        </x14:conditionalFormatting>
        <x14:conditionalFormatting xmlns:xm="http://schemas.microsoft.com/office/excel/2006/main">
          <x14:cfRule type="expression" priority="676" id="{0C4C4F4D-D306-47CD-8CB6-DCA49656962B}">
            <xm:f>VLOOKUP(VALUE(MID(A1166,1,IF(VALUE(MID(A1166,1,3))=898,3,4)))&amp;MID($D1166,1,5),'\PLAN DE ADQUISICIONES\[MOVILIDAD.xlsx]Hoja1'!#REF!,4,0)&lt;0</xm:f>
            <x14:dxf>
              <font>
                <b val="0"/>
                <i val="0"/>
                <color theme="0"/>
              </font>
              <fill>
                <patternFill>
                  <bgColor rgb="FFFF0000"/>
                </patternFill>
              </fill>
              <border>
                <vertical/>
                <horizontal/>
              </border>
            </x14:dxf>
          </x14:cfRule>
          <xm:sqref>P1166 P1226:P1253 P1221:P1223 P1169:P1218</xm:sqref>
        </x14:conditionalFormatting>
        <x14:conditionalFormatting xmlns:xm="http://schemas.microsoft.com/office/excel/2006/main">
          <x14:cfRule type="expression" priority="675" id="{6374DC2F-3619-4308-8168-6B834CAE9DE3}">
            <xm:f>VLOOKUP(VALUE(MID(A1170,1,IF(VALUE(MID(A1170,1,3))=898,3,4)))&amp;MID($D1170,1,5),'\PLAN DE ADQUISICIONES\[MOVILIDAD.xlsx]Hoja1'!#REF!,4,0)&lt;0</xm:f>
            <x14:dxf>
              <font>
                <b val="0"/>
                <i val="0"/>
                <color theme="0"/>
              </font>
              <fill>
                <patternFill>
                  <bgColor rgb="FFFF0000"/>
                </patternFill>
              </fill>
              <border>
                <vertical/>
                <horizontal/>
              </border>
            </x14:dxf>
          </x14:cfRule>
          <xm:sqref>P1170 P1254:P1256 P1261:P1279</xm:sqref>
        </x14:conditionalFormatting>
        <x14:conditionalFormatting xmlns:xm="http://schemas.microsoft.com/office/excel/2006/main">
          <x14:cfRule type="expression" priority="674" id="{39BFD219-6DC6-4DA9-8851-975172FCF559}">
            <xm:f>VLOOKUP(VALUE(MID(A1172,1,IF(VALUE(MID(A1172,1,3))=898,3,4)))&amp;MID($D1172,1,5),'\PLAN DE ADQUISICIONES\[MOVILIDAD.xlsx]Hoja1'!#REF!,4,0)&lt;0</xm:f>
            <x14:dxf>
              <font>
                <b val="0"/>
                <i val="0"/>
                <color theme="0"/>
              </font>
              <fill>
                <patternFill>
                  <bgColor rgb="FFFF0000"/>
                </patternFill>
              </fill>
              <border>
                <vertical/>
                <horizontal/>
              </border>
            </x14:dxf>
          </x14:cfRule>
          <xm:sqref>P1239:P1251 P1281:P1287 P1289:P1304 P1310:P1313 P1172 P1225</xm:sqref>
        </x14:conditionalFormatting>
        <x14:conditionalFormatting xmlns:xm="http://schemas.microsoft.com/office/excel/2006/main">
          <x14:cfRule type="expression" priority="673" id="{3F0257BC-32AC-4FC2-96AF-4C24FC159E7D}">
            <xm:f>VLOOKUP(VALUE(MID(A1174,1,IF(VALUE(MID(A1174,1,3))=898,3,4)))&amp;MID($D1174,1,5),'\PLAN DE ADQUISICIONES\[MOVILIDAD.xlsx]Hoja1'!#REF!,4,0)&lt;0</xm:f>
            <x14:dxf>
              <font>
                <b val="0"/>
                <i val="0"/>
                <color theme="0"/>
              </font>
              <fill>
                <patternFill>
                  <bgColor rgb="FFFF0000"/>
                </patternFill>
              </fill>
              <border>
                <vertical/>
                <horizontal/>
              </border>
            </x14:dxf>
          </x14:cfRule>
          <xm:sqref>P1174</xm:sqref>
        </x14:conditionalFormatting>
        <x14:conditionalFormatting xmlns:xm="http://schemas.microsoft.com/office/excel/2006/main">
          <x14:cfRule type="expression" priority="672" id="{4284C2B8-ECEA-4C76-8BBF-219D1962DC6D}">
            <xm:f>VLOOKUP(VALUE(MID(A1176,1,IF(VALUE(MID(A1176,1,3))=898,3,4)))&amp;MID($D1176,1,5),'\PLAN DE ADQUISICIONES\[MOVILIDAD.xlsx]Hoja1'!#REF!,4,0)&lt;0</xm:f>
            <x14:dxf>
              <font>
                <b val="0"/>
                <i val="0"/>
                <color theme="0"/>
              </font>
              <fill>
                <patternFill>
                  <bgColor rgb="FFFF0000"/>
                </patternFill>
              </fill>
              <border>
                <vertical/>
                <horizontal/>
              </border>
            </x14:dxf>
          </x14:cfRule>
          <xm:sqref>P1176</xm:sqref>
        </x14:conditionalFormatting>
        <x14:conditionalFormatting xmlns:xm="http://schemas.microsoft.com/office/excel/2006/main">
          <x14:cfRule type="expression" priority="671" id="{B36B2F4B-B611-4506-8736-6C1866A38C68}">
            <xm:f>VLOOKUP(VALUE(MID(A1178,1,IF(VALUE(MID(A1178,1,3))=898,3,4)))&amp;MID($D1178,1,5),'\PLAN DE ADQUISICIONES\[MOVILIDAD.xlsx]Hoja1'!#REF!,4,0)&lt;0</xm:f>
            <x14:dxf>
              <font>
                <b val="0"/>
                <i val="0"/>
                <color theme="0"/>
              </font>
              <fill>
                <patternFill>
                  <bgColor rgb="FFFF0000"/>
                </patternFill>
              </fill>
              <border>
                <vertical/>
                <horizontal/>
              </border>
            </x14:dxf>
          </x14:cfRule>
          <xm:sqref>P1178</xm:sqref>
        </x14:conditionalFormatting>
        <x14:conditionalFormatting xmlns:xm="http://schemas.microsoft.com/office/excel/2006/main">
          <x14:cfRule type="expression" priority="670" id="{F6C7B569-CFB8-402F-85DE-BF4AE8819C5F}">
            <xm:f>VLOOKUP(VALUE(MID(A1182,1,IF(VALUE(MID(A1182,1,3))=898,3,4)))&amp;MID($D1182,1,5),'\PLAN DE ADQUISICIONES\[MOVILIDAD.xlsx]Hoja1'!#REF!,4,0)&lt;0</xm:f>
            <x14:dxf>
              <font>
                <b val="0"/>
                <i val="0"/>
                <color theme="0"/>
              </font>
              <fill>
                <patternFill>
                  <bgColor rgb="FFFF0000"/>
                </patternFill>
              </fill>
              <border>
                <vertical/>
                <horizontal/>
              </border>
            </x14:dxf>
          </x14:cfRule>
          <xm:sqref>P1182</xm:sqref>
        </x14:conditionalFormatting>
        <x14:conditionalFormatting xmlns:xm="http://schemas.microsoft.com/office/excel/2006/main">
          <x14:cfRule type="expression" priority="669" id="{3F178D0C-D42B-47C4-B395-33B57F8D064D}">
            <xm:f>VLOOKUP(VALUE(MID(A1184,1,IF(VALUE(MID(A1184,1,3))=898,3,4)))&amp;MID($D1184,1,5),'\PLAN DE ADQUISICIONES\[MOVILIDAD.xlsx]Hoja1'!#REF!,4,0)&lt;0</xm:f>
            <x14:dxf>
              <font>
                <b val="0"/>
                <i val="0"/>
                <color theme="0"/>
              </font>
              <fill>
                <patternFill>
                  <bgColor rgb="FFFF0000"/>
                </patternFill>
              </fill>
              <border>
                <vertical/>
                <horizontal/>
              </border>
            </x14:dxf>
          </x14:cfRule>
          <xm:sqref>P1184</xm:sqref>
        </x14:conditionalFormatting>
        <x14:conditionalFormatting xmlns:xm="http://schemas.microsoft.com/office/excel/2006/main">
          <x14:cfRule type="expression" priority="668" id="{E9E30A50-B270-44CE-BB61-63848E58DAF9}">
            <xm:f>VLOOKUP(VALUE(MID(A1186,1,IF(VALUE(MID(A1186,1,3))=898,3,4)))&amp;MID($D1186,1,5),'\PLAN DE ADQUISICIONES\[MOVILIDAD.xlsx]Hoja1'!#REF!,4,0)&lt;0</xm:f>
            <x14:dxf>
              <font>
                <b val="0"/>
                <i val="0"/>
                <color theme="0"/>
              </font>
              <fill>
                <patternFill>
                  <bgColor rgb="FFFF0000"/>
                </patternFill>
              </fill>
              <border>
                <vertical/>
                <horizontal/>
              </border>
            </x14:dxf>
          </x14:cfRule>
          <xm:sqref>P1186</xm:sqref>
        </x14:conditionalFormatting>
        <x14:conditionalFormatting xmlns:xm="http://schemas.microsoft.com/office/excel/2006/main">
          <x14:cfRule type="expression" priority="667" id="{11CF9E94-E644-44B1-954C-937A246C6FF9}">
            <xm:f>VLOOKUP(VALUE(MID(A1188,1,IF(VALUE(MID(A1188,1,3))=898,3,4)))&amp;MID($D1188,1,5),'\PLAN DE ADQUISICIONES\[MOVILIDAD.xlsx]Hoja1'!#REF!,4,0)&lt;0</xm:f>
            <x14:dxf>
              <font>
                <b val="0"/>
                <i val="0"/>
                <color theme="0"/>
              </font>
              <fill>
                <patternFill>
                  <bgColor rgb="FFFF0000"/>
                </patternFill>
              </fill>
              <border>
                <vertical/>
                <horizontal/>
              </border>
            </x14:dxf>
          </x14:cfRule>
          <xm:sqref>P1188</xm:sqref>
        </x14:conditionalFormatting>
        <x14:conditionalFormatting xmlns:xm="http://schemas.microsoft.com/office/excel/2006/main">
          <x14:cfRule type="expression" priority="666" id="{646F7F5F-2D15-47A1-93C8-A545C76110BB}">
            <xm:f>VLOOKUP(VALUE(MID(A1189,1,IF(VALUE(MID(A1189,1,3))=898,3,4)))&amp;MID($D1189,1,5),'\PLAN DE ADQUISICIONES\[MOVILIDAD.xlsx]Hoja1'!#REF!,4,0)&lt;0</xm:f>
            <x14:dxf>
              <font>
                <b val="0"/>
                <i val="0"/>
                <color theme="0"/>
              </font>
              <fill>
                <patternFill>
                  <bgColor rgb="FFFF0000"/>
                </patternFill>
              </fill>
              <border>
                <vertical/>
                <horizontal/>
              </border>
            </x14:dxf>
          </x14:cfRule>
          <xm:sqref>P1189</xm:sqref>
        </x14:conditionalFormatting>
        <x14:conditionalFormatting xmlns:xm="http://schemas.microsoft.com/office/excel/2006/main">
          <x14:cfRule type="expression" priority="665" id="{291B8B85-294E-42B5-A980-5B1C97B3EF25}">
            <xm:f>VLOOKUP(VALUE(MID(A1191,1,IF(VALUE(MID(A1191,1,3))=898,3,4)))&amp;MID($D1191,1,5),'\PLAN DE ADQUISICIONES\[MOVILIDAD.xlsx]Hoja1'!#REF!,4,0)&lt;0</xm:f>
            <x14:dxf>
              <font>
                <b val="0"/>
                <i val="0"/>
                <color theme="0"/>
              </font>
              <fill>
                <patternFill>
                  <bgColor rgb="FFFF0000"/>
                </patternFill>
              </fill>
              <border>
                <vertical/>
                <horizontal/>
              </border>
            </x14:dxf>
          </x14:cfRule>
          <xm:sqref>P1191</xm:sqref>
        </x14:conditionalFormatting>
        <x14:conditionalFormatting xmlns:xm="http://schemas.microsoft.com/office/excel/2006/main">
          <x14:cfRule type="expression" priority="664" id="{066F7FC2-E531-425D-B69C-06A4E794FBFE}">
            <xm:f>VLOOKUP(VALUE(MID(A1192,1,IF(VALUE(MID(A1192,1,3))=898,3,4)))&amp;MID($D1192,1,5),'\PLAN DE ADQUISICIONES\[MOVILIDAD.xlsx]Hoja1'!#REF!,4,0)&lt;0</xm:f>
            <x14:dxf>
              <font>
                <b val="0"/>
                <i val="0"/>
                <color theme="0"/>
              </font>
              <fill>
                <patternFill>
                  <bgColor rgb="FFFF0000"/>
                </patternFill>
              </fill>
              <border>
                <vertical/>
                <horizontal/>
              </border>
            </x14:dxf>
          </x14:cfRule>
          <xm:sqref>P1192 P1281:P1287 P1289:P1304</xm:sqref>
        </x14:conditionalFormatting>
        <x14:conditionalFormatting xmlns:xm="http://schemas.microsoft.com/office/excel/2006/main">
          <x14:cfRule type="expression" priority="663" id="{8405D07F-F621-4903-91FB-F29807BED235}">
            <xm:f>VLOOKUP(VALUE(MID(A1194,1,IF(VALUE(MID(A1194,1,3))=898,3,4)))&amp;MID($D1194,1,5),'\PLAN DE ADQUISICIONES\[MOVILIDAD.xlsx]Hoja1'!#REF!,4,0)&lt;0</xm:f>
            <x14:dxf>
              <font>
                <b val="0"/>
                <i val="0"/>
                <color theme="0"/>
              </font>
              <fill>
                <patternFill>
                  <bgColor rgb="FFFF0000"/>
                </patternFill>
              </fill>
              <border>
                <vertical/>
                <horizontal/>
              </border>
            </x14:dxf>
          </x14:cfRule>
          <xm:sqref>P1194</xm:sqref>
        </x14:conditionalFormatting>
        <x14:conditionalFormatting xmlns:xm="http://schemas.microsoft.com/office/excel/2006/main">
          <x14:cfRule type="expression" priority="662" id="{58274DC7-55DF-4BA5-8757-7B02B5FEE364}">
            <xm:f>VLOOKUP(VALUE(MID(A1196,1,IF(VALUE(MID(A1196,1,3))=898,3,4)))&amp;MID($D1196,1,5),'\PLAN DE ADQUISICIONES\[MOVILIDAD.xlsx]Hoja1'!#REF!,4,0)&lt;0</xm:f>
            <x14:dxf>
              <font>
                <b val="0"/>
                <i val="0"/>
                <color theme="0"/>
              </font>
              <fill>
                <patternFill>
                  <bgColor rgb="FFFF0000"/>
                </patternFill>
              </fill>
              <border>
                <vertical/>
                <horizontal/>
              </border>
            </x14:dxf>
          </x14:cfRule>
          <xm:sqref>P1196</xm:sqref>
        </x14:conditionalFormatting>
        <x14:conditionalFormatting xmlns:xm="http://schemas.microsoft.com/office/excel/2006/main">
          <x14:cfRule type="expression" priority="661" id="{D7E127EF-A5AE-41D2-B411-659C691A3066}">
            <xm:f>VLOOKUP(VALUE(MID(A1198,1,IF(VALUE(MID(A1198,1,3))=898,3,4)))&amp;MID($D1198,1,5),'\PLAN DE ADQUISICIONES\[MOVILIDAD.xlsx]Hoja1'!#REF!,4,0)&lt;0</xm:f>
            <x14:dxf>
              <font>
                <b val="0"/>
                <i val="0"/>
                <color theme="0"/>
              </font>
              <fill>
                <patternFill>
                  <bgColor rgb="FFFF0000"/>
                </patternFill>
              </fill>
              <border>
                <vertical/>
                <horizontal/>
              </border>
            </x14:dxf>
          </x14:cfRule>
          <xm:sqref>P1198</xm:sqref>
        </x14:conditionalFormatting>
        <x14:conditionalFormatting xmlns:xm="http://schemas.microsoft.com/office/excel/2006/main">
          <x14:cfRule type="expression" priority="660" id="{32097549-1080-4028-9C21-0CF8646BA3E1}">
            <xm:f>VLOOKUP(VALUE(MID(A1200,1,IF(VALUE(MID(A1200,1,3))=898,3,4)))&amp;MID($D1200,1,5),'\PLAN DE ADQUISICIONES\[MOVILIDAD.xlsx]Hoja1'!#REF!,4,0)&lt;0</xm:f>
            <x14:dxf>
              <font>
                <b val="0"/>
                <i val="0"/>
                <color theme="0"/>
              </font>
              <fill>
                <patternFill>
                  <bgColor rgb="FFFF0000"/>
                </patternFill>
              </fill>
              <border>
                <vertical/>
                <horizontal/>
              </border>
            </x14:dxf>
          </x14:cfRule>
          <xm:sqref>P1200</xm:sqref>
        </x14:conditionalFormatting>
        <x14:conditionalFormatting xmlns:xm="http://schemas.microsoft.com/office/excel/2006/main">
          <x14:cfRule type="expression" priority="659" id="{D390889E-B804-4109-9C3A-3135426CE142}">
            <xm:f>VLOOKUP(VALUE(MID(A1202,1,IF(VALUE(MID(A1202,1,3))=898,3,4)))&amp;MID($D1202,1,5),'\PLAN DE ADQUISICIONES\[MOVILIDAD.xlsx]Hoja1'!#REF!,4,0)&lt;0</xm:f>
            <x14:dxf>
              <font>
                <b val="0"/>
                <i val="0"/>
                <color theme="0"/>
              </font>
              <fill>
                <patternFill>
                  <bgColor rgb="FFFF0000"/>
                </patternFill>
              </fill>
              <border>
                <vertical/>
                <horizontal/>
              </border>
            </x14:dxf>
          </x14:cfRule>
          <xm:sqref>P1202</xm:sqref>
        </x14:conditionalFormatting>
        <x14:conditionalFormatting xmlns:xm="http://schemas.microsoft.com/office/excel/2006/main">
          <x14:cfRule type="expression" priority="658" id="{72AEE1A6-88C6-441A-87CA-8CF00EE0798D}">
            <xm:f>VLOOKUP(VALUE(MID(A1205,1,IF(VALUE(MID(A1205,1,3))=898,3,4)))&amp;MID($D1205,1,5),'\PLAN DE ADQUISICIONES\[MOVILIDAD.xlsx]Hoja1'!#REF!,4,0)&lt;0</xm:f>
            <x14:dxf>
              <font>
                <b val="0"/>
                <i val="0"/>
                <color theme="0"/>
              </font>
              <fill>
                <patternFill>
                  <bgColor rgb="FFFF0000"/>
                </patternFill>
              </fill>
              <border>
                <vertical/>
                <horizontal/>
              </border>
            </x14:dxf>
          </x14:cfRule>
          <xm:sqref>P1205</xm:sqref>
        </x14:conditionalFormatting>
        <x14:conditionalFormatting xmlns:xm="http://schemas.microsoft.com/office/excel/2006/main">
          <x14:cfRule type="expression" priority="657" id="{7777FEFF-D906-4450-BBDC-9B410D265FEB}">
            <xm:f>VLOOKUP(VALUE(MID(A1207,1,IF(VALUE(MID(A1207,1,3))=898,3,4)))&amp;MID($D1207,1,5),'\PLAN DE ADQUISICIONES\[MOVILIDAD.xlsx]Hoja1'!#REF!,4,0)&lt;0</xm:f>
            <x14:dxf>
              <font>
                <b val="0"/>
                <i val="0"/>
                <color theme="0"/>
              </font>
              <fill>
                <patternFill>
                  <bgColor rgb="FFFF0000"/>
                </patternFill>
              </fill>
              <border>
                <vertical/>
                <horizontal/>
              </border>
            </x14:dxf>
          </x14:cfRule>
          <xm:sqref>P1207</xm:sqref>
        </x14:conditionalFormatting>
        <x14:conditionalFormatting xmlns:xm="http://schemas.microsoft.com/office/excel/2006/main">
          <x14:cfRule type="expression" priority="656" id="{AF250C18-B454-4BAE-BF5F-41E8D65578C2}">
            <xm:f>VLOOKUP(VALUE(MID(A1209,1,IF(VALUE(MID(A1209,1,3))=898,3,4)))&amp;MID($D1209,1,5),'\PLAN DE ADQUISICIONES\[MOVILIDAD.xlsx]Hoja1'!#REF!,4,0)&lt;0</xm:f>
            <x14:dxf>
              <font>
                <b val="0"/>
                <i val="0"/>
                <color theme="0"/>
              </font>
              <fill>
                <patternFill>
                  <bgColor rgb="FFFF0000"/>
                </patternFill>
              </fill>
              <border>
                <vertical/>
                <horizontal/>
              </border>
            </x14:dxf>
          </x14:cfRule>
          <xm:sqref>P1209</xm:sqref>
        </x14:conditionalFormatting>
        <x14:conditionalFormatting xmlns:xm="http://schemas.microsoft.com/office/excel/2006/main">
          <x14:cfRule type="expression" priority="655" id="{F18EC10C-B386-4FAE-8600-2E139FE776DF}">
            <xm:f>VLOOKUP(VALUE(MID(A1211,1,IF(VALUE(MID(A1211,1,3))=898,3,4)))&amp;MID($D1211,1,5),'\PLAN DE ADQUISICIONES\[MOVILIDAD.xlsx]Hoja1'!#REF!,4,0)&lt;0</xm:f>
            <x14:dxf>
              <font>
                <b val="0"/>
                <i val="0"/>
                <color theme="0"/>
              </font>
              <fill>
                <patternFill>
                  <bgColor rgb="FFFF0000"/>
                </patternFill>
              </fill>
              <border>
                <vertical/>
                <horizontal/>
              </border>
            </x14:dxf>
          </x14:cfRule>
          <xm:sqref>P1211</xm:sqref>
        </x14:conditionalFormatting>
        <x14:conditionalFormatting xmlns:xm="http://schemas.microsoft.com/office/excel/2006/main">
          <x14:cfRule type="expression" priority="654" id="{6DE4505D-2FD6-4861-8AA6-51B2B69B6E1C}">
            <xm:f>VLOOKUP(VALUE(MID(A1213,1,IF(VALUE(MID(A1213,1,3))=898,3,4)))&amp;MID($D1213,1,5),'\PLAN DE ADQUISICIONES\[MOVILIDAD.xlsx]Hoja1'!#REF!,4,0)&lt;0</xm:f>
            <x14:dxf>
              <font>
                <b val="0"/>
                <i val="0"/>
                <color theme="0"/>
              </font>
              <fill>
                <patternFill>
                  <bgColor rgb="FFFF0000"/>
                </patternFill>
              </fill>
              <border>
                <vertical/>
                <horizontal/>
              </border>
            </x14:dxf>
          </x14:cfRule>
          <xm:sqref>P1213</xm:sqref>
        </x14:conditionalFormatting>
        <x14:conditionalFormatting xmlns:xm="http://schemas.microsoft.com/office/excel/2006/main">
          <x14:cfRule type="expression" priority="653" id="{11B6E3C1-16CF-415C-A544-C0E89035F3C0}">
            <xm:f>VLOOKUP(VALUE(MID(A1215,1,IF(VALUE(MID(A1215,1,3))=898,3,4)))&amp;MID($D1215,1,5),'\PLAN DE ADQUISICIONES\[MOVILIDAD.xlsx]Hoja1'!#REF!,4,0)&lt;0</xm:f>
            <x14:dxf>
              <font>
                <b val="0"/>
                <i val="0"/>
                <color theme="0"/>
              </font>
              <fill>
                <patternFill>
                  <bgColor rgb="FFFF0000"/>
                </patternFill>
              </fill>
              <border>
                <vertical/>
                <horizontal/>
              </border>
            </x14:dxf>
          </x14:cfRule>
          <xm:sqref>P1215</xm:sqref>
        </x14:conditionalFormatting>
        <x14:conditionalFormatting xmlns:xm="http://schemas.microsoft.com/office/excel/2006/main">
          <x14:cfRule type="expression" priority="652" id="{124D70AA-FF9A-483B-80D9-C2E396FA3B7C}">
            <xm:f>VLOOKUP(VALUE(MID(A1217,1,IF(VALUE(MID(A1217,1,3))=898,3,4)))&amp;MID($D1217,1,5),'\PLAN DE ADQUISICIONES\[MOVILIDAD.xlsx]Hoja1'!#REF!,4,0)&lt;0</xm:f>
            <x14:dxf>
              <font>
                <b val="0"/>
                <i val="0"/>
                <color theme="0"/>
              </font>
              <fill>
                <patternFill>
                  <bgColor rgb="FFFF0000"/>
                </patternFill>
              </fill>
              <border>
                <vertical/>
                <horizontal/>
              </border>
            </x14:dxf>
          </x14:cfRule>
          <xm:sqref>P1217</xm:sqref>
        </x14:conditionalFormatting>
        <x14:conditionalFormatting xmlns:xm="http://schemas.microsoft.com/office/excel/2006/main">
          <x14:cfRule type="expression" priority="651" id="{7FE6B102-C366-4315-BBC3-33E24A9D9919}">
            <xm:f>VLOOKUP(VALUE(MID(A1221,1,IF(VALUE(MID(A1221,1,3))=898,3,4)))&amp;MID($D1221,1,5),'\PLAN DE ADQUISICIONES\[MOVILIDAD.xlsx]Hoja1'!#REF!,4,0)&lt;0</xm:f>
            <x14:dxf>
              <font>
                <b val="0"/>
                <i val="0"/>
                <color theme="0"/>
              </font>
              <fill>
                <patternFill>
                  <bgColor rgb="FFFF0000"/>
                </patternFill>
              </fill>
              <border>
                <vertical/>
                <horizontal/>
              </border>
            </x14:dxf>
          </x14:cfRule>
          <xm:sqref>P1221</xm:sqref>
        </x14:conditionalFormatting>
        <x14:conditionalFormatting xmlns:xm="http://schemas.microsoft.com/office/excel/2006/main">
          <x14:cfRule type="expression" priority="650" id="{DDCBA283-B231-411E-BC93-A66CE9B57E9A}">
            <xm:f>VLOOKUP(VALUE(MID(A1223,1,IF(VALUE(MID(A1223,1,3))=898,3,4)))&amp;MID($D1223,1,5),'\PLAN DE ADQUISICIONES\[MOVILIDAD.xlsx]Hoja1'!#REF!,4,0)&lt;0</xm:f>
            <x14:dxf>
              <font>
                <b val="0"/>
                <i val="0"/>
                <color theme="0"/>
              </font>
              <fill>
                <patternFill>
                  <bgColor rgb="FFFF0000"/>
                </patternFill>
              </fill>
              <border>
                <vertical/>
                <horizontal/>
              </border>
            </x14:dxf>
          </x14:cfRule>
          <xm:sqref>P1223</xm:sqref>
        </x14:conditionalFormatting>
        <x14:conditionalFormatting xmlns:xm="http://schemas.microsoft.com/office/excel/2006/main">
          <x14:cfRule type="expression" priority="649" id="{121A5D34-9456-4AA5-84AA-2BA193DADE99}">
            <xm:f>VLOOKUP(VALUE(MID(A1227,1,IF(VALUE(MID(A1227,1,3))=898,3,4)))&amp;MID($D1227,1,5),'\PLAN DE ADQUISICIONES\[MOVILIDAD.xlsx]Hoja1'!#REF!,4,0)&lt;0</xm:f>
            <x14:dxf>
              <font>
                <b val="0"/>
                <i val="0"/>
                <color theme="0"/>
              </font>
              <fill>
                <patternFill>
                  <bgColor rgb="FFFF0000"/>
                </patternFill>
              </fill>
              <border>
                <vertical/>
                <horizontal/>
              </border>
            </x14:dxf>
          </x14:cfRule>
          <xm:sqref>P1227</xm:sqref>
        </x14:conditionalFormatting>
        <x14:conditionalFormatting xmlns:xm="http://schemas.microsoft.com/office/excel/2006/main">
          <x14:cfRule type="expression" priority="648" id="{A9C79BB4-A75F-453A-A0AC-69B7DC5BE0F4}">
            <xm:f>VLOOKUP(VALUE(MID(A1229,1,IF(VALUE(MID(A1229,1,3))=898,3,4)))&amp;MID($D1229,1,5),'\PLAN DE ADQUISICIONES\[MOVILIDAD.xlsx]Hoja1'!#REF!,4,0)&lt;0</xm:f>
            <x14:dxf>
              <font>
                <b val="0"/>
                <i val="0"/>
                <color theme="0"/>
              </font>
              <fill>
                <patternFill>
                  <bgColor rgb="FFFF0000"/>
                </patternFill>
              </fill>
              <border>
                <vertical/>
                <horizontal/>
              </border>
            </x14:dxf>
          </x14:cfRule>
          <xm:sqref>P1229</xm:sqref>
        </x14:conditionalFormatting>
        <x14:conditionalFormatting xmlns:xm="http://schemas.microsoft.com/office/excel/2006/main">
          <x14:cfRule type="expression" priority="647" id="{53E43976-5C86-4CF4-8799-288032C74A2B}">
            <xm:f>VLOOKUP(VALUE(MID(A1231,1,IF(VALUE(MID(A1231,1,3))=898,3,4)))&amp;MID($D1231,1,5),'\PLAN DE ADQUISICIONES\[MOVILIDAD.xlsx]Hoja1'!#REF!,4,0)&lt;0</xm:f>
            <x14:dxf>
              <font>
                <b val="0"/>
                <i val="0"/>
                <color theme="0"/>
              </font>
              <fill>
                <patternFill>
                  <bgColor rgb="FFFF0000"/>
                </patternFill>
              </fill>
              <border>
                <vertical/>
                <horizontal/>
              </border>
            </x14:dxf>
          </x14:cfRule>
          <xm:sqref>P1231</xm:sqref>
        </x14:conditionalFormatting>
        <x14:conditionalFormatting xmlns:xm="http://schemas.microsoft.com/office/excel/2006/main">
          <x14:cfRule type="expression" priority="646" id="{E5AB1D04-1456-4E34-9407-D83489487649}">
            <xm:f>VLOOKUP(VALUE(MID(A1233,1,IF(VALUE(MID(A1233,1,3))=898,3,4)))&amp;MID($D1233,1,5),'\PLAN DE ADQUISICIONES\[MOVILIDAD.xlsx]Hoja1'!#REF!,4,0)&lt;0</xm:f>
            <x14:dxf>
              <font>
                <b val="0"/>
                <i val="0"/>
                <color theme="0"/>
              </font>
              <fill>
                <patternFill>
                  <bgColor rgb="FFFF0000"/>
                </patternFill>
              </fill>
              <border>
                <vertical/>
                <horizontal/>
              </border>
            </x14:dxf>
          </x14:cfRule>
          <xm:sqref>P1233</xm:sqref>
        </x14:conditionalFormatting>
        <x14:conditionalFormatting xmlns:xm="http://schemas.microsoft.com/office/excel/2006/main">
          <x14:cfRule type="expression" priority="645" id="{54276A4B-103E-4C72-ACB7-F80AAB48B457}">
            <xm:f>VLOOKUP(VALUE(MID(A1235,1,IF(VALUE(MID(A1235,1,3))=898,3,4)))&amp;MID($D1235,1,5),'\PLAN DE ADQUISICIONES\[MOVILIDAD.xlsx]Hoja1'!#REF!,4,0)&lt;0</xm:f>
            <x14:dxf>
              <font>
                <b val="0"/>
                <i val="0"/>
                <color theme="0"/>
              </font>
              <fill>
                <patternFill>
                  <bgColor rgb="FFFF0000"/>
                </patternFill>
              </fill>
              <border>
                <vertical/>
                <horizontal/>
              </border>
            </x14:dxf>
          </x14:cfRule>
          <xm:sqref>P1235</xm:sqref>
        </x14:conditionalFormatting>
        <x14:conditionalFormatting xmlns:xm="http://schemas.microsoft.com/office/excel/2006/main">
          <x14:cfRule type="expression" priority="644" id="{F45DD069-DD13-43BC-996D-A15384659E21}">
            <xm:f>VLOOKUP(VALUE(MID(A1237,1,IF(VALUE(MID(A1237,1,3))=898,3,4)))&amp;MID($D1237,1,5),'\PLAN DE ADQUISICIONES\[MOVILIDAD.xlsx]Hoja1'!#REF!,4,0)&lt;0</xm:f>
            <x14:dxf>
              <font>
                <b val="0"/>
                <i val="0"/>
                <color theme="0"/>
              </font>
              <fill>
                <patternFill>
                  <bgColor rgb="FFFF0000"/>
                </patternFill>
              </fill>
              <border>
                <vertical/>
                <horizontal/>
              </border>
            </x14:dxf>
          </x14:cfRule>
          <xm:sqref>P1237</xm:sqref>
        </x14:conditionalFormatting>
        <x14:conditionalFormatting xmlns:xm="http://schemas.microsoft.com/office/excel/2006/main">
          <x14:cfRule type="expression" priority="643" id="{E770B434-0A00-4A18-8C8C-489D818E8A1B}">
            <xm:f>VLOOKUP(VALUE(MID(A1252,1,IF(VALUE(MID(A1252,1,3))=898,3,4)))&amp;MID($D1252,1,5),'\PLAN DE ADQUISICIONES\[MOVILIDAD.xlsx]Hoja1'!#REF!,4,0)&lt;0</xm:f>
            <x14:dxf>
              <font>
                <b val="0"/>
                <i val="0"/>
                <color theme="0"/>
              </font>
              <fill>
                <patternFill>
                  <bgColor rgb="FFFF0000"/>
                </patternFill>
              </fill>
              <border>
                <vertical/>
                <horizontal/>
              </border>
            </x14:dxf>
          </x14:cfRule>
          <xm:sqref>P1252</xm:sqref>
        </x14:conditionalFormatting>
        <x14:conditionalFormatting xmlns:xm="http://schemas.microsoft.com/office/excel/2006/main">
          <x14:cfRule type="expression" priority="642" id="{957156D1-96FA-4A3D-B5C5-C6ADBA442BED}">
            <xm:f>VLOOKUP(VALUE(MID(A1238,1,IF(VALUE(MID(A1238,1,3))=898,3,4)))&amp;MID($D1238,1,5),'\PLAN DE ADQUISICIONES\[MOVILIDAD.xlsx]Hoja1'!#REF!,4,0)&lt;0</xm:f>
            <x14:dxf>
              <font>
                <b val="0"/>
                <i val="0"/>
                <color theme="0"/>
              </font>
              <fill>
                <patternFill>
                  <bgColor rgb="FFFF0000"/>
                </patternFill>
              </fill>
              <border>
                <vertical/>
                <horizontal/>
              </border>
            </x14:dxf>
          </x14:cfRule>
          <xm:sqref>P1238</xm:sqref>
        </x14:conditionalFormatting>
        <x14:conditionalFormatting xmlns:xm="http://schemas.microsoft.com/office/excel/2006/main">
          <x14:cfRule type="expression" priority="641" id="{DF55FD5F-632F-4F27-9299-83571A430561}">
            <xm:f>VLOOKUP(VALUE(MID(A1236,1,IF(VALUE(MID(A1236,1,3))=898,3,4)))&amp;MID($D1236,1,5),'\PLAN DE ADQUISICIONES\[MOVILIDAD.xlsx]Hoja1'!#REF!,4,0)&lt;0</xm:f>
            <x14:dxf>
              <font>
                <b val="0"/>
                <i val="0"/>
                <color theme="0"/>
              </font>
              <fill>
                <patternFill>
                  <bgColor rgb="FFFF0000"/>
                </patternFill>
              </fill>
              <border>
                <vertical/>
                <horizontal/>
              </border>
            </x14:dxf>
          </x14:cfRule>
          <xm:sqref>P1236</xm:sqref>
        </x14:conditionalFormatting>
        <x14:conditionalFormatting xmlns:xm="http://schemas.microsoft.com/office/excel/2006/main">
          <x14:cfRule type="expression" priority="640" id="{314E96C7-5569-45D5-B183-3453C4AD57FE}">
            <xm:f>VLOOKUP(VALUE(MID(A1234,1,IF(VALUE(MID(A1234,1,3))=898,3,4)))&amp;MID($D1234,1,5),'\PLAN DE ADQUISICIONES\[MOVILIDAD.xlsx]Hoja1'!#REF!,4,0)&lt;0</xm:f>
            <x14:dxf>
              <font>
                <b val="0"/>
                <i val="0"/>
                <color theme="0"/>
              </font>
              <fill>
                <patternFill>
                  <bgColor rgb="FFFF0000"/>
                </patternFill>
              </fill>
              <border>
                <vertical/>
                <horizontal/>
              </border>
            </x14:dxf>
          </x14:cfRule>
          <xm:sqref>P1234</xm:sqref>
        </x14:conditionalFormatting>
        <x14:conditionalFormatting xmlns:xm="http://schemas.microsoft.com/office/excel/2006/main">
          <x14:cfRule type="expression" priority="639" id="{A51580CF-FEEE-4B96-9838-22ADAF87BA4A}">
            <xm:f>VLOOKUP(VALUE(MID(A1232,1,IF(VALUE(MID(A1232,1,3))=898,3,4)))&amp;MID($D1232,1,5),'\PLAN DE ADQUISICIONES\[MOVILIDAD.xlsx]Hoja1'!#REF!,4,0)&lt;0</xm:f>
            <x14:dxf>
              <font>
                <b val="0"/>
                <i val="0"/>
                <color theme="0"/>
              </font>
              <fill>
                <patternFill>
                  <bgColor rgb="FFFF0000"/>
                </patternFill>
              </fill>
              <border>
                <vertical/>
                <horizontal/>
              </border>
            </x14:dxf>
          </x14:cfRule>
          <xm:sqref>P1232</xm:sqref>
        </x14:conditionalFormatting>
        <x14:conditionalFormatting xmlns:xm="http://schemas.microsoft.com/office/excel/2006/main">
          <x14:cfRule type="expression" priority="638" id="{75634FA5-EEE1-413F-91DF-B7C2D8020724}">
            <xm:f>VLOOKUP(VALUE(MID(A1230,1,IF(VALUE(MID(A1230,1,3))=898,3,4)))&amp;MID($D1230,1,5),'\PLAN DE ADQUISICIONES\[MOVILIDAD.xlsx]Hoja1'!#REF!,4,0)&lt;0</xm:f>
            <x14:dxf>
              <font>
                <b val="0"/>
                <i val="0"/>
                <color theme="0"/>
              </font>
              <fill>
                <patternFill>
                  <bgColor rgb="FFFF0000"/>
                </patternFill>
              </fill>
              <border>
                <vertical/>
                <horizontal/>
              </border>
            </x14:dxf>
          </x14:cfRule>
          <xm:sqref>P1230</xm:sqref>
        </x14:conditionalFormatting>
        <x14:conditionalFormatting xmlns:xm="http://schemas.microsoft.com/office/excel/2006/main">
          <x14:cfRule type="expression" priority="637" id="{37D3D37F-A815-4418-BAA9-5C261375DF1D}">
            <xm:f>VLOOKUP(VALUE(MID(A1228,1,IF(VALUE(MID(A1228,1,3))=898,3,4)))&amp;MID($D1228,1,5),'\PLAN DE ADQUISICIONES\[MOVILIDAD.xlsx]Hoja1'!#REF!,4,0)&lt;0</xm:f>
            <x14:dxf>
              <font>
                <b val="0"/>
                <i val="0"/>
                <color theme="0"/>
              </font>
              <fill>
                <patternFill>
                  <bgColor rgb="FFFF0000"/>
                </patternFill>
              </fill>
              <border>
                <vertical/>
                <horizontal/>
              </border>
            </x14:dxf>
          </x14:cfRule>
          <xm:sqref>P1228</xm:sqref>
        </x14:conditionalFormatting>
        <x14:conditionalFormatting xmlns:xm="http://schemas.microsoft.com/office/excel/2006/main">
          <x14:cfRule type="expression" priority="636" id="{4FF69EF2-2CAB-40D9-BC00-BA860649AE7D}">
            <xm:f>VLOOKUP(VALUE(MID(A1226,1,IF(VALUE(MID(A1226,1,3))=898,3,4)))&amp;MID($D1226,1,5),'\PLAN DE ADQUISICIONES\[MOVILIDAD.xlsx]Hoja1'!#REF!,4,0)&lt;0</xm:f>
            <x14:dxf>
              <font>
                <b val="0"/>
                <i val="0"/>
                <color theme="0"/>
              </font>
              <fill>
                <patternFill>
                  <bgColor rgb="FFFF0000"/>
                </patternFill>
              </fill>
              <border>
                <vertical/>
                <horizontal/>
              </border>
            </x14:dxf>
          </x14:cfRule>
          <xm:sqref>P1226</xm:sqref>
        </x14:conditionalFormatting>
        <x14:conditionalFormatting xmlns:xm="http://schemas.microsoft.com/office/excel/2006/main">
          <x14:cfRule type="expression" priority="635" id="{C742FB01-03F4-4596-B888-0088ABBCA419}">
            <xm:f>VLOOKUP(VALUE(MID(A1222,1,IF(VALUE(MID(A1222,1,3))=898,3,4)))&amp;MID($D1222,1,5),'\PLAN DE ADQUISICIONES\[MOVILIDAD.xlsx]Hoja1'!#REF!,4,0)&lt;0</xm:f>
            <x14:dxf>
              <font>
                <b val="0"/>
                <i val="0"/>
                <color theme="0"/>
              </font>
              <fill>
                <patternFill>
                  <bgColor rgb="FFFF0000"/>
                </patternFill>
              </fill>
              <border>
                <vertical/>
                <horizontal/>
              </border>
            </x14:dxf>
          </x14:cfRule>
          <xm:sqref>P1222</xm:sqref>
        </x14:conditionalFormatting>
        <x14:conditionalFormatting xmlns:xm="http://schemas.microsoft.com/office/excel/2006/main">
          <x14:cfRule type="expression" priority="634" id="{431FE2F8-1E8B-434C-983C-0D0208FFC23F}">
            <xm:f>VLOOKUP(VALUE(MID(A1218,1,IF(VALUE(MID(A1218,1,3))=898,3,4)))&amp;MID($D1218,1,5),'\PLAN DE ADQUISICIONES\[MOVILIDAD.xlsx]Hoja1'!#REF!,4,0)&lt;0</xm:f>
            <x14:dxf>
              <font>
                <b val="0"/>
                <i val="0"/>
                <color theme="0"/>
              </font>
              <fill>
                <patternFill>
                  <bgColor rgb="FFFF0000"/>
                </patternFill>
              </fill>
              <border>
                <vertical/>
                <horizontal/>
              </border>
            </x14:dxf>
          </x14:cfRule>
          <xm:sqref>P1218</xm:sqref>
        </x14:conditionalFormatting>
        <x14:conditionalFormatting xmlns:xm="http://schemas.microsoft.com/office/excel/2006/main">
          <x14:cfRule type="expression" priority="633" id="{2C9FFF5E-ECF2-4506-B2AA-CB1FE2593AC5}">
            <xm:f>VLOOKUP(VALUE(MID(A1216,1,IF(VALUE(MID(A1216,1,3))=898,3,4)))&amp;MID($D1216,1,5),'\PLAN DE ADQUISICIONES\[MOVILIDAD.xlsx]Hoja1'!#REF!,4,0)&lt;0</xm:f>
            <x14:dxf>
              <font>
                <b val="0"/>
                <i val="0"/>
                <color theme="0"/>
              </font>
              <fill>
                <patternFill>
                  <bgColor rgb="FFFF0000"/>
                </patternFill>
              </fill>
              <border>
                <vertical/>
                <horizontal/>
              </border>
            </x14:dxf>
          </x14:cfRule>
          <xm:sqref>P1216</xm:sqref>
        </x14:conditionalFormatting>
        <x14:conditionalFormatting xmlns:xm="http://schemas.microsoft.com/office/excel/2006/main">
          <x14:cfRule type="expression" priority="632" id="{5F382D87-96DB-4A6A-A538-B95947B3F279}">
            <xm:f>VLOOKUP(VALUE(MID(A1214,1,IF(VALUE(MID(A1214,1,3))=898,3,4)))&amp;MID($D1214,1,5),'\PLAN DE ADQUISICIONES\[MOVILIDAD.xlsx]Hoja1'!#REF!,4,0)&lt;0</xm:f>
            <x14:dxf>
              <font>
                <b val="0"/>
                <i val="0"/>
                <color theme="0"/>
              </font>
              <fill>
                <patternFill>
                  <bgColor rgb="FFFF0000"/>
                </patternFill>
              </fill>
              <border>
                <vertical/>
                <horizontal/>
              </border>
            </x14:dxf>
          </x14:cfRule>
          <xm:sqref>P1214</xm:sqref>
        </x14:conditionalFormatting>
        <x14:conditionalFormatting xmlns:xm="http://schemas.microsoft.com/office/excel/2006/main">
          <x14:cfRule type="expression" priority="631" id="{1C6DFD7A-2F46-4643-860C-638652F99550}">
            <xm:f>VLOOKUP(VALUE(MID(A1212,1,IF(VALUE(MID(A1212,1,3))=898,3,4)))&amp;MID($D1212,1,5),'\PLAN DE ADQUISICIONES\[MOVILIDAD.xlsx]Hoja1'!#REF!,4,0)&lt;0</xm:f>
            <x14:dxf>
              <font>
                <b val="0"/>
                <i val="0"/>
                <color theme="0"/>
              </font>
              <fill>
                <patternFill>
                  <bgColor rgb="FFFF0000"/>
                </patternFill>
              </fill>
              <border>
                <vertical/>
                <horizontal/>
              </border>
            </x14:dxf>
          </x14:cfRule>
          <xm:sqref>P1212</xm:sqref>
        </x14:conditionalFormatting>
        <x14:conditionalFormatting xmlns:xm="http://schemas.microsoft.com/office/excel/2006/main">
          <x14:cfRule type="expression" priority="630" id="{C45AA573-6CDA-4EE4-8A9D-19787CF479E4}">
            <xm:f>VLOOKUP(VALUE(MID(A1210,1,IF(VALUE(MID(A1210,1,3))=898,3,4)))&amp;MID($D1210,1,5),'\PLAN DE ADQUISICIONES\[MOVILIDAD.xlsx]Hoja1'!#REF!,4,0)&lt;0</xm:f>
            <x14:dxf>
              <font>
                <b val="0"/>
                <i val="0"/>
                <color theme="0"/>
              </font>
              <fill>
                <patternFill>
                  <bgColor rgb="FFFF0000"/>
                </patternFill>
              </fill>
              <border>
                <vertical/>
                <horizontal/>
              </border>
            </x14:dxf>
          </x14:cfRule>
          <xm:sqref>P1210</xm:sqref>
        </x14:conditionalFormatting>
        <x14:conditionalFormatting xmlns:xm="http://schemas.microsoft.com/office/excel/2006/main">
          <x14:cfRule type="expression" priority="629" id="{37E2D04A-829B-4B64-9F29-C51A5B5E4F7E}">
            <xm:f>VLOOKUP(VALUE(MID(A1208,1,IF(VALUE(MID(A1208,1,3))=898,3,4)))&amp;MID($D1208,1,5),'\PLAN DE ADQUISICIONES\[MOVILIDAD.xlsx]Hoja1'!#REF!,4,0)&lt;0</xm:f>
            <x14:dxf>
              <font>
                <b val="0"/>
                <i val="0"/>
                <color theme="0"/>
              </font>
              <fill>
                <patternFill>
                  <bgColor rgb="FFFF0000"/>
                </patternFill>
              </fill>
              <border>
                <vertical/>
                <horizontal/>
              </border>
            </x14:dxf>
          </x14:cfRule>
          <xm:sqref>P1208</xm:sqref>
        </x14:conditionalFormatting>
        <x14:conditionalFormatting xmlns:xm="http://schemas.microsoft.com/office/excel/2006/main">
          <x14:cfRule type="expression" priority="628" id="{6FBBDA98-A255-493D-99E5-1037FBA09EFE}">
            <xm:f>VLOOKUP(VALUE(MID(A1206,1,IF(VALUE(MID(A1206,1,3))=898,3,4)))&amp;MID($D1206,1,5),'\PLAN DE ADQUISICIONES\[MOVILIDAD.xlsx]Hoja1'!#REF!,4,0)&lt;0</xm:f>
            <x14:dxf>
              <font>
                <b val="0"/>
                <i val="0"/>
                <color theme="0"/>
              </font>
              <fill>
                <patternFill>
                  <bgColor rgb="FFFF0000"/>
                </patternFill>
              </fill>
              <border>
                <vertical/>
                <horizontal/>
              </border>
            </x14:dxf>
          </x14:cfRule>
          <xm:sqref>P1206</xm:sqref>
        </x14:conditionalFormatting>
        <x14:conditionalFormatting xmlns:xm="http://schemas.microsoft.com/office/excel/2006/main">
          <x14:cfRule type="expression" priority="627" id="{3C9D60C4-139F-4C28-8418-2B6FBB025FA4}">
            <xm:f>VLOOKUP(VALUE(MID(A1204,1,IF(VALUE(MID(A1204,1,3))=898,3,4)))&amp;MID($D1204,1,5),'\PLAN DE ADQUISICIONES\[MOVILIDAD.xlsx]Hoja1'!#REF!,4,0)&lt;0</xm:f>
            <x14:dxf>
              <font>
                <b val="0"/>
                <i val="0"/>
                <color theme="0"/>
              </font>
              <fill>
                <patternFill>
                  <bgColor rgb="FFFF0000"/>
                </patternFill>
              </fill>
              <border>
                <vertical/>
                <horizontal/>
              </border>
            </x14:dxf>
          </x14:cfRule>
          <xm:sqref>P1204</xm:sqref>
        </x14:conditionalFormatting>
        <x14:conditionalFormatting xmlns:xm="http://schemas.microsoft.com/office/excel/2006/main">
          <x14:cfRule type="expression" priority="626" id="{62D35363-A0B9-40B4-ABB4-638D185E5C97}">
            <xm:f>VLOOKUP(VALUE(MID(A1203,1,IF(VALUE(MID(A1203,1,3))=898,3,4)))&amp;MID($D1203,1,5),'\PLAN DE ADQUISICIONES\[MOVILIDAD.xlsx]Hoja1'!#REF!,4,0)&lt;0</xm:f>
            <x14:dxf>
              <font>
                <b val="0"/>
                <i val="0"/>
                <color theme="0"/>
              </font>
              <fill>
                <patternFill>
                  <bgColor rgb="FFFF0000"/>
                </patternFill>
              </fill>
              <border>
                <vertical/>
                <horizontal/>
              </border>
            </x14:dxf>
          </x14:cfRule>
          <xm:sqref>P1203</xm:sqref>
        </x14:conditionalFormatting>
        <x14:conditionalFormatting xmlns:xm="http://schemas.microsoft.com/office/excel/2006/main">
          <x14:cfRule type="expression" priority="625" id="{19F3446E-CFD2-49E2-8D91-ABCFEB2B8D6D}">
            <xm:f>VLOOKUP(VALUE(MID(A1201,1,IF(VALUE(MID(A1201,1,3))=898,3,4)))&amp;MID($D1201,1,5),'\PLAN DE ADQUISICIONES\[MOVILIDAD.xlsx]Hoja1'!#REF!,4,0)&lt;0</xm:f>
            <x14:dxf>
              <font>
                <b val="0"/>
                <i val="0"/>
                <color theme="0"/>
              </font>
              <fill>
                <patternFill>
                  <bgColor rgb="FFFF0000"/>
                </patternFill>
              </fill>
              <border>
                <vertical/>
                <horizontal/>
              </border>
            </x14:dxf>
          </x14:cfRule>
          <xm:sqref>P1201</xm:sqref>
        </x14:conditionalFormatting>
        <x14:conditionalFormatting xmlns:xm="http://schemas.microsoft.com/office/excel/2006/main">
          <x14:cfRule type="expression" priority="624" id="{708CFCCF-E778-441E-8C31-57AA6111D256}">
            <xm:f>VLOOKUP(VALUE(MID(A1199,1,IF(VALUE(MID(A1199,1,3))=898,3,4)))&amp;MID($D1199,1,5),'\PLAN DE ADQUISICIONES\[MOVILIDAD.xlsx]Hoja1'!#REF!,4,0)&lt;0</xm:f>
            <x14:dxf>
              <font>
                <b val="0"/>
                <i val="0"/>
                <color theme="0"/>
              </font>
              <fill>
                <patternFill>
                  <bgColor rgb="FFFF0000"/>
                </patternFill>
              </fill>
              <border>
                <vertical/>
                <horizontal/>
              </border>
            </x14:dxf>
          </x14:cfRule>
          <xm:sqref>P1199</xm:sqref>
        </x14:conditionalFormatting>
        <x14:conditionalFormatting xmlns:xm="http://schemas.microsoft.com/office/excel/2006/main">
          <x14:cfRule type="expression" priority="623" id="{7DE0B4D7-DE29-4E61-BBE7-9D490E94CBE3}">
            <xm:f>VLOOKUP(VALUE(MID(A1197,1,IF(VALUE(MID(A1197,1,3))=898,3,4)))&amp;MID($D1197,1,5),'\PLAN DE ADQUISICIONES\[MOVILIDAD.xlsx]Hoja1'!#REF!,4,0)&lt;0</xm:f>
            <x14:dxf>
              <font>
                <b val="0"/>
                <i val="0"/>
                <color theme="0"/>
              </font>
              <fill>
                <patternFill>
                  <bgColor rgb="FFFF0000"/>
                </patternFill>
              </fill>
              <border>
                <vertical/>
                <horizontal/>
              </border>
            </x14:dxf>
          </x14:cfRule>
          <xm:sqref>P1197</xm:sqref>
        </x14:conditionalFormatting>
        <x14:conditionalFormatting xmlns:xm="http://schemas.microsoft.com/office/excel/2006/main">
          <x14:cfRule type="expression" priority="622" id="{E3EB190A-9314-48A4-A81D-21B244632D94}">
            <xm:f>VLOOKUP(VALUE(MID(A1195,1,IF(VALUE(MID(A1195,1,3))=898,3,4)))&amp;MID($D1195,1,5),'\PLAN DE ADQUISICIONES\[MOVILIDAD.xlsx]Hoja1'!#REF!,4,0)&lt;0</xm:f>
            <x14:dxf>
              <font>
                <b val="0"/>
                <i val="0"/>
                <color theme="0"/>
              </font>
              <fill>
                <patternFill>
                  <bgColor rgb="FFFF0000"/>
                </patternFill>
              </fill>
              <border>
                <vertical/>
                <horizontal/>
              </border>
            </x14:dxf>
          </x14:cfRule>
          <xm:sqref>P1195</xm:sqref>
        </x14:conditionalFormatting>
        <x14:conditionalFormatting xmlns:xm="http://schemas.microsoft.com/office/excel/2006/main">
          <x14:cfRule type="expression" priority="621" id="{4C92F157-0C97-4D83-8E59-11EAA41FB4FA}">
            <xm:f>VLOOKUP(VALUE(MID(A1193,1,IF(VALUE(MID(A1193,1,3))=898,3,4)))&amp;MID($D1193,1,5),'\PLAN DE ADQUISICIONES\[MOVILIDAD.xlsx]Hoja1'!#REF!,4,0)&lt;0</xm:f>
            <x14:dxf>
              <font>
                <b val="0"/>
                <i val="0"/>
                <color theme="0"/>
              </font>
              <fill>
                <patternFill>
                  <bgColor rgb="FFFF0000"/>
                </patternFill>
              </fill>
              <border>
                <vertical/>
                <horizontal/>
              </border>
            </x14:dxf>
          </x14:cfRule>
          <xm:sqref>P1193</xm:sqref>
        </x14:conditionalFormatting>
        <x14:conditionalFormatting xmlns:xm="http://schemas.microsoft.com/office/excel/2006/main">
          <x14:cfRule type="expression" priority="620" id="{2AD68A0B-CDA5-4D9C-A6C8-9CAEC3FF0C88}">
            <xm:f>VLOOKUP(VALUE(MID(A1190,1,IF(VALUE(MID(A1190,1,3))=898,3,4)))&amp;MID($D1190,1,5),'\PLAN DE ADQUISICIONES\[MOVILIDAD.xlsx]Hoja1'!#REF!,4,0)&lt;0</xm:f>
            <x14:dxf>
              <font>
                <b val="0"/>
                <i val="0"/>
                <color theme="0"/>
              </font>
              <fill>
                <patternFill>
                  <bgColor rgb="FFFF0000"/>
                </patternFill>
              </fill>
              <border>
                <vertical/>
                <horizontal/>
              </border>
            </x14:dxf>
          </x14:cfRule>
          <xm:sqref>P1190</xm:sqref>
        </x14:conditionalFormatting>
        <x14:conditionalFormatting xmlns:xm="http://schemas.microsoft.com/office/excel/2006/main">
          <x14:cfRule type="expression" priority="619" id="{E1A9BF67-90B3-4E3B-B999-3FF78D3E51E7}">
            <xm:f>VLOOKUP(VALUE(MID(A1187,1,IF(VALUE(MID(A1187,1,3))=898,3,4)))&amp;MID($D1187,1,5),'\PLAN DE ADQUISICIONES\[MOVILIDAD.xlsx]Hoja1'!#REF!,4,0)&lt;0</xm:f>
            <x14:dxf>
              <font>
                <b val="0"/>
                <i val="0"/>
                <color theme="0"/>
              </font>
              <fill>
                <patternFill>
                  <bgColor rgb="FFFF0000"/>
                </patternFill>
              </fill>
              <border>
                <vertical/>
                <horizontal/>
              </border>
            </x14:dxf>
          </x14:cfRule>
          <xm:sqref>P1187</xm:sqref>
        </x14:conditionalFormatting>
        <x14:conditionalFormatting xmlns:xm="http://schemas.microsoft.com/office/excel/2006/main">
          <x14:cfRule type="expression" priority="618" id="{E52F3C8C-B790-4C06-8F1A-23F1D6C36F03}">
            <xm:f>VLOOKUP(VALUE(MID(A1185,1,IF(VALUE(MID(A1185,1,3))=898,3,4)))&amp;MID($D1185,1,5),'\PLAN DE ADQUISICIONES\[MOVILIDAD.xlsx]Hoja1'!#REF!,4,0)&lt;0</xm:f>
            <x14:dxf>
              <font>
                <b val="0"/>
                <i val="0"/>
                <color theme="0"/>
              </font>
              <fill>
                <patternFill>
                  <bgColor rgb="FFFF0000"/>
                </patternFill>
              </fill>
              <border>
                <vertical/>
                <horizontal/>
              </border>
            </x14:dxf>
          </x14:cfRule>
          <xm:sqref>P1185</xm:sqref>
        </x14:conditionalFormatting>
        <x14:conditionalFormatting xmlns:xm="http://schemas.microsoft.com/office/excel/2006/main">
          <x14:cfRule type="expression" priority="617" id="{AC210A92-CCAA-46C0-8017-925977C0F9E8}">
            <xm:f>VLOOKUP(VALUE(MID(A1183,1,IF(VALUE(MID(A1183,1,3))=898,3,4)))&amp;MID($D1183,1,5),'\PLAN DE ADQUISICIONES\[MOVILIDAD.xlsx]Hoja1'!#REF!,4,0)&lt;0</xm:f>
            <x14:dxf>
              <font>
                <b val="0"/>
                <i val="0"/>
                <color theme="0"/>
              </font>
              <fill>
                <patternFill>
                  <bgColor rgb="FFFF0000"/>
                </patternFill>
              </fill>
              <border>
                <vertical/>
                <horizontal/>
              </border>
            </x14:dxf>
          </x14:cfRule>
          <xm:sqref>P1183</xm:sqref>
        </x14:conditionalFormatting>
        <x14:conditionalFormatting xmlns:xm="http://schemas.microsoft.com/office/excel/2006/main">
          <x14:cfRule type="expression" priority="616" id="{B82D8300-F90F-4FF8-8389-D9B4AE5A1C82}">
            <xm:f>VLOOKUP(VALUE(MID(A1179,1,IF(VALUE(MID(A1179,1,3))=898,3,4)))&amp;MID($D1179,1,5),'\PLAN DE ADQUISICIONES\[MOVILIDAD.xlsx]Hoja1'!#REF!,4,0)&lt;0</xm:f>
            <x14:dxf>
              <font>
                <b val="0"/>
                <i val="0"/>
                <color theme="0"/>
              </font>
              <fill>
                <patternFill>
                  <bgColor rgb="FFFF0000"/>
                </patternFill>
              </fill>
              <border>
                <vertical/>
                <horizontal/>
              </border>
            </x14:dxf>
          </x14:cfRule>
          <xm:sqref>P1179:P1181</xm:sqref>
        </x14:conditionalFormatting>
        <x14:conditionalFormatting xmlns:xm="http://schemas.microsoft.com/office/excel/2006/main">
          <x14:cfRule type="expression" priority="615" id="{ADD29A13-DE40-48B3-8E4A-53C462E3236E}">
            <xm:f>VLOOKUP(VALUE(MID(A1177,1,IF(VALUE(MID(A1177,1,3))=898,3,4)))&amp;MID($D1177,1,5),'\PLAN DE ADQUISICIONES\[MOVILIDAD.xlsx]Hoja1'!#REF!,4,0)&lt;0</xm:f>
            <x14:dxf>
              <font>
                <b val="0"/>
                <i val="0"/>
                <color theme="0"/>
              </font>
              <fill>
                <patternFill>
                  <bgColor rgb="FFFF0000"/>
                </patternFill>
              </fill>
              <border>
                <vertical/>
                <horizontal/>
              </border>
            </x14:dxf>
          </x14:cfRule>
          <xm:sqref>P1177</xm:sqref>
        </x14:conditionalFormatting>
        <x14:conditionalFormatting xmlns:xm="http://schemas.microsoft.com/office/excel/2006/main">
          <x14:cfRule type="expression" priority="614" id="{ED96523C-85DC-4ADB-8222-B44DCE7D171C}">
            <xm:f>VLOOKUP(VALUE(MID(A1175,1,IF(VALUE(MID(A1175,1,3))=898,3,4)))&amp;MID($D1175,1,5),'\PLAN DE ADQUISICIONES\[MOVILIDAD.xlsx]Hoja1'!#REF!,4,0)&lt;0</xm:f>
            <x14:dxf>
              <font>
                <b val="0"/>
                <i val="0"/>
                <color theme="0"/>
              </font>
              <fill>
                <patternFill>
                  <bgColor rgb="FFFF0000"/>
                </patternFill>
              </fill>
              <border>
                <vertical/>
                <horizontal/>
              </border>
            </x14:dxf>
          </x14:cfRule>
          <xm:sqref>P1175</xm:sqref>
        </x14:conditionalFormatting>
        <x14:conditionalFormatting xmlns:xm="http://schemas.microsoft.com/office/excel/2006/main">
          <x14:cfRule type="expression" priority="613" id="{8DBDAA32-65B4-4D93-BF9B-4CB75D09736C}">
            <xm:f>VLOOKUP(VALUE(MID(A1173,1,IF(VALUE(MID(A1173,1,3))=898,3,4)))&amp;MID($D1173,1,5),'\PLAN DE ADQUISICIONES\[MOVILIDAD.xlsx]Hoja1'!#REF!,4,0)&lt;0</xm:f>
            <x14:dxf>
              <font>
                <b val="0"/>
                <i val="0"/>
                <color theme="0"/>
              </font>
              <fill>
                <patternFill>
                  <bgColor rgb="FFFF0000"/>
                </patternFill>
              </fill>
              <border>
                <vertical/>
                <horizontal/>
              </border>
            </x14:dxf>
          </x14:cfRule>
          <xm:sqref>P1173</xm:sqref>
        </x14:conditionalFormatting>
        <x14:conditionalFormatting xmlns:xm="http://schemas.microsoft.com/office/excel/2006/main">
          <x14:cfRule type="expression" priority="612" id="{FED9BCB1-0C77-4AA6-9C2C-78F880B5866D}">
            <xm:f>VLOOKUP(VALUE(MID(A1171,1,IF(VALUE(MID(A1171,1,3))=898,3,4)))&amp;MID($D1171,1,5),'\PLAN DE ADQUISICIONES\[MOVILIDAD.xlsx]Hoja1'!#REF!,4,0)&lt;0</xm:f>
            <x14:dxf>
              <font>
                <b val="0"/>
                <i val="0"/>
                <color theme="0"/>
              </font>
              <fill>
                <patternFill>
                  <bgColor rgb="FFFF0000"/>
                </patternFill>
              </fill>
              <border>
                <vertical/>
                <horizontal/>
              </border>
            </x14:dxf>
          </x14:cfRule>
          <xm:sqref>P1171</xm:sqref>
        </x14:conditionalFormatting>
        <x14:conditionalFormatting xmlns:xm="http://schemas.microsoft.com/office/excel/2006/main">
          <x14:cfRule type="expression" priority="611" id="{F4DC3E6C-D30B-4CB7-BE2F-72A0322E7000}">
            <xm:f>VLOOKUP(VALUE(MID(A1169,1,IF(VALUE(MID(A1169,1,3))=898,3,4)))&amp;MID($D1169,1,5),'\PLAN DE ADQUISICIONES\[MOVILIDAD.xlsx]Hoja1'!#REF!,4,0)&lt;0</xm:f>
            <x14:dxf>
              <font>
                <b val="0"/>
                <i val="0"/>
                <color theme="0"/>
              </font>
              <fill>
                <patternFill>
                  <bgColor rgb="FFFF0000"/>
                </patternFill>
              </fill>
              <border>
                <vertical/>
                <horizontal/>
              </border>
            </x14:dxf>
          </x14:cfRule>
          <xm:sqref>P1169</xm:sqref>
        </x14:conditionalFormatting>
        <x14:conditionalFormatting xmlns:xm="http://schemas.microsoft.com/office/excel/2006/main">
          <x14:cfRule type="expression" priority="610" id="{9EDDF8A1-28D2-4436-9CB2-1BD4EF16F36C}">
            <xm:f>VLOOKUP(VALUE(MID(A1167,1,IF(VALUE(MID(A1167,1,3))=898,3,4)))&amp;MID($D1167,1,5),'\PLAN DE ADQUISICIONES\[MOVILIDAD.xlsx]Hoja1'!#REF!,4,0)&lt;0</xm:f>
            <x14:dxf>
              <font>
                <b val="0"/>
                <i val="0"/>
                <color theme="0"/>
              </font>
              <fill>
                <patternFill>
                  <bgColor rgb="FFFF0000"/>
                </patternFill>
              </fill>
              <border>
                <vertical/>
                <horizontal/>
              </border>
            </x14:dxf>
          </x14:cfRule>
          <xm:sqref>P1167</xm:sqref>
        </x14:conditionalFormatting>
        <x14:conditionalFormatting xmlns:xm="http://schemas.microsoft.com/office/excel/2006/main">
          <x14:cfRule type="expression" priority="609" id="{C350F95D-5AB9-4FE5-94C7-C34837DD1F06}">
            <xm:f>VLOOKUP(VALUE(MID(A1258,1,IF(VALUE(MID(A1258,1,3))=898,3,4)))&amp;MID($D1258,1,5),'d:\Users\mgutierrezg2\AppData\Local\Microsoft\Windows\Temporary Internet Files\Content.Outlook\CNEP4DL9\[11-01-if-002 plan anual de adquisiciones v3 02-11-170 MOVILIDAD (00000002).xlsx]Hoja1'!#REF!,4,0)&lt;0</xm:f>
            <x14:dxf>
              <font>
                <b val="0"/>
                <i val="0"/>
                <color theme="0"/>
              </font>
              <fill>
                <patternFill>
                  <bgColor rgb="FFFF0000"/>
                </patternFill>
              </fill>
              <border>
                <vertical/>
                <horizontal/>
              </border>
            </x14:dxf>
          </x14:cfRule>
          <xm:sqref>P1258</xm:sqref>
        </x14:conditionalFormatting>
        <x14:conditionalFormatting xmlns:xm="http://schemas.microsoft.com/office/excel/2006/main">
          <x14:cfRule type="expression" priority="608" id="{6D0FA611-5121-4D78-9F30-D4BD05E2BE48}">
            <xm:f>VLOOKUP(VALUE(MID(A1259,1,IF(VALUE(MID(A1259,1,3))=898,3,4)))&amp;MID($D1259,1,5),'\PLAN DE ADQUISICIONES\[MOVILIDAD.xlsx]Hoja1'!#REF!,4,0)&lt;0</xm:f>
            <x14:dxf>
              <font>
                <b val="0"/>
                <i val="0"/>
                <color theme="0"/>
              </font>
              <fill>
                <patternFill>
                  <bgColor rgb="FFFF0000"/>
                </patternFill>
              </fill>
              <border>
                <vertical/>
                <horizontal/>
              </border>
            </x14:dxf>
          </x14:cfRule>
          <xm:sqref>P1259</xm:sqref>
        </x14:conditionalFormatting>
        <x14:conditionalFormatting xmlns:xm="http://schemas.microsoft.com/office/excel/2006/main">
          <x14:cfRule type="expression" priority="607" id="{6E503604-7370-4B57-B86A-70706F1F1533}">
            <xm:f>VLOOKUP(VALUE(MID(A1259,1,IF(VALUE(MID(A1259,1,3))=898,3,4)))&amp;MID($D1259,1,5),'\PLAN DE ADQUISICIONES\[MOVILIDAD.xlsx]Hoja1'!#REF!,4,0)&lt;0</xm:f>
            <x14:dxf>
              <font>
                <b val="0"/>
                <i val="0"/>
                <color theme="0"/>
              </font>
              <fill>
                <patternFill>
                  <bgColor rgb="FFFF0000"/>
                </patternFill>
              </fill>
              <border>
                <vertical/>
                <horizontal/>
              </border>
            </x14:dxf>
          </x14:cfRule>
          <xm:sqref>P1259</xm:sqref>
        </x14:conditionalFormatting>
        <x14:conditionalFormatting xmlns:xm="http://schemas.microsoft.com/office/excel/2006/main">
          <x14:cfRule type="expression" priority="606" id="{45A8BE5D-4F32-4E9E-B111-DE6FEAA96948}">
            <xm:f>VLOOKUP(VALUE(MID(A1260,1,IF(VALUE(MID(A1260,1,3))=898,3,4)))&amp;MID($D1260,1,5),'\PLAN DE ADQUISICIONES\[MOVILIDAD.xlsx]Hoja1'!#REF!,4,0)&lt;0</xm:f>
            <x14:dxf>
              <font>
                <b val="0"/>
                <i val="0"/>
                <color theme="0"/>
              </font>
              <fill>
                <patternFill>
                  <bgColor rgb="FFFF0000"/>
                </patternFill>
              </fill>
              <border>
                <vertical/>
                <horizontal/>
              </border>
            </x14:dxf>
          </x14:cfRule>
          <xm:sqref>P1260</xm:sqref>
        </x14:conditionalFormatting>
        <x14:conditionalFormatting xmlns:xm="http://schemas.microsoft.com/office/excel/2006/main">
          <x14:cfRule type="expression" priority="605" id="{39B5E450-8D9A-4C5F-8AC8-77165DE8C42F}">
            <xm:f>VLOOKUP(VALUE(MID(A1260,1,IF(VALUE(MID(A1260,1,3))=898,3,4)))&amp;MID($D1260,1,5),'\PLAN DE ADQUISICIONES\[MOVILIDAD.xlsx]Hoja1'!#REF!,4,0)&lt;0</xm:f>
            <x14:dxf>
              <font>
                <b val="0"/>
                <i val="0"/>
                <color theme="0"/>
              </font>
              <fill>
                <patternFill>
                  <bgColor rgb="FFFF0000"/>
                </patternFill>
              </fill>
              <border>
                <vertical/>
                <horizontal/>
              </border>
            </x14:dxf>
          </x14:cfRule>
          <xm:sqref>P1260</xm:sqref>
        </x14:conditionalFormatting>
        <x14:conditionalFormatting xmlns:xm="http://schemas.microsoft.com/office/excel/2006/main">
          <x14:cfRule type="expression" priority="604" id="{4895BB9C-15FD-4CBF-9B85-EFCD3973C17C}">
            <xm:f>VLOOKUP(VALUE(MID(A1280,1,IF(VALUE(MID(A1280,1,3))=898,3,4)))&amp;MID($D1280,1,5),'\PLAN DE ADQUISICIONES\[MOVILIDAD.xlsx]Hoja1'!#REF!,4,0)&lt;0</xm:f>
            <x14:dxf>
              <font>
                <b val="0"/>
                <i val="0"/>
                <color theme="0"/>
              </font>
              <fill>
                <patternFill>
                  <bgColor rgb="FFFF0000"/>
                </patternFill>
              </fill>
              <border>
                <vertical/>
                <horizontal/>
              </border>
            </x14:dxf>
          </x14:cfRule>
          <xm:sqref>P1280</xm:sqref>
        </x14:conditionalFormatting>
        <x14:conditionalFormatting xmlns:xm="http://schemas.microsoft.com/office/excel/2006/main">
          <x14:cfRule type="expression" priority="603" id="{9B605DEC-1D5D-4E1B-885D-DB3BEFE736BA}">
            <xm:f>VLOOKUP(VALUE(MID(A1280,1,IF(VALUE(MID(A1280,1,3))=898,3,4)))&amp;MID($D1280,1,5),'\PLAN DE ADQUISICIONES\[MOVILIDAD.xlsx]Hoja1'!#REF!,4,0)&lt;0</xm:f>
            <x14:dxf>
              <font>
                <b val="0"/>
                <i val="0"/>
                <color theme="0"/>
              </font>
              <fill>
                <patternFill>
                  <bgColor rgb="FFFF0000"/>
                </patternFill>
              </fill>
              <border>
                <vertical/>
                <horizontal/>
              </border>
            </x14:dxf>
          </x14:cfRule>
          <xm:sqref>P1280</xm:sqref>
        </x14:conditionalFormatting>
        <x14:conditionalFormatting xmlns:xm="http://schemas.microsoft.com/office/excel/2006/main">
          <x14:cfRule type="expression" priority="602" id="{79649BE5-161B-45E7-90FD-03771612F03D}">
            <xm:f>VLOOKUP(VALUE(MID(A1288,1,IF(VALUE(MID(A1288,1,3))=898,3,4)))&amp;MID($D1288,1,5),'\PLAN DE ADQUISICIONES\[MOVILIDAD.xlsx]Hoja1'!#REF!,4,0)&lt;0</xm:f>
            <x14:dxf>
              <font>
                <b val="0"/>
                <i val="0"/>
                <color theme="0"/>
              </font>
              <fill>
                <patternFill>
                  <bgColor rgb="FFFF0000"/>
                </patternFill>
              </fill>
              <border>
                <vertical/>
                <horizontal/>
              </border>
            </x14:dxf>
          </x14:cfRule>
          <xm:sqref>P1288</xm:sqref>
        </x14:conditionalFormatting>
        <x14:conditionalFormatting xmlns:xm="http://schemas.microsoft.com/office/excel/2006/main">
          <x14:cfRule type="expression" priority="601" id="{6C54C4F7-4B85-45EF-91C7-478C32583319}">
            <xm:f>VLOOKUP(VALUE(MID(A1288,1,IF(VALUE(MID(A1288,1,3))=898,3,4)))&amp;MID($D1288,1,5),'\PLAN DE ADQUISICIONES\[MOVILIDAD.xlsx]Hoja1'!#REF!,4,0)&lt;0</xm:f>
            <x14:dxf>
              <font>
                <b val="0"/>
                <i val="0"/>
                <color theme="0"/>
              </font>
              <fill>
                <patternFill>
                  <bgColor rgb="FFFF0000"/>
                </patternFill>
              </fill>
              <border>
                <vertical/>
                <horizontal/>
              </border>
            </x14:dxf>
          </x14:cfRule>
          <xm:sqref>P1288</xm:sqref>
        </x14:conditionalFormatting>
        <x14:conditionalFormatting xmlns:xm="http://schemas.microsoft.com/office/excel/2006/main">
          <x14:cfRule type="expression" priority="600" id="{BDDF9E07-3AE4-4040-A2EE-ADB1D1515D9E}">
            <xm:f>VLOOKUP(VALUE(MID(A1305,1,IF(VALUE(MID(A1305,1,3))=898,3,4)))&amp;MID($D1305,1,5),'\PLAN DE ADQUISICIONES\[MOVILIDAD.xlsx]Hoja1'!#REF!,4,0)&lt;0</xm:f>
            <x14:dxf>
              <font>
                <b val="0"/>
                <i val="0"/>
                <color theme="0"/>
              </font>
              <fill>
                <patternFill>
                  <bgColor rgb="FFFF0000"/>
                </patternFill>
              </fill>
              <border>
                <vertical/>
                <horizontal/>
              </border>
            </x14:dxf>
          </x14:cfRule>
          <xm:sqref>P1305:P1309</xm:sqref>
        </x14:conditionalFormatting>
        <x14:conditionalFormatting xmlns:xm="http://schemas.microsoft.com/office/excel/2006/main">
          <x14:cfRule type="expression" priority="599" id="{92DF0B7E-D3C5-4E98-96D3-4B4425CEA9E4}">
            <xm:f>VLOOKUP(VALUE(MID(A1305,1,IF(VALUE(MID(A1305,1,3))=898,3,4)))&amp;MID($D1305,1,5),'\PLAN DE ADQUISICIONES\[MOVILIDAD.xlsx]Hoja1'!#REF!,4,0)&lt;0</xm:f>
            <x14:dxf>
              <font>
                <b val="0"/>
                <i val="0"/>
                <color theme="0"/>
              </font>
              <fill>
                <patternFill>
                  <bgColor rgb="FFFF0000"/>
                </patternFill>
              </fill>
              <border>
                <vertical/>
                <horizontal/>
              </border>
            </x14:dxf>
          </x14:cfRule>
          <xm:sqref>P1305:P1309</xm:sqref>
        </x14:conditionalFormatting>
        <x14:conditionalFormatting xmlns:xm="http://schemas.microsoft.com/office/excel/2006/main">
          <x14:cfRule type="expression" priority="598" id="{2ED2A8AD-747A-4038-A547-1B3327958804}">
            <xm:f>VLOOKUP(VALUE(MID(A1219,1,IF(VALUE(MID(A1219,1,3))=898,3,4)))&amp;MID($D1219,1,5),'\PLAN DE ADQUISICIONES\[MOVILIDAD.xlsx]Hoja1'!#REF!,4,0)&lt;0</xm:f>
            <x14:dxf>
              <font>
                <b val="0"/>
                <i val="0"/>
                <color theme="0"/>
              </font>
              <fill>
                <patternFill>
                  <bgColor rgb="FFFF0000"/>
                </patternFill>
              </fill>
              <border>
                <vertical/>
                <horizontal/>
              </border>
            </x14:dxf>
          </x14:cfRule>
          <xm:sqref>P1219</xm:sqref>
        </x14:conditionalFormatting>
        <x14:conditionalFormatting xmlns:xm="http://schemas.microsoft.com/office/excel/2006/main">
          <x14:cfRule type="expression" priority="597" id="{FECF8BDF-46DD-473D-9CF2-640F9F304DAC}">
            <xm:f>VLOOKUP(VALUE(MID(A1219,1,IF(VALUE(MID(A1219,1,3))=898,3,4)))&amp;MID($D1219,1,5),'\PLAN DE ADQUISICIONES\[MOVILIDAD.xlsx]Hoja1'!#REF!,4,0)&lt;0</xm:f>
            <x14:dxf>
              <font>
                <b val="0"/>
                <i val="0"/>
                <color theme="0"/>
              </font>
              <fill>
                <patternFill>
                  <bgColor rgb="FFFF0000"/>
                </patternFill>
              </fill>
              <border>
                <vertical/>
                <horizontal/>
              </border>
            </x14:dxf>
          </x14:cfRule>
          <xm:sqref>P1219</xm:sqref>
        </x14:conditionalFormatting>
        <x14:conditionalFormatting xmlns:xm="http://schemas.microsoft.com/office/excel/2006/main">
          <x14:cfRule type="expression" priority="595" id="{0039E160-AB9F-4DAC-AF07-D9FD372252F5}">
            <xm:f>VLOOKUP(VALUE(MID(A1220,1,IF(VALUE(MID(A1220,1,3))=898,3,4)))&amp;MID($D1220,1,5),'\PLAN DE ADQUISICIONES\[MOVILIDAD.xlsx]Hoja1'!#REF!,4,0)&lt;0</xm:f>
            <x14:dxf>
              <font>
                <b val="0"/>
                <i val="0"/>
                <color theme="0"/>
              </font>
              <fill>
                <patternFill>
                  <bgColor rgb="FFFF0000"/>
                </patternFill>
              </fill>
              <border>
                <vertical/>
                <horizontal/>
              </border>
            </x14:dxf>
          </x14:cfRule>
          <xm:sqref>P1220</xm:sqref>
        </x14:conditionalFormatting>
        <x14:conditionalFormatting xmlns:xm="http://schemas.microsoft.com/office/excel/2006/main">
          <x14:cfRule type="expression" priority="596" id="{7E83C81D-AD58-40B7-B90C-FDCC6871925F}">
            <xm:f>VLOOKUP(VALUE(MID(A1220,1,IF(VALUE(MID(A1220,1,3))=898,3,4)))&amp;MID($D1220,1,5),'\PLAN DE ADQUISICIONES\[MOVILIDAD.xlsx]Hoja1'!#REF!,4,0)&lt;0</xm:f>
            <x14:dxf>
              <font>
                <b val="0"/>
                <i val="0"/>
                <color theme="0"/>
              </font>
              <fill>
                <patternFill>
                  <bgColor rgb="FFFF0000"/>
                </patternFill>
              </fill>
              <border>
                <vertical/>
                <horizontal/>
              </border>
            </x14:dxf>
          </x14:cfRule>
          <xm:sqref>P1220</xm:sqref>
        </x14:conditionalFormatting>
        <x14:conditionalFormatting xmlns:xm="http://schemas.microsoft.com/office/excel/2006/main">
          <x14:cfRule type="expression" priority="594" id="{12F89003-7DED-47FF-BBBB-A8621C64506D}">
            <xm:f>VLOOKUP(VALUE(MID(A1224,1,IF(VALUE(MID(A1224,1,3))=898,3,4)))&amp;MID($D1224,1,5),'\PLAN DE ADQUISICIONES\[MOVILIDAD.xlsx]Hoja1'!#REF!,4,0)&lt;0</xm:f>
            <x14:dxf>
              <font>
                <b val="0"/>
                <i val="0"/>
                <color theme="0"/>
              </font>
              <fill>
                <patternFill>
                  <bgColor rgb="FFFF0000"/>
                </patternFill>
              </fill>
              <border>
                <vertical/>
                <horizontal/>
              </border>
            </x14:dxf>
          </x14:cfRule>
          <xm:sqref>P1224</xm:sqref>
        </x14:conditionalFormatting>
        <x14:conditionalFormatting xmlns:xm="http://schemas.microsoft.com/office/excel/2006/main">
          <x14:cfRule type="expression" priority="593" id="{78F7F960-45B8-447D-9B81-C4FF0B89E365}">
            <xm:f>VLOOKUP(VALUE(MID(A1224,1,IF(VALUE(MID(A1224,1,3))=898,3,4)))&amp;MID($D1224,1,5),'\PLAN DE ADQUISICIONES\[MOVILIDAD.xlsx]Hoja1'!#REF!,4,0)&lt;0</xm:f>
            <x14:dxf>
              <font>
                <b val="0"/>
                <i val="0"/>
                <color theme="0"/>
              </font>
              <fill>
                <patternFill>
                  <bgColor rgb="FFFF0000"/>
                </patternFill>
              </fill>
              <border>
                <vertical/>
                <horizontal/>
              </border>
            </x14:dxf>
          </x14:cfRule>
          <xm:sqref>P1224</xm:sqref>
        </x14:conditionalFormatting>
        <x14:conditionalFormatting xmlns:xm="http://schemas.microsoft.com/office/excel/2006/main">
          <x14:cfRule type="expression" priority="592" id="{FA17ADD9-FEB5-4144-ABB3-7185781B820A}">
            <xm:f>VLOOKUP(VALUE(MID(A1314,1,IF(VALUE(MID(A1314,1,3))=898,3,4)))&amp;MID($D1314,1,5),'\PLAN DE ADQUISICIONES\[MOVILIDAD.xlsx]Hoja1'!#REF!,4,0)&lt;0</xm:f>
            <x14:dxf>
              <font>
                <b val="0"/>
                <i val="0"/>
                <color theme="0"/>
              </font>
              <fill>
                <patternFill>
                  <bgColor rgb="FFFF0000"/>
                </patternFill>
              </fill>
              <border>
                <vertical/>
                <horizontal/>
              </border>
            </x14:dxf>
          </x14:cfRule>
          <xm:sqref>P1314</xm:sqref>
        </x14:conditionalFormatting>
        <x14:conditionalFormatting xmlns:xm="http://schemas.microsoft.com/office/excel/2006/main">
          <x14:cfRule type="expression" priority="591" id="{C74058C9-D040-4C82-98CA-FA1511FAE5DA}">
            <xm:f>VLOOKUP(VALUE(MID(A1314,1,IF(VALUE(MID(A1314,1,3))=898,3,4)))&amp;MID($D1314,1,5),'\PLAN DE ADQUISICIONES\[MOVILIDAD.xlsx]Hoja1'!#REF!,4,0)&lt;0</xm:f>
            <x14:dxf>
              <font>
                <b val="0"/>
                <i val="0"/>
                <color theme="0"/>
              </font>
              <fill>
                <patternFill>
                  <bgColor rgb="FFFF0000"/>
                </patternFill>
              </fill>
              <border>
                <vertical/>
                <horizontal/>
              </border>
            </x14:dxf>
          </x14:cfRule>
          <xm:sqref>P1314</xm:sqref>
        </x14:conditionalFormatting>
        <x14:conditionalFormatting xmlns:xm="http://schemas.microsoft.com/office/excel/2006/main">
          <x14:cfRule type="expression" priority="556" id="{772F3262-D0AD-4C10-98FE-4C9C0E2F28D9}">
            <xm:f>VLOOKUP(VALUE(MID(A1673,1,IF(VALUE(MID(A1673,1,3))=898,3,4)))&amp;MID($D1673,1,5),'\Users\yorcasitas\Desktop\PAA- 2018\INICIALES\INVERSION\[1056 Plan anual de adquisiciones vigencia 2018 dos ítem mas 55 y 56 OK Dic 28.xlsx]Hoja1'!#REF!,4,0)&lt;0</xm:f>
            <x14:dxf>
              <font>
                <b val="0"/>
                <i val="0"/>
                <color theme="0"/>
              </font>
              <fill>
                <patternFill>
                  <bgColor rgb="FFFF0000"/>
                </patternFill>
              </fill>
              <border>
                <vertical/>
                <horizontal/>
              </border>
            </x14:dxf>
          </x14:cfRule>
          <xm:sqref>P1717:P1733 P1673:P1712</xm:sqref>
        </x14:conditionalFormatting>
        <x14:conditionalFormatting xmlns:xm="http://schemas.microsoft.com/office/excel/2006/main">
          <x14:cfRule type="expression" priority="557" id="{E312AD2E-09A6-4841-A1F4-355C85380FD8}">
            <xm:f>VLOOKUP(VALUE(MID(A1714,1,IF(VALUE(MID(A1714,1,3))=898,3,4)))&amp;MID($D1714,1,5),'\Users\yorcasitas\Desktop\PAA- 2018\INICIALES\INVERSION\[1056 Plan anual de adquisiciones vigencia 2018 dos ítem mas 55 y 56 OK Dic 28.xlsx]Hoja1'!#REF!,4,0)&lt;0</xm:f>
            <x14:dxf>
              <font>
                <b val="0"/>
                <i val="0"/>
                <color theme="0"/>
              </font>
              <fill>
                <patternFill>
                  <bgColor rgb="FFFF0000"/>
                </patternFill>
              </fill>
              <border>
                <vertical/>
                <horizontal/>
              </border>
            </x14:dxf>
          </x14:cfRule>
          <xm:sqref>P1713:P1714</xm:sqref>
        </x14:conditionalFormatting>
        <x14:conditionalFormatting xmlns:xm="http://schemas.microsoft.com/office/excel/2006/main">
          <x14:cfRule type="expression" priority="558" id="{450072D4-D928-4697-81EA-CE4561054010}">
            <xm:f>VLOOKUP(VALUE(MID(#REF!,1,IF(VALUE(MID(#REF!,1,3))=898,3,4)))&amp;MID(#REF!,1,5),'\Users\yorcasitas\Desktop\PAA- 2018\INICIALES\INVERSION\[1056 Plan anual de adquisiciones vigencia 2018 dos ítem mas 55 y 56 OK Dic 28.xlsx]Hoja1'!#REF!,4,0)&lt;0</xm:f>
            <x14:dxf>
              <font>
                <b val="0"/>
                <i val="0"/>
                <color theme="0"/>
              </font>
              <fill>
                <patternFill>
                  <bgColor rgb="FFFF0000"/>
                </patternFill>
              </fill>
              <border>
                <vertical/>
                <horizontal/>
              </border>
            </x14:dxf>
          </x14:cfRule>
          <xm:sqref>P1715</xm:sqref>
        </x14:conditionalFormatting>
        <x14:conditionalFormatting xmlns:xm="http://schemas.microsoft.com/office/excel/2006/main">
          <x14:cfRule type="expression" priority="559" id="{93BAFA2E-FBB4-42C8-9967-4D263F6C9E5F}">
            <xm:f>VLOOKUP(VALUE(MID(#REF!,1,IF(VALUE(MID(#REF!,1,3))=898,3,4)))&amp;MID(#REF!,1,5),'\Users\yorcasitas\Desktop\PAA- 2018\INICIALES\INVERSION\[1056 Plan anual de adquisiciones vigencia 2018 dos ítem mas 55 y 56 OK Dic 28.xlsx]Hoja1'!#REF!,4,0)&lt;0</xm:f>
            <x14:dxf>
              <font>
                <b val="0"/>
                <i val="0"/>
                <color theme="0"/>
              </font>
              <fill>
                <patternFill>
                  <bgColor rgb="FFFF0000"/>
                </patternFill>
              </fill>
              <border>
                <vertical/>
                <horizontal/>
              </border>
            </x14:dxf>
          </x14:cfRule>
          <xm:sqref>P1716</xm:sqref>
        </x14:conditionalFormatting>
        <x14:conditionalFormatting xmlns:xm="http://schemas.microsoft.com/office/excel/2006/main">
          <x14:cfRule type="expression" priority="555" id="{D242D3C0-017A-472F-B590-B659FDC728B0}">
            <xm:f>VLOOKUP(VALUE(MID(A1734,1,IF(VALUE(MID(A1734,1,3))=898,3,4)))&amp;MID($D1734,1,5),'\Users\yorcasitas\Desktop\PAA- 2018\INICIALES\INVERSION\[1056 Plan anual de adquisiciones vigencia 2018 dos ítem mas 55 y 56 OK Dic 28.xlsx]Hoja1'!#REF!,4,0)&lt;0</xm:f>
            <x14:dxf>
              <font>
                <b val="0"/>
                <i val="0"/>
                <color theme="0"/>
              </font>
              <fill>
                <patternFill>
                  <bgColor rgb="FFFF0000"/>
                </patternFill>
              </fill>
              <border>
                <vertical/>
                <horizontal/>
              </border>
            </x14:dxf>
          </x14:cfRule>
          <xm:sqref>P1734:P1735</xm:sqref>
        </x14:conditionalFormatting>
        <x14:conditionalFormatting xmlns:xm="http://schemas.microsoft.com/office/excel/2006/main">
          <x14:cfRule type="expression" priority="554" id="{73CA23AB-1FC7-4AFE-A493-04E175E22ADF}">
            <xm:f>VLOOKUP(VALUE(MID(A1800,1,IF(VALUE(MID(A1800,1,3))=898,3,4)))&amp;MID($D1800,1,5),'\Users\yorcasitas\Desktop\PAA- 2018\INICIALES\INVERSION\[1058 - 2018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P1800</xm:sqref>
        </x14:conditionalFormatting>
        <x14:conditionalFormatting xmlns:xm="http://schemas.microsoft.com/office/excel/2006/main">
          <x14:cfRule type="expression" priority="553" id="{8746F43B-0FBA-491D-87CA-2DE15D0BDD01}">
            <xm:f>VLOOKUP(VALUE(MID(A1804,1,IF(VALUE(MID(A1804,1,3))=898,3,4)))&amp;MID($D1804,1,5),'\Users\yorcasitas\Desktop\PAA- 2018\INICIALES\INVERSION\[1058 - 2018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P1804</xm:sqref>
        </x14:conditionalFormatting>
        <x14:conditionalFormatting xmlns:xm="http://schemas.microsoft.com/office/excel/2006/main">
          <x14:cfRule type="expression" priority="552" id="{D7EC2E39-96C9-4C68-B6F4-305382A5FBB1}">
            <xm:f>VLOOKUP(VALUE(MID(A1806,1,IF(VALUE(MID(A1806,1,3))=898,3,4)))&amp;MID($D1806,1,5),'\Users\yorcasitas\Desktop\PAA- 2018\INICIALES\INVERSION\[1058 - 2018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P1806</xm:sqref>
        </x14:conditionalFormatting>
        <x14:conditionalFormatting xmlns:xm="http://schemas.microsoft.com/office/excel/2006/main">
          <x14:cfRule type="expression" priority="473" id="{862A4728-9449-4F76-BDA3-5FB488771110}">
            <xm:f>VLOOKUP(VALUE(MID(A1807,1,IF(VALUE(MID(A1807,1,3))=898,3,4)))&amp;MID($D1807,1,5),'\Users\yorcasitas\Desktop\PAA- 2018\INICIALES\INVERSION\[1058 - 2018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P1807:P1808</xm:sqref>
        </x14:conditionalFormatting>
        <x14:conditionalFormatting xmlns:xm="http://schemas.microsoft.com/office/excel/2006/main">
          <x14:cfRule type="expression" priority="472" id="{038A497C-AAF3-4D91-9294-18F5CCDDCD6F}">
            <xm:f>VLOOKUP(VALUE(MID(A1805,1,IF(VALUE(MID(A1805,1,3))=898,3,4)))&amp;MID($D1805,1,5),'\Users\yorcasitas\Desktop\PAA- 2018\INICIALES\INVERSION\[1058 - 2018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P1805</xm:sqref>
        </x14:conditionalFormatting>
        <x14:conditionalFormatting xmlns:xm="http://schemas.microsoft.com/office/excel/2006/main">
          <x14:cfRule type="expression" priority="471" id="{36A2C8BA-2CF3-4A6F-A6ED-6139BA6AC891}">
            <xm:f>VLOOKUP(VALUE(MID(A1803,1,IF(VALUE(MID(A1803,1,3))=898,3,4)))&amp;MID($D1803,1,5),'\Users\yorcasitas\Desktop\PAA- 2018\INICIALES\INVERSION\[1058 - 2018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P1803</xm:sqref>
        </x14:conditionalFormatting>
        <x14:conditionalFormatting xmlns:xm="http://schemas.microsoft.com/office/excel/2006/main">
          <x14:cfRule type="expression" priority="470" id="{1044B31B-CCAE-4E90-BB17-7FE824A27E0C}">
            <xm:f>VLOOKUP(VALUE(MID(A1801,1,IF(VALUE(MID(A1801,1,3))=898,3,4)))&amp;MID($D1801,1,5),'\Users\yorcasitas\Desktop\PAA- 2018\INICIALES\INVERSION\[1058 - 2018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P1801</xm:sqref>
        </x14:conditionalFormatting>
        <x14:conditionalFormatting xmlns:xm="http://schemas.microsoft.com/office/excel/2006/main">
          <x14:cfRule type="expression" priority="469" id="{1F0697DA-CA45-46A3-AFC2-5B64C2957925}">
            <xm:f>VLOOKUP(VALUE(MID(A1799,1,IF(VALUE(MID(A1799,1,3))=898,3,4)))&amp;MID($D1799,1,5),'\Users\yorcasitas\Desktop\PAA- 2018\INICIALES\INVERSION\[1058 - 2018 DEFINITIVO  Plan anual de adquisiciones Proyecto 1058 Vigencia 2018 ok con ajustes Dic 21.xlsx]Hoja1'!#REF!,4,0)&lt;0</xm:f>
            <x14:dxf>
              <font>
                <b val="0"/>
                <i val="0"/>
                <color theme="0"/>
              </font>
              <fill>
                <patternFill>
                  <bgColor rgb="FFFF0000"/>
                </patternFill>
              </fill>
              <border>
                <vertical/>
                <horizontal/>
              </border>
            </x14:dxf>
          </x14:cfRule>
          <xm:sqref>P1799</xm:sqref>
        </x14:conditionalFormatting>
        <x14:conditionalFormatting xmlns:xm="http://schemas.microsoft.com/office/excel/2006/main">
          <x14:cfRule type="expression" priority="468" id="{B47D1A3E-243F-4C06-93AB-EECAED90871D}">
            <xm:f>VLOOKUP(VALUE(MID(B1844,1,IF(VALUE(MID(B1844,1,3))=898,3,4)))&amp;MID($D1844,1,5),'\Users\JpinzonF\Downloads\[PLAN_DE_ADQUISICIONES_1058_COMP02_2018 (1).xlsx]Hoja1'!#REF!,4,0)&lt;0</xm:f>
            <x14:dxf>
              <font>
                <b val="0"/>
                <i val="0"/>
                <color theme="0"/>
              </font>
              <fill>
                <patternFill>
                  <bgColor rgb="FFFF0000"/>
                </patternFill>
              </fill>
              <border>
                <vertical/>
                <horizontal/>
              </border>
            </x14:dxf>
          </x14:cfRule>
          <xm:sqref>P1844</xm:sqref>
        </x14:conditionalFormatting>
        <x14:conditionalFormatting xmlns:xm="http://schemas.microsoft.com/office/excel/2006/main">
          <x14:cfRule type="expression" priority="467" id="{770E9CA6-14A2-4CF3-ABF0-C14DC8ACC10E}">
            <xm:f>VLOOKUP(VALUE(MID(A1845,1,IF(VALUE(MID(A1845,1,3))=898,3,4)))&amp;MID($D1845,1,5),'\Users\JpinzonF\Downloads\[PLAN_DE_ADQUISICIONES_1058_COMP02_2018 (1).xlsx]Hoja1'!#REF!,4,0)&lt;0</xm:f>
            <x14:dxf>
              <font>
                <b val="0"/>
                <i val="0"/>
                <color theme="0"/>
              </font>
              <fill>
                <patternFill>
                  <bgColor rgb="FFFF0000"/>
                </patternFill>
              </fill>
              <border>
                <vertical/>
                <horizontal/>
              </border>
            </x14:dxf>
          </x14:cfRule>
          <xm:sqref>O1845</xm:sqref>
        </x14:conditionalFormatting>
        <x14:conditionalFormatting xmlns:xm="http://schemas.microsoft.com/office/excel/2006/main">
          <x14:cfRule type="expression" priority="466" id="{7859C87F-84F5-4C80-975D-0966502D5C3A}">
            <xm:f>VLOOKUP(VALUE(MID(B1845,1,IF(VALUE(MID(B1845,1,3))=898,3,4)))&amp;MID($D1845,1,5),'\Users\JpinzonF\Downloads\[PLAN_DE_ADQUISICIONES_1058_COMP02_2018 (1).xlsx]Hoja1'!#REF!,4,0)&lt;0</xm:f>
            <x14:dxf>
              <font>
                <b val="0"/>
                <i val="0"/>
                <color theme="0"/>
              </font>
              <fill>
                <patternFill>
                  <bgColor rgb="FFFF0000"/>
                </patternFill>
              </fill>
              <border>
                <vertical/>
                <horizontal/>
              </border>
            </x14:dxf>
          </x14:cfRule>
          <xm:sqref>P1845</xm:sqref>
        </x14:conditionalFormatting>
        <x14:conditionalFormatting xmlns:xm="http://schemas.microsoft.com/office/excel/2006/main">
          <x14:cfRule type="expression" priority="465" id="{06A67382-FF6D-4B45-97D1-6C01343A562D}">
            <xm:f>VLOOKUP(VALUE(MID(A1846,1,IF(VALUE(MID(A1846,1,3))=898,3,4)))&amp;MID($D1846,1,5),'\Users\calmonacid\Desktop\PRENSA\PLAN DE ADQUISICIONES 2018\[PLAN_DE_ADQUISICIONES_1058_2018.xlsx]Hoja1'!#REF!,4,0)&lt;0</xm:f>
            <x14:dxf>
              <font>
                <b val="0"/>
                <i val="0"/>
                <color theme="0"/>
              </font>
              <fill>
                <patternFill>
                  <bgColor rgb="FFFF0000"/>
                </patternFill>
              </fill>
              <border>
                <vertical/>
                <horizontal/>
              </border>
            </x14:dxf>
          </x14:cfRule>
          <xm:sqref>O1846</xm:sqref>
        </x14:conditionalFormatting>
        <x14:conditionalFormatting xmlns:xm="http://schemas.microsoft.com/office/excel/2006/main">
          <x14:cfRule type="expression" priority="464" id="{1D3EC292-37D3-4F8B-A1DB-D7CE900A9BF7}">
            <xm:f>VLOOKUP(VALUE(MID(B1846,1,IF(VALUE(MID(B1846,1,3))=898,3,4)))&amp;MID($D1846,1,5),'\Users\calmonacid\Desktop\PRENSA\PLAN DE ADQUISICIONES 2018\[PLAN_DE_ADQUISICIONES_1058_2018.xlsx]Hoja1'!#REF!,4,0)&lt;0</xm:f>
            <x14:dxf>
              <font>
                <b val="0"/>
                <i val="0"/>
                <color theme="0"/>
              </font>
              <fill>
                <patternFill>
                  <bgColor rgb="FFFF0000"/>
                </patternFill>
              </fill>
              <border>
                <vertical/>
                <horizontal/>
              </border>
            </x14:dxf>
          </x14:cfRule>
          <xm:sqref>P1846</xm:sqref>
        </x14:conditionalFormatting>
        <x14:conditionalFormatting xmlns:xm="http://schemas.microsoft.com/office/excel/2006/main">
          <x14:cfRule type="expression" priority="463" id="{8C4AA1DF-6145-4F28-A74F-2E86312B82C1}">
            <xm:f>VLOOKUP(VALUE(MID(B1847,1,IF(VALUE(MID(B1847,1,3))=898,3,4)))&amp;MID($D1847,1,5),'\Users\JpinzonF\Downloads\[PLAN_DE_ADQUISICIONES_1058_COMP02_2018 (1).xlsx]Hoja1'!#REF!,4,0)&lt;0</xm:f>
            <x14:dxf>
              <font>
                <b val="0"/>
                <i val="0"/>
                <color theme="0"/>
              </font>
              <fill>
                <patternFill>
                  <bgColor rgb="FFFF0000"/>
                </patternFill>
              </fill>
              <border>
                <vertical/>
                <horizontal/>
              </border>
            </x14:dxf>
          </x14:cfRule>
          <xm:sqref>P1847</xm:sqref>
        </x14:conditionalFormatting>
        <x14:conditionalFormatting xmlns:xm="http://schemas.microsoft.com/office/excel/2006/main">
          <x14:cfRule type="expression" priority="462" id="{1B3FF9FD-7158-493C-905F-AF9AF7F05169}">
            <xm:f>VLOOKUP(VALUE(MID(A1933,1,IF(VALUE(MID(A1933,1,3))=898,3,4)))&amp;MID($D1933,1,5),'\Users\yorcasitas\Desktop\PAA- 2018\INICIALES\INVERSION\[1071 - 2018 DEFINITIVO  Plan anual de adquisiciones vigencia 2018 OK (00000002).xlsx]Hoja1'!#REF!,4,0)&lt;0</xm:f>
            <x14:dxf>
              <font>
                <b val="0"/>
                <i val="0"/>
                <color theme="0"/>
              </font>
              <fill>
                <patternFill>
                  <bgColor rgb="FFFF0000"/>
                </patternFill>
              </fill>
              <border>
                <vertical/>
                <horizontal/>
              </border>
            </x14:dxf>
          </x14:cfRule>
          <xm:sqref>P1933 P1935</xm:sqref>
        </x14:conditionalFormatting>
        <x14:conditionalFormatting xmlns:xm="http://schemas.microsoft.com/office/excel/2006/main">
          <x14:cfRule type="expression" priority="461" id="{7300334F-1052-4CD1-AD9B-CDBEB020C754}">
            <xm:f>VLOOKUP(VALUE(MID(A1859,1,IF(VALUE(MID(A1859,1,3))=898,3,4)))&amp;MID($D1859,1,5),'\Users\yorcasitas\Desktop\PAA- 2018\INICIALES\INVERSION\[1071 - 2018 DEFINITIVO  Plan anual de adquisiciones vigencia 2018 OK (00000002).xlsx]Hoja1'!#REF!,4,0)&lt;0</xm:f>
            <x14:dxf>
              <font>
                <b val="0"/>
                <i val="0"/>
                <color theme="0"/>
              </font>
              <fill>
                <patternFill>
                  <bgColor rgb="FFFF0000"/>
                </patternFill>
              </fill>
              <border>
                <vertical/>
                <horizontal/>
              </border>
            </x14:dxf>
          </x14:cfRule>
          <xm:sqref>P1859</xm:sqref>
        </x14:conditionalFormatting>
        <x14:conditionalFormatting xmlns:xm="http://schemas.microsoft.com/office/excel/2006/main">
          <x14:cfRule type="expression" priority="460" id="{5B0B89F3-BF1A-4ADF-BDBE-48E8CB8BFB95}">
            <xm:f>VLOOKUP(VALUE(MID(A1860,1,IF(VALUE(MID(A1860,1,3))=898,3,4)))&amp;MID($D1860,1,5),'\Users\yorcasitas\Desktop\PAA- 2018\INICIALES\INVERSION\[1071 - 2018 DEFINITIVO  Plan anual de adquisiciones vigencia 2018 OK (00000002).xlsx]Hoja1'!#REF!,4,0)&lt;0</xm:f>
            <x14:dxf>
              <font>
                <b val="0"/>
                <i val="0"/>
                <color theme="0"/>
              </font>
              <fill>
                <patternFill>
                  <bgColor rgb="FFFF0000"/>
                </patternFill>
              </fill>
              <border>
                <vertical/>
                <horizontal/>
              </border>
            </x14:dxf>
          </x14:cfRule>
          <xm:sqref>P1860</xm:sqref>
        </x14:conditionalFormatting>
        <x14:conditionalFormatting xmlns:xm="http://schemas.microsoft.com/office/excel/2006/main">
          <x14:cfRule type="expression" priority="459" id="{3DBA1033-BA02-4F4F-99B7-36D1672C4679}">
            <xm:f>VLOOKUP(VALUE(MID(A1861,1,IF(VALUE(MID(A1861,1,3))=898,3,4)))&amp;MID($D1861,1,5),'\Users\yorcasitas\Desktop\PAA- 2018\INICIALES\INVERSION\[1071 - 2018 DEFINITIVO  Plan anual de adquisiciones vigencia 2018 OK (00000002).xlsx]Hoja1'!#REF!,4,0)&lt;0</xm:f>
            <x14:dxf>
              <font>
                <b val="0"/>
                <i val="0"/>
                <color theme="0"/>
              </font>
              <fill>
                <patternFill>
                  <bgColor rgb="FFFF0000"/>
                </patternFill>
              </fill>
              <border>
                <vertical/>
                <horizontal/>
              </border>
            </x14:dxf>
          </x14:cfRule>
          <xm:sqref>P1861</xm:sqref>
        </x14:conditionalFormatting>
        <x14:conditionalFormatting xmlns:xm="http://schemas.microsoft.com/office/excel/2006/main">
          <x14:cfRule type="expression" priority="458" id="{D66EE516-CBB5-46D3-AC8B-5235C0117FEA}">
            <xm:f>VLOOKUP(VALUE(MID(A1862,1,IF(VALUE(MID(A1862,1,3))=898,3,4)))&amp;MID($D1862,1,5),'\Users\yorcasitas\Desktop\PAA- 2018\INICIALES\INVERSION\[1071 - 2018 DEFINITIVO  Plan anual de adquisiciones vigencia 2018 OK (00000002).xlsx]Hoja1'!#REF!,4,0)&lt;0</xm:f>
            <x14:dxf>
              <font>
                <b val="0"/>
                <i val="0"/>
                <color theme="0"/>
              </font>
              <fill>
                <patternFill>
                  <bgColor rgb="FFFF0000"/>
                </patternFill>
              </fill>
              <border>
                <vertical/>
                <horizontal/>
              </border>
            </x14:dxf>
          </x14:cfRule>
          <xm:sqref>P1862</xm:sqref>
        </x14:conditionalFormatting>
        <x14:conditionalFormatting xmlns:xm="http://schemas.microsoft.com/office/excel/2006/main">
          <x14:cfRule type="expression" priority="457" id="{ACBD4501-A9CB-4DBE-87A9-AE4BD8517892}">
            <xm:f>VLOOKUP(VALUE(MID(A1863,1,IF(VALUE(MID(A1863,1,3))=898,3,4)))&amp;MID($D1863,1,5),'\Users\yorcasitas\Desktop\PAA- 2018\INICIALES\INVERSION\[1071 - 2018 DEFINITIVO  Plan anual de adquisiciones vigencia 2018 OK (00000002).xlsx]Hoja1'!#REF!,4,0)&lt;0</xm:f>
            <x14:dxf>
              <font>
                <b val="0"/>
                <i val="0"/>
                <color theme="0"/>
              </font>
              <fill>
                <patternFill>
                  <bgColor rgb="FFFF0000"/>
                </patternFill>
              </fill>
              <border>
                <vertical/>
                <horizontal/>
              </border>
            </x14:dxf>
          </x14:cfRule>
          <xm:sqref>P1863</xm:sqref>
        </x14:conditionalFormatting>
        <x14:conditionalFormatting xmlns:xm="http://schemas.microsoft.com/office/excel/2006/main">
          <x14:cfRule type="expression" priority="456" id="{2D9878B3-8339-49E0-A27E-75514497F241}">
            <xm:f>VLOOKUP(VALUE(MID(A1864,1,IF(VALUE(MID(A1864,1,3))=898,3,4)))&amp;MID($D1864,1,5),'\Users\Vaio\Downloads\[Plan anual de adquisiciones Arrendamiento.xlsx]Hoja1'!#REF!,4,0)&lt;0</xm:f>
            <x14:dxf>
              <font>
                <b val="0"/>
                <i val="0"/>
                <color theme="0"/>
              </font>
              <fill>
                <patternFill>
                  <bgColor rgb="FFFF0000"/>
                </patternFill>
              </fill>
              <border>
                <vertical/>
                <horizontal/>
              </border>
            </x14:dxf>
          </x14:cfRule>
          <xm:sqref>P1864</xm:sqref>
        </x14:conditionalFormatting>
        <x14:conditionalFormatting xmlns:xm="http://schemas.microsoft.com/office/excel/2006/main">
          <x14:cfRule type="expression" priority="455" id="{CC91DF21-D10D-4C75-8001-BF3B8D89EFD2}">
            <xm:f>VLOOKUP(VALUE(MID(A1916,1,IF(VALUE(MID(A1916,1,3))=898,3,4)))&amp;MID($D1916,1,5),'\Users\Vaio\Downloads\[Plan anual de adquisiciones Arrendamiento.xlsx]Hoja1'!#REF!,4,0)&lt;0</xm:f>
            <x14:dxf>
              <font>
                <b val="0"/>
                <i val="0"/>
                <color theme="0"/>
              </font>
              <fill>
                <patternFill>
                  <bgColor rgb="FFFF0000"/>
                </patternFill>
              </fill>
              <border>
                <vertical/>
                <horizontal/>
              </border>
            </x14:dxf>
          </x14:cfRule>
          <xm:sqref>P1916</xm:sqref>
        </x14:conditionalFormatting>
        <x14:conditionalFormatting xmlns:xm="http://schemas.microsoft.com/office/excel/2006/main">
          <x14:cfRule type="expression" priority="454" id="{A5E237C2-8B04-413B-A21B-CD973FD532BF}">
            <xm:f>VLOOKUP(VALUE(MID(A1918,1,IF(VALUE(MID(A1918,1,3))=898,3,4)))&amp;MID($D1918,1,5),'\Users\Vaio\Downloads\[Plan anual de adquisiciones Arrendamiento.xlsx]Hoja1'!#REF!,4,0)&lt;0</xm:f>
            <x14:dxf>
              <font>
                <b val="0"/>
                <i val="0"/>
                <color theme="0"/>
              </font>
              <fill>
                <patternFill>
                  <bgColor rgb="FFFF0000"/>
                </patternFill>
              </fill>
              <border>
                <vertical/>
                <horizontal/>
              </border>
            </x14:dxf>
          </x14:cfRule>
          <xm:sqref>P1918</xm:sqref>
        </x14:conditionalFormatting>
        <x14:conditionalFormatting xmlns:xm="http://schemas.microsoft.com/office/excel/2006/main">
          <x14:cfRule type="expression" priority="453" id="{0569B49C-3788-4F2A-9B78-BD48907A9EB4}">
            <xm:f>VLOOKUP(VALUE(MID(A1922,1,IF(VALUE(MID(A1922,1,3))=898,3,4)))&amp;MID($D1922,1,5),'\Users\Vaio\Downloads\[Plan anual de adquisiciones Arrendamiento.xlsx]Hoja1'!#REF!,4,0)&lt;0</xm:f>
            <x14:dxf>
              <font>
                <b val="0"/>
                <i val="0"/>
                <color theme="0"/>
              </font>
              <fill>
                <patternFill>
                  <bgColor rgb="FFFF0000"/>
                </patternFill>
              </fill>
              <border>
                <vertical/>
                <horizontal/>
              </border>
            </x14:dxf>
          </x14:cfRule>
          <xm:sqref>P1922</xm:sqref>
        </x14:conditionalFormatting>
        <x14:conditionalFormatting xmlns:xm="http://schemas.microsoft.com/office/excel/2006/main">
          <x14:cfRule type="expression" priority="452" id="{74BA24B0-15D6-4110-9303-E35F0EDEB5F5}">
            <xm:f>VLOOKUP(VALUE(MID(A1866,1,IF(VALUE(MID(A1866,1,3))=898,3,4)))&amp;MID($D1866,1,5),'\Users\Vaio\Downloads\[Plan anual de adquisiciones Arrendamiento.xlsx]Hoja1'!#REF!,4,0)&lt;0</xm:f>
            <x14:dxf>
              <font>
                <b val="0"/>
                <i val="0"/>
                <color theme="0"/>
              </font>
              <fill>
                <patternFill>
                  <bgColor rgb="FFFF0000"/>
                </patternFill>
              </fill>
              <border>
                <vertical/>
                <horizontal/>
              </border>
            </x14:dxf>
          </x14:cfRule>
          <xm:sqref>P1866</xm:sqref>
        </x14:conditionalFormatting>
        <x14:conditionalFormatting xmlns:xm="http://schemas.microsoft.com/office/excel/2006/main">
          <x14:cfRule type="expression" priority="451" id="{CA56D4AD-9566-49E5-B6F1-19339A891706}">
            <xm:f>VLOOKUP(VALUE(MID(A1938,1,IF(VALUE(MID(A1938,1,3))=898,3,4)))&amp;MID($D1938,1,5),'\Users\Vaio\Downloads\[11-01-if-002 plan anual de adquisiciones v30 1071.xlsx]Hoja1'!#REF!,4,0)&lt;0</xm:f>
            <x14:dxf>
              <font>
                <b val="0"/>
                <i val="0"/>
                <color theme="0"/>
              </font>
              <fill>
                <patternFill>
                  <bgColor rgb="FFFF0000"/>
                </patternFill>
              </fill>
              <border>
                <vertical/>
                <horizontal/>
              </border>
            </x14:dxf>
          </x14:cfRule>
          <xm:sqref>P1938</xm:sqref>
        </x14:conditionalFormatting>
        <x14:conditionalFormatting xmlns:xm="http://schemas.microsoft.com/office/excel/2006/main">
          <x14:cfRule type="expression" priority="450" id="{900B3F84-C4F9-4A92-91A9-55144B7C5A3F}">
            <xm:f>VLOOKUP(VALUE(MID(A1940,1,IF(VALUE(MID(A1940,1,3))=898,3,4)))&amp;MID($D1940,1,5),'\Users\Vaio\Downloads\[11-01-if-002 plan anual de adquisiciones v30 1071.xlsx]Hoja1'!#REF!,4,0)&lt;0</xm:f>
            <x14:dxf>
              <font>
                <b val="0"/>
                <i val="0"/>
                <color theme="0"/>
              </font>
              <fill>
                <patternFill>
                  <bgColor rgb="FFFF0000"/>
                </patternFill>
              </fill>
              <border>
                <vertical/>
                <horizontal/>
              </border>
            </x14:dxf>
          </x14:cfRule>
          <xm:sqref>P1940</xm:sqref>
        </x14:conditionalFormatting>
        <x14:conditionalFormatting xmlns:xm="http://schemas.microsoft.com/office/excel/2006/main">
          <x14:cfRule type="expression" priority="449" id="{84E5FB38-DA2D-4600-801D-EB0075D37D7C}">
            <xm:f>VLOOKUP(VALUE(MID(A1941,1,IF(VALUE(MID(A1941,1,3))=898,3,4)))&amp;MID($D1941,1,5),'\Users\Vaio\Downloads\[11-01-if-002 plan anual de adquisiciones v30 1071.xlsx]Hoja1'!#REF!,4,0)&lt;0</xm:f>
            <x14:dxf>
              <font>
                <b val="0"/>
                <i val="0"/>
                <color theme="0"/>
              </font>
              <fill>
                <patternFill>
                  <bgColor rgb="FFFF0000"/>
                </patternFill>
              </fill>
              <border>
                <vertical/>
                <horizontal/>
              </border>
            </x14:dxf>
          </x14:cfRule>
          <xm:sqref>P1941:P1948</xm:sqref>
        </x14:conditionalFormatting>
        <x14:conditionalFormatting xmlns:xm="http://schemas.microsoft.com/office/excel/2006/main">
          <x14:cfRule type="expression" priority="448" id="{5667E36D-26AF-4F3D-9C65-27D5DCDD75C4}">
            <xm:f>VLOOKUP(VALUE(MID(A1937,1,IF(VALUE(MID(A1937,1,3))=898,3,4)))&amp;MID($D1937,1,5),'\Users\Vaio\Downloads\[11-01-if-002 plan anual de adquisiciones v30 1071.xlsx]Hoja1'!#REF!,4,0)&lt;0</xm:f>
            <x14:dxf>
              <font>
                <b val="0"/>
                <i val="0"/>
                <color theme="0"/>
              </font>
              <fill>
                <patternFill>
                  <bgColor rgb="FFFF0000"/>
                </patternFill>
              </fill>
              <border>
                <vertical/>
                <horizontal/>
              </border>
            </x14:dxf>
          </x14:cfRule>
          <xm:sqref>P1937</xm:sqref>
        </x14:conditionalFormatting>
        <x14:conditionalFormatting xmlns:xm="http://schemas.microsoft.com/office/excel/2006/main">
          <x14:cfRule type="expression" priority="447" id="{5B74283C-6252-4FD6-A4F9-2570398269D3}">
            <xm:f>VLOOKUP(VALUE(MID(A1936,1,IF(VALUE(MID(A1936,1,3))=898,3,4)))&amp;MID($D1936,1,5),'\Users\yorcasitas\Desktop\PAA- 2018\INICIALES\INVERSION\[1071 - 2018 DEFINITIVO  Plan anual de adquisiciones vigencia 2018 OK (00000002).xlsx]Hoja1'!#REF!,4,0)&lt;0</xm:f>
            <x14:dxf>
              <font>
                <b val="0"/>
                <i val="0"/>
                <color theme="0"/>
              </font>
              <fill>
                <patternFill>
                  <bgColor rgb="FFFF0000"/>
                </patternFill>
              </fill>
              <border>
                <vertical/>
                <horizontal/>
              </border>
            </x14:dxf>
          </x14:cfRule>
          <xm:sqref>P1936</xm:sqref>
        </x14:conditionalFormatting>
        <x14:conditionalFormatting xmlns:xm="http://schemas.microsoft.com/office/excel/2006/main">
          <x14:cfRule type="expression" priority="446" id="{274DA17A-24EB-4BE9-9571-ABD120A6C234}">
            <xm:f>VLOOKUP(VALUE(MID(A1865,1,IF(VALUE(MID(A1865,1,3))=898,3,4)))&amp;MID($D1865,1,5),'\Users\Vaio\Downloads\[Plan anual de adquisiciones Arrendamiento.xlsx]Hoja1'!#REF!,4,0)&lt;0</xm:f>
            <x14:dxf>
              <font>
                <b val="0"/>
                <i val="0"/>
                <color theme="0"/>
              </font>
              <fill>
                <patternFill>
                  <bgColor rgb="FFFF0000"/>
                </patternFill>
              </fill>
              <border>
                <vertical/>
                <horizontal/>
              </border>
            </x14:dxf>
          </x14:cfRule>
          <xm:sqref>P1865</xm:sqref>
        </x14:conditionalFormatting>
        <x14:conditionalFormatting xmlns:xm="http://schemas.microsoft.com/office/excel/2006/main">
          <x14:cfRule type="expression" priority="7" id="{790F6E23-842E-4AF6-AC1F-35AE23954308}">
            <xm:f>VLOOKUP(VALUE(MID(A2169,1,IF(VALUE(MID(A2169,1,3))=898,3,4)))&amp;MID($D2169,1,5),'D:\2018\CONTRATACION\[plan adquisiciones 2018 final-2.xlsx]Hoja1'!#REF!,4,0)&lt;0</xm:f>
            <x14:dxf>
              <font>
                <b val="0"/>
                <i val="0"/>
                <color theme="0"/>
              </font>
              <fill>
                <patternFill>
                  <bgColor rgb="FFFF0000"/>
                </patternFill>
              </fill>
              <border>
                <vertical/>
                <horizontal/>
              </border>
            </x14:dxf>
          </x14:cfRule>
          <xm:sqref>P2169</xm:sqref>
        </x14:conditionalFormatting>
        <x14:conditionalFormatting xmlns:xm="http://schemas.microsoft.com/office/excel/2006/main">
          <x14:cfRule type="expression" priority="6" id="{9E376DD8-7D46-4C90-9EEB-B22B8713A704}">
            <xm:f>VLOOKUP(VALUE(MID(A2170,1,IF(VALUE(MID(A2170,1,3))=898,3,4)))&amp;MID($D2170,1,5),'D:\2018\CONTRATACION\[plan adquisiciones 2018 final-2.xlsx]Hoja1'!#REF!,4,0)&lt;0</xm:f>
            <x14:dxf>
              <font>
                <b val="0"/>
                <i val="0"/>
                <color theme="0"/>
              </font>
              <fill>
                <patternFill>
                  <bgColor rgb="FFFF0000"/>
                </patternFill>
              </fill>
              <border>
                <vertical/>
                <horizontal/>
              </border>
            </x14:dxf>
          </x14:cfRule>
          <xm:sqref>P2170</xm:sqref>
        </x14:conditionalFormatting>
        <x14:conditionalFormatting xmlns:xm="http://schemas.microsoft.com/office/excel/2006/main">
          <x14:cfRule type="expression" priority="5" id="{14EE1897-382E-4BA3-8130-4ADE3C9B6B3B}">
            <xm:f>VLOOKUP(VALUE(MID(A2171,1,IF(VALUE(MID(A2171,1,3))=898,3,4)))&amp;MID($D2171,1,5),'D:\2018\CONTRATACION\[plan adquisiciones 2018 final-2.xlsx]Hoja1'!#REF!,4,0)&lt;0</xm:f>
            <x14:dxf>
              <font>
                <b val="0"/>
                <i val="0"/>
                <color theme="0"/>
              </font>
              <fill>
                <patternFill>
                  <bgColor rgb="FFFF0000"/>
                </patternFill>
              </fill>
              <border>
                <vertical/>
                <horizontal/>
              </border>
            </x14:dxf>
          </x14:cfRule>
          <xm:sqref>P2171</xm:sqref>
        </x14:conditionalFormatting>
        <x14:conditionalFormatting xmlns:xm="http://schemas.microsoft.com/office/excel/2006/main">
          <x14:cfRule type="expression" priority="4" id="{F40E6E25-D226-48BC-A686-EADE083F3767}">
            <xm:f>VLOOKUP(VALUE(MID(A2172,1,IF(VALUE(MID(A2172,1,3))=898,3,4)))&amp;MID($D2172,1,5),'D:\2018\CONTRATACION\[plan adquisiciones 2018 final-2.xlsx]Hoja1'!#REF!,4,0)&lt;0</xm:f>
            <x14:dxf>
              <font>
                <b val="0"/>
                <i val="0"/>
                <color theme="0"/>
              </font>
              <fill>
                <patternFill>
                  <bgColor rgb="FFFF0000"/>
                </patternFill>
              </fill>
              <border>
                <vertical/>
                <horizontal/>
              </border>
            </x14:dxf>
          </x14:cfRule>
          <xm:sqref>P2172</xm:sqref>
        </x14:conditionalFormatting>
        <x14:conditionalFormatting xmlns:xm="http://schemas.microsoft.com/office/excel/2006/main">
          <x14:cfRule type="expression" priority="3" id="{9A2C7F33-D852-4131-9044-A5A1C9779C46}">
            <xm:f>VLOOKUP(VALUE(MID(A2173,1,IF(VALUE(MID(A2173,1,3))=898,3,4)))&amp;MID($D2173,1,5),'D:\2018\CONTRATACION\[plan adquisiciones 2018 final-2.xlsx]Hoja1'!#REF!,4,0)&lt;0</xm:f>
            <x14:dxf>
              <font>
                <b val="0"/>
                <i val="0"/>
                <color theme="0"/>
              </font>
              <fill>
                <patternFill>
                  <bgColor rgb="FFFF0000"/>
                </patternFill>
              </fill>
              <border>
                <vertical/>
                <horizontal/>
              </border>
            </x14:dxf>
          </x14:cfRule>
          <xm:sqref>P2173</xm:sqref>
        </x14:conditionalFormatting>
        <x14:conditionalFormatting xmlns:xm="http://schemas.microsoft.com/office/excel/2006/main">
          <x14:cfRule type="expression" priority="2" id="{C4752BD6-95D7-4D0A-A0E2-ADB7F579FA07}">
            <xm:f>VLOOKUP(VALUE(MID(A2175,1,IF(VALUE(MID(A2175,1,3))=898,3,4)))&amp;MID($D2175,1,5),'\Users\yorcasitas\Desktop\PAA- 2018\INICIALES\FUNCIONAMIENTO\[SEGUROS ENTIDAD.xlsx]Hoja1'!#REF!,4,0)&lt;0</xm:f>
            <x14:dxf>
              <font>
                <b val="0"/>
                <i val="0"/>
                <color theme="0"/>
              </font>
              <fill>
                <patternFill>
                  <bgColor rgb="FFFF0000"/>
                </patternFill>
              </fill>
              <border>
                <vertical/>
                <horizontal/>
              </border>
            </x14:dxf>
          </x14:cfRule>
          <xm:sqref>P2175</xm:sqref>
        </x14:conditionalFormatting>
        <x14:conditionalFormatting xmlns:xm="http://schemas.microsoft.com/office/excel/2006/main">
          <x14:cfRule type="expression" priority="1" id="{4DB13D17-50DF-4B69-BEED-98AB408DD10D}">
            <xm:f>VLOOKUP(VALUE(MID(A2176,1,IF(VALUE(MID(A2176,1,3))=898,3,4)))&amp;MID($D2176,1,5),'\Users\yorcasitas\Desktop\PAA- 2018\INICIALES\FUNCIONAMIENTO\[SEGUROS ENTIDAD.xlsx]Hoja1'!#REF!,4,0)&lt;0</xm:f>
            <x14:dxf>
              <font>
                <b val="0"/>
                <i val="0"/>
                <color theme="0"/>
              </font>
              <fill>
                <patternFill>
                  <bgColor rgb="FFFF0000"/>
                </patternFill>
              </fill>
              <border>
                <vertical/>
                <horizontal/>
              </border>
            </x14:dxf>
          </x14:cfRule>
          <xm:sqref>P2176</xm:sqref>
        </x14:conditionalFormatting>
      </x14:conditionalFormattings>
    </ext>
    <ext xmlns:x14="http://schemas.microsoft.com/office/spreadsheetml/2009/9/main" uri="{CCE6A557-97BC-4b89-ADB6-D9C93CAAB3DF}">
      <x14:dataValidations xmlns:xm="http://schemas.microsoft.com/office/excel/2006/main" count="99">
        <x14:dataValidation type="list" allowBlank="1" showInputMessage="1" showErrorMessage="1">
          <x14:formula1>
            <xm:f>'C:\Users\ediaz\AppData\Local\Microsoft\Windows\INetCache\Content.Outlook\DKYWXIYB\[PLAN DE ADQUISICIONES 2018 O.CONTROL.DISCIPLINARIO (1).xlsx]Hoja3'!#REF!</xm:f>
          </x14:formula1>
          <xm:sqref>Q551:R551</xm:sqref>
        </x14:dataValidation>
        <x14:dataValidation type="list" allowBlank="1" showInputMessage="1" showErrorMessage="1">
          <x14:formula1>
            <xm:f>'C:\Users\ediaz\AppData\Local\Microsoft\Windows\INetCache\Content.Outlook\DKYWXIYB\[Copia de 11-01-if-002 PAA 898.xlsx]Hoja3'!#REF!</xm:f>
          </x14:formula1>
          <xm:sqref>J385:K399 G387:H399 M385:N399 G551:H551 M551:N551 J551:K551</xm:sqref>
        </x14:dataValidation>
        <x14:dataValidation type="list" allowBlank="1" showInputMessage="1" showErrorMessage="1">
          <x14:formula1>
            <xm:f>'C:\Users\ediaz\AppData\Local\Microsoft\Windows\INetCache\Content.Outlook\DKYWXIYB\[NUEVO FORMATO PLAN DE ADQUISICIONES 2018.xlsx]Hoja3'!#REF!</xm:f>
          </x14:formula1>
          <xm:sqref>G385:H386</xm:sqref>
        </x14:dataValidation>
        <x14:dataValidation type="list" allowBlank="1" showInputMessage="1" showErrorMessage="1">
          <x14:formula1>
            <xm:f>'C:\Users\ediaz\AppData\Local\Microsoft\Windows\INetCache\Content.Outlook\DKYWXIYB\[898 Plan anual de adquisiciones Vigencia 2018 - versión final ajustado 29122017.xlsx]Hoja3'!#REF!</xm:f>
          </x14:formula1>
          <xm:sqref>M303:N337 G303:H337 J303:K337</xm:sqref>
        </x14:dataValidation>
        <x14:dataValidation type="list" allowBlank="1" showInputMessage="1" showErrorMessage="1">
          <x14:formula1>
            <xm:f>'C:\Users\ediaz\AppData\Local\Microsoft\Windows\INetCache\Content.Outlook\DKYWXIYB\[ARCHIVO EDUARDO_1.xlsx]Hoja3'!#REF!</xm:f>
          </x14:formula1>
          <xm:sqref>G545:H547 M400:N414 G400:H414 J545:K547 M545:N547 J400:J414 K400:K407 K409:K414</xm:sqref>
        </x14:dataValidation>
        <x14:dataValidation type="list" allowBlank="1" showInputMessage="1" showErrorMessage="1">
          <x14:formula1>
            <xm:f>'C:\Users\ediaz\AppData\Local\Microsoft\Windows\INetCache\Content.Outlook\DKYWXIYB\[PLAN DE ADQUISICIONES 2018 O.CONTROL.DISCIPLINARIO-vf-3 (00000002).xlsx]Hoja3'!#REF!</xm:f>
          </x14:formula1>
          <xm:sqref>J359:K384 M544:N544 M359:N384 G544:H544 G359:H384 J544:K544</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VLOOKUP(VALUE(MID(A338,1,IF(VALUE(MID(A338,1,3))=898,3,4)))&amp;MID($D338,1,5),'C:\Users\AFONTANILLA\AppData\Local\Microsoft\Windows\INetCache\Content.Outlook\88SVQ3E4\[PLAN DE ADQUISICIONES 2018-28 nov.xlsx]Hoja1'!#REF!,4,0)&gt;=0</xm:f>
          </x14:formula1>
          <xm:sqref>P338:P358</xm:sqref>
        </x14:dataValidation>
        <x14:dataValidation type="list" allowBlank="1" showInputMessage="1" showErrorMessage="1">
          <x14:formula1>
            <xm:f>'C:\Users\AFONTANILLA\AppData\Local\Microsoft\Windows\INetCache\Content.Outlook\88SVQ3E4\[PLAN DE ADQUISICIONES 2018-28 nov.xlsx]Hoja3'!#REF!</xm:f>
          </x14:formula1>
          <xm:sqref>Q342:R363 M338:M358 J338:K358</xm:sqref>
        </x14:dataValidation>
        <x14:dataValidation type="list" allowBlank="1" showInputMessage="1" showErrorMessage="1">
          <x14:formula1>
            <xm:f>'D:\2018\CONTRATACION\[plan adquisiciones 2018 final-2.xlsx]Hoja3'!#REF!</xm:f>
          </x14:formula1>
          <xm:sqref>N183:N190 N131:N162 J5:K11 J20:K129 J302:K302 G302:H302 M5:N11 M20:N129 M302:N302 Q5:R129 G20:G129 G5:H11 M415:N419 N540 J540:K543 G540:H543 N542:N543 M540:M543 Q191:Q195 Q550:R550 Q142:R190 R191:R341 N549 N301 K408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VLOOKUP(VALUE(MID(XFD5,1,IF(VALUE(MID(XFD5,1,3))=898,3,4)))&amp;MID($D5,1,5),'D:\2018\CONTRATACION\[plan adquisiciones 2018 final-2.xlsx]Hoja1'!#REF!,4,0)&gt;=0</xm:f>
          </x14:formula1>
          <xm:sqref>P20:P129 P183:P187 P302 P189:P190 P540:P543 P5:P10 O541 P2169:P2173</xm:sqref>
        </x14:dataValidation>
        <x14:dataValidation type="list" allowBlank="1" showInputMessage="1" showErrorMessage="1">
          <x14:formula1>
            <xm:f>'C:\Users\ediaz\AppData\Local\Microsoft\Windows\INetCache\Content.Outlook\DKYWXIYB\[PLAN DE ADQUISICIONES 2018 PLANEACION P 898 (00000003).xlsx]Hoja3'!#REF!</xm:f>
          </x14:formula1>
          <xm:sqref>J12:K19 M12:N19 G12:G19 H12:H134 H548:H549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VLOOKUP(VALUE(MID(A12,1,IF(VALUE(MID(A12,1,3))=898,3,4)))&amp;MID($D12,1,5),'C:\Users\ediaz\AppData\Local\Microsoft\Windows\INetCache\Content.Outlook\DKYWXIYB\[PLAN DE ADQUISICIONES 2018 PLANEACION P 898 (00000003).xlsx]Hoja1'!#REF!,4,0)&gt;=0</xm:f>
          </x14:formula1>
          <xm:sqref>P19 P12:P14 P16:P17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VLOOKUP(VALUE(MID(A130,1,IF(VALUE(MID(A130,1,3))=898,3,4)))&amp;MID($D130,1,5),'C:\Users\ediaz\AppData\Local\Microsoft\Windows\INetCache\Content.Outlook\DKYWXIYB\[11-01-if-002 plan anual de adquisiciones v30 898 (00000002).xlsx]Hoja1'!#REF!,4,0)&gt;=0</xm:f>
          </x14:formula1>
          <xm:sqref>O131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VLOOKUP(VALUE(MID(A131,1,IF(VALUE(MID(A131,1,3))=898,3,4)))&amp;MID($D131,1,5),'C:\Users\ediaz\AppData\Local\Microsoft\Windows\INetCache\Content.Outlook\DKYWXIYB\[11-01-if-002 plan anual de adquisiciones v30 898 (00000002).xlsx]Hoja1'!#REF!,4,0)&gt;=0</xm:f>
          </x14:formula1>
          <xm:sqref>P131:P141 P549</xm:sqref>
        </x14:dataValidation>
        <x14:dataValidation type="list" allowBlank="1" showInputMessage="1" showErrorMessage="1">
          <x14:formula1>
            <xm:f>'C:\Users\ediaz\AppData\Local\Microsoft\Windows\INetCache\Content.Outlook\DKYWXIYB\[11-01-if-002 plan anual de adquisiciones v30 898 (00000002).xlsx]Hoja3'!#REF!</xm:f>
          </x14:formula1>
          <xm:sqref>N130 J130:K141 M130:M141 Q130:R141 G130:G141 H135:H141 N548 J548:K549 M548:M549 Q548:R549 G548:G549</xm:sqref>
        </x14:dataValidation>
        <x14:dataValidation type="list" allowBlank="1" showInputMessage="1" showErrorMessage="1">
          <x14:formula1>
            <xm:f>'C:\Users\ediaz\AppData\Local\Microsoft\Windows\INetCache\Content.Outlook\DKYWXIYB\[PLAN DE ADQUISICIONES 2018 (00000004).xlsx]Hoja3'!#REF!</xm:f>
          </x14:formula1>
          <xm:sqref>G142:H150 H151:H162 J142:K150 M142:M150</xm:sqref>
        </x14:dataValidation>
        <x14:dataValidation type="list" allowBlank="1" showInputMessage="1" showErrorMessage="1">
          <x14:formula1>
            <xm:f>'C:\Users\ediaz\AppData\Local\Microsoft\Windows\INetCache\Content.Outlook\DKYWXIYB\[PLAN DE ADQUISICIONES 2018 (00000005).xlsx]Hoja3'!#REF!</xm:f>
          </x14:formula1>
          <xm:sqref>G151:G162 J151:K162 M151:M162</xm:sqref>
        </x14:dataValidation>
        <x14:dataValidation type="list" allowBlank="1" showInputMessage="1" showErrorMessage="1">
          <x14:formula1>
            <xm:f>'C:\Users\ediaz\AppData\Local\Microsoft\Windows\INetCache\Content.Outlook\DKYWXIYB\[PLAN DE ADQUISICIONES 2018-OAJ 898 (00000002).xlsx]Hoja3'!#REF!</xm:f>
          </x14:formula1>
          <xm:sqref>M183:M190 G183:H190 J183:K190</xm:sqref>
        </x14:dataValidation>
        <x14:dataValidation type="list" allowBlank="1" showInputMessage="1" showErrorMessage="1">
          <x14:formula1>
            <xm:f>'C:\Users\ediaz\AppData\Local\Microsoft\Windows\INetCache\Content.Outlook\DKYWXIYB\[PLAN DE ADQUISICIONES 2018 (00000006).xlsx]Hoja3'!#REF!</xm:f>
          </x14:formula1>
          <xm:sqref>Q196:Q341 G550:H550 G191:H291 M550:N550 M191:N291 J550:K550 J191:K291</xm:sqref>
        </x14:dataValidation>
        <x14:dataValidation type="list" allowBlank="1" showInputMessage="1" showErrorMessage="1">
          <x14:formula1>
            <xm:f>'C:\Users\ediaz\AppData\Local\Microsoft\Windows\INetCache\Content.Outlook\DKYWXIYB\[Copia de PLAN DE ADQUISICIONES 2018 (00000003).xlsx]Hoja3'!#REF!</xm:f>
          </x14:formula1>
          <xm:sqref>J292:K301 G292:H301 M292:M301 N292:N300</xm:sqref>
        </x14:dataValidation>
        <x14:dataValidation type="list" allowBlank="1" showInputMessage="1" showErrorMessage="1">
          <x14:formula1>
            <xm:f>'C:\Users\ediaz\AppData\Local\Microsoft\Windows\INetCache\Content.Outlook\DKYWXIYB\[NUEVO FORMATO PLAN DE ADQUISICIONES 2018.xlsx]Hoja3'!#REF!</xm:f>
          </x14:formula1>
          <xm:sqref>N338:N358 G338:H358</xm:sqref>
        </x14:dataValidation>
        <x14:dataValidation type="list" allowBlank="1" showInputMessage="1" showErrorMessage="1">
          <x14:formula1>
            <xm:f>'C:\Users\ediaz\AppData\Local\Microsoft\Windows\INetCache\Content.Outlook\DKYWXIYB\[PLAN DE ADQUISICIONES 2018 O.CONTROL.DISCIPLINARIO (1).xlsx]Hoja3'!#REF!</xm:f>
          </x14:formula1>
          <xm:sqref>Q364:R544 Q545 Q546:R547</xm:sqref>
        </x14:dataValidation>
        <x14:dataValidation type="list" allowBlank="1" showInputMessage="1" showErrorMessage="1">
          <x14:formula1>
            <xm:f>'C:\Users\ediaz\AppData\Local\Microsoft\Windows\INetCache\Content.Outlook\DKYWXIYB\[ARCHIVO EDUARDO (00000002).xlsx]Hoja3'!#REF!</xm:f>
          </x14:formula1>
          <xm:sqref>J415:K419 G415:H419</xm:sqref>
        </x14:dataValidation>
        <x14:dataValidation type="list" allowBlank="1" showInputMessage="1" showErrorMessage="1">
          <x14:formula1>
            <xm:f>'C:\Users\ediaz\AppData\Local\Microsoft\Windows\INetCache\Content.Outlook\DKYWXIYB\[PLAN DE ADQUISICIONES 2018-OAJ 898.xlsx]Hoja3'!#REF!</xm:f>
          </x14:formula1>
          <xm:sqref>G163:H182 J163:K182 M163:N182</xm:sqref>
        </x14:dataValidation>
        <x14:dataValidation type="list" allowBlank="1" showInputMessage="1" showErrorMessage="1">
          <x14:formula1>
            <xm:f>'C:\Users\ediaz\AppData\Local\Microsoft\Windows\INetCache\Content.Outlook\DKYWXIYB\[PLAN DE ADQUISICIONES 2018 BIBLIOTECARIOS ESCOLARES.xlsx]Hoja3'!#REF!</xm:f>
          </x14:formula1>
          <xm:sqref>J420:K539 M420:N539 G420:H539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VLOOKUP(VALUE(MID(A539,1,IF(VALUE(MID(A539,1,3))=898,3,4)))&amp;MID($D539,1,5),'C:\Users\ediaz\AppData\Local\Microsoft\Windows\INetCache\Content.Outlook\DKYWXIYB\[PLAN DE ADQUISICIONES 2018 BIBLIOTECARIOS ESCOLARES.xlsx]Hoja1'!#REF!,4,0)&gt;=0</xm:f>
          </x14:formula1>
          <xm:sqref>P537:P538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VLOOKUP(VALUE(MID(A492,1,IF(VALUE(MID(A492,1,3))=898,3,4)))&amp;MID($D492,1,5),'C:\Users\ediaz\AppData\Local\Microsoft\Windows\INetCache\Content.Outlook\DKYWXIYB\[PLAN DE ADQUISICIONES 2018 BIBLIOTECARIOS ESCOLARES.xlsx]Hoja1'!#REF!,4,0)&gt;=0</xm:f>
          </x14:formula1>
          <xm:sqref>P492:P536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VLOOKUP(VALUE(MID(A570,1,IF(VALUE(MID(A570,1,3))=898,3,4)))&amp;MID($D570,1,5),'D:\JPROMERO 2017\PAA  2018 FINAL 22122017 DEPB\FINAL PAA 2018 EN RED 27122017\[PAA 1056 PAA 2018 27122017 VR FINAL.xlsx]Hoja1'!#REF!,4,0)&gt;=0</xm:f>
          </x14:formula1>
          <xm:sqref>P569</xm:sqref>
        </x14:dataValidation>
        <x14:dataValidation type="list" allowBlank="1" showInputMessage="1" showErrorMessage="1">
          <x14:formula1>
            <xm:f>'D:\JPROMERO 2017\PAA  2018 FINAL 22122017 DEPB\FINAL PAA 2018 EN RED 27122017\[PAA 1056 PAA 2018 27122017 VR FINAL.xlsx]Hoja3'!#REF!</xm:f>
          </x14:formula1>
          <xm:sqref>J569:K569 G569:H569 M569:N569 Q569:R569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VLOOKUP(VALUE(MID(A560,1,IF(VALUE(MID(A560,1,3))=898,3,4)))&amp;MID($D560,1,5),'D:\JPROMERO 2017\PROYECTO 1005\PAA-2018\[Copia de 11-01-if-002 plan anual de adquisiciones v3 11122017.xlsx]Hoja1'!#REF!,4,0)&gt;=0</xm:f>
          </x14:formula1>
          <xm:sqref>P560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VLOOKUP(VALUE(MID(A552,1,IF(VALUE(MID(A552,1,3))=898,3,4)))&amp;MID($D552,1,5),'C:\Users\yorcasitas\Desktop\PAA- 2018\INICIALES\INVERSION\[1005 - 2018 DEFINITIVO Plan anual de adquisiciones vigencia 2018 OK con ajuste Dic 28.xlsx]Hoja1'!#REF!,4,0)&gt;=0</xm:f>
          </x14:formula1>
          <xm:sqref>P552:P559 P561:P568 P570:P571</xm:sqref>
        </x14:dataValidation>
        <x14:dataValidation type="list" allowBlank="1" showInputMessage="1" showErrorMessage="1">
          <x14:formula1>
            <xm:f>'C:\Users\yorcasitas\Desktop\PAA- 2018\INICIALES\INVERSION\[1005 - 2018 DEFINITIVO Plan anual de adquisiciones vigencia 2018 OK con ajuste Dic 28.xlsx]Hoja3'!#REF!</xm:f>
          </x14:formula1>
          <xm:sqref>J552:J568 G552:H559 G561:H568 G570:H571 M552:N559 M561:N568 M570:N571 Q552:R559 Q561:R568 Q570:R571 K552:K559 K561:K568 J570:K571</xm:sqref>
        </x14:dataValidation>
        <x14:dataValidation type="list" allowBlank="1" showInputMessage="1" showErrorMessage="1">
          <x14:formula1>
            <xm:f>'D:\JPROMERO 2017\PROYECTO 1005\PAA-2018\[Copia de 11-01-if-002 plan anual de adquisiciones v3 11122017.xlsx]Hoja3'!#REF!</xm:f>
          </x14:formula1>
          <xm:sqref>G560:H560 M560:N560 Q560:R560 K560</xm:sqref>
        </x14:dataValidation>
        <x14:dataValidation type="list" allowBlank="1" showInputMessage="1" showErrorMessage="1">
          <x14:formula1>
            <xm:f>'C:\Users\yorcasitas\Desktop\PAA- 2018\INICIALES\INVERSION\[1040 - 2018 DEFINITIVOS  plan anual de adquisiciones 2018 def 27-12-2017.xlsx]Hoja3'!#REF!</xm:f>
          </x14:formula1>
          <xm:sqref>J572:K595 Q572:R595 M572:N595 G572:H595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VLOOKUP(VALUE(MID(A572,1,IF(VALUE(MID(A572,1,3))=898,3,4)))&amp;MID($D572,1,5),'C:\Users\yorcasitas\Desktop\PAA- 2018\INICIALES\INVERSION\[1040 - 2018 DEFINITIVOS  plan anual de adquisiciones 2018 def 27-12-2017.xlsx]Hoja1'!#REF!,4,0)&gt;=0</xm:f>
          </x14:formula1>
          <xm:sqref>P572:P595</xm:sqref>
        </x14:dataValidation>
        <x14:dataValidation type="list" allowBlank="1" showInputMessage="1" showErrorMessage="1">
          <x14:formula1>
            <xm:f>'C:\Users\yorcasitas\Desktop\PAA- 2018\INICIALES\INVERSION\[1043 - 2018  DEFINITIVO   OK Plan anual de adquisiciones vigencia 2018 nov 29 ok.xlsx]Hoja3'!#REF!</xm:f>
          </x14:formula1>
          <xm:sqref>J596:K665 Q596:R665 M596:N665 G596:H665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VLOOKUP(VALUE(MID(A596,1,IF(VALUE(MID(A596,1,3))=898,3,4)))&amp;MID($D596,1,5),'C:\Users\yorcasitas\Desktop\PAA- 2018\INICIALES\INVERSION\[1043 - 2018  DEFINITIVO   OK Plan anual de adquisiciones vigencia 2018 nov 29 ok.xlsx]Hoja1'!#REF!,4,0)&gt;=0</xm:f>
          </x14:formula1>
          <xm:sqref>P596:P599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VLOOKUP(VALUE(MID(XFB727,1,IF(VALUE(MID(XFB727,1,3))=898,3,4)))&amp;MID($D727,1,5),'C:\Users\cmgonzalez\AppData\Local\Microsoft\Windows\Temporary Internet Files\Content.Outlook\72NORT2C\[Plan anual de adquisiciones DCCEE - DDE CON TABLAS Y ADICIONES V2.xlsx]Hoja1'!#REF!,4,0)&gt;=0</xm:f>
          </x14:formula1>
          <xm:sqref>O727 O733 O759 O769 O772 O777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VLOOKUP(VALUE(MID(XEZ820,1,IF(VALUE(MID(XEZ820,1,3))=898,3,4)))&amp;MID($D820,1,5),'C:\Users\cmgonzalez\AppData\Local\Microsoft\Windows\Temporary Internet Files\Content.Outlook\72NORT2C\[Plan anual de adquisiciones DCCEE - DDE CON TABLAS Y ADICIONES V2.xlsx]Hoja1'!#REF!,4,0)&gt;=0</xm:f>
          </x14:formula1>
          <xm:sqref>O820 O823</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VLOOKUP(VALUE(MID(A707,1,IF(VALUE(MID(A707,1,3))=898,3,4)))&amp;MID($D707,1,5),'C:\Users\cmgonzalez\AppData\Local\Microsoft\Windows\Temporary Internet Files\Content.Outlook\72NORT2C\[Plan anual de adquisiciones DCCEE - DDE CON TABLAS Y ADICIONES V2.xlsx]Hoja1'!#REF!,4,0)&gt;=0</xm:f>
          </x14:formula1>
          <xm:sqref>P789:P823 P707:P714 P717:P722 P724:P725 P727:P730 P732:P733 P735:P740 P742:P743 P745:P763 P765:P777 P779:P781 P783:P787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VLOOKUP(VALUE(MID(A666,1,IF(VALUE(MID(A666,1,3))=898,3,4)))&amp;MID(#REF!,1,5),'C:\Users\cmgonzalez\AppData\Local\Microsoft\Windows\Temporary Internet Files\Content.Outlook\72NORT2C\[Plan anual de adquisiciones DCCEE - DDE CON TABLAS Y ADICIONES V2.xlsx]Hoja1'!#REF!,4,0)&gt;=0</xm:f>
          </x14:formula1>
          <xm:sqref>P671 P673 P677 P675 P666:P669 P704:P706 P880 P679:P700</xm:sqref>
        </x14:dataValidation>
        <x14:dataValidation type="list" allowBlank="1" showInputMessage="1" showErrorMessage="1">
          <x14:formula1>
            <xm:f>'C:\Users\cmgonzalez\AppData\Local\Microsoft\Windows\Temporary Internet Files\Content.Outlook\72NORT2C\[Plan anual de adquisiciones DCCEE - DDE CON TABLAS Y ADICIONES V2.xlsx]Hoja3'!#REF!</xm:f>
          </x14:formula1>
          <xm:sqref>G880:H880 Q666:R823 M666:N823 G666:H823 M880:N880 J666:K823 J880:K880</xm:sqref>
        </x14:dataValidation>
        <x14:dataValidation type="list" allowBlank="1" showInputMessage="1" showErrorMessage="1">
          <x14:formula1>
            <xm:f>'C:\Users\lcantor\Documents\datos d\TEMAS 2018\PLAN ANUAL DE ADQUISICIONES\[Plan anual de adquisiciones DCCEE - DDE REV2 OAP (5_12_2017) ALBERTO.xlsx]Hoja3'!#REF!</xm:f>
          </x14:formula1>
          <xm:sqref>G824:H879 M824:N879 J824:K879 Q824:R880</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VLOOKUP(VALUE(MID(A824,1,IF(VALUE(MID(A824,1,3))=898,3,4)))&amp;MID($D824,1,5),'C:\Users\lcantor\Documents\datos d\TEMAS 2018\PLAN ANUAL DE ADQUISICIONES\[Plan anual de adquisiciones DCCEE - DDE REV2 OAP (5_12_2017) ALBERTO.xlsx]Hoja1'!#REF!,4,0)&gt;=0</xm:f>
          </x14:formula1>
          <xm:sqref>P850:P879 P824:P832 P834:P843 P845:P848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VLOOKUP(VALUE(MID(XEU991,1,IF(VALUE(MID(XEU991,1,3))=898,3,4)))&amp;MID($D991,1,5),'C:\Users\yorcasitas\Desktop\PAA- 2018\INICIALES\INVERSION\[1049 - 2018 DEFINITIVO 2018 PROYECTO 1049 final (00000002).xlsx]Hoja1'!#REF!,4,0)&gt;=0</xm:f>
          </x14:formula1>
          <xm:sqref>I991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VLOOKUP(VALUE(MID(A881,1,IF(VALUE(MID(A881,1,3))=898,3,4)))&amp;MID($D881,1,5),'C:\Users\yorcasitas\Desktop\PAA- 2018\INICIALES\INVERSION\[1049 - 2018 DEFINITIVO 2018 PROYECTO 1049 final (00000002).xlsx]Hoja1'!#REF!,4,0)&gt;=0</xm:f>
          </x14:formula1>
          <xm:sqref>P881:P1036</xm:sqref>
        </x14:dataValidation>
        <x14:dataValidation type="list" allowBlank="1" showInputMessage="1" showErrorMessage="1">
          <x14:formula1>
            <xm:f>'C:\Users\yorcasitas\Desktop\PAA- 2018\INICIALES\INVERSION\[1049 - 2018 DEFINITIVO 2018 PROYECTO 1049 final (00000002).xlsx]Hoja3'!#REF!</xm:f>
          </x14:formula1>
          <xm:sqref>J881:J990 J992:J1036 G881:H990 G992:H1036 G991 M881:N1036 K881:K1036 Q881:R1036</xm:sqref>
        </x14:dataValidation>
        <x14:dataValidation type="list" allowBlank="1" showInputMessage="1" showErrorMessage="1">
          <x14:formula1>
            <xm:f>'D:\D.E.P.B\1056-2018\2018\PAA 2018\PAA 1050\[VERSION NUEVA PAA 2018 - 1050 VR 12122017.xlsx]Hoja3'!#REF!</xm:f>
          </x14:formula1>
          <xm:sqref>G1071:H1071 M1038:N1039 Q1038:R1039 M1071:N1071 Q1071:R1071 K1071</xm:sqref>
        </x14:dataValidation>
        <x14:dataValidation type="list" allowBlank="1" showInputMessage="1" showErrorMessage="1">
          <x14:formula1>
            <xm:f>'C:\Users\yorcasitas\Desktop\PAA- 2018\INICIALES\INVERSION\[1050 ULTIMO  PAA 2018 PROYECTO Ok.xlsx]Hoja3'!#REF!</xm:f>
          </x14:formula1>
          <xm:sqref>J1037:J1077 K1072:K1077 K1037:K1070 M1072:N1077 M1037:N1037 M1040:N1070 Q1072:R1077 Q1037:R1037 Q1040:R1070 G1072:H1077 G1037:H1070</xm:sqref>
        </x14:dataValidation>
        <x14:dataValidation type="list" allowBlank="1" showInputMessage="1" showErrorMessage="1">
          <x14:formula1>
            <xm:f>'C:\Users\jsanchezp\Desktop\[Copia de PLAN DE ADQUISICIONES 2018 - DBE (21 de dic)v2.xlsx]Hoja3'!#REF!</xm:f>
          </x14:formula1>
          <xm:sqref>M1206:M1213</xm:sqref>
        </x14:dataValidation>
        <x14:dataValidation type="list" allowBlank="1" showInputMessage="1" showErrorMessage="1">
          <x14:formula1>
            <xm:f>'[PAA MARTA 21 DE DICIEMBRE.xlsx]Hoja3'!#REF!</xm:f>
          </x14:formula1>
          <xm:sqref>K1079 G1079:H1079 M1079 Q1079:R1079</xm:sqref>
        </x14:dataValidation>
        <x14:dataValidation type="list" allowBlank="1" showInputMessage="1" showErrorMessage="1">
          <x14:formula1>
            <xm:f>'C:\Users\jsanchezp\AppData\Local\Microsoft\Windows\Temporary Internet Files\Content.Outlook\MLXDX3KB\[Copia de PLAN DE ADQUISICIONES 2018 - DBE (20 de dic).xlsx]Hoja3'!#REF!</xm:f>
          </x14:formula1>
          <xm:sqref>M1278 M1286:M1288 M1310</xm:sqref>
        </x14:dataValidation>
        <x14:dataValidation type="list" allowBlank="1" showInputMessage="1" showErrorMessage="1">
          <x14:formula1>
            <xm:f>'C:\Users\yorcasitas\Desktop\PAA- 2018\INICIALES\INVERSION\[1052 ULTIMO PLAN DE ADQUISICIONES 2018 - enero 4 final.xlsx]Hoja3'!#REF!</xm:f>
          </x14:formula1>
          <xm:sqref>J1162:J1163 J1257:J1313 J1080:K1084 J1086:K1159 J1225:K1225 J1315:K1315 K1259:K1313 N1081:N1084 N1259:N1313 G1080:H1084 G1162:H1163 G1086:H1159 G1225:H1225 G1315:H1315 G1257:H1313 M1086:N1159 M1183:M1184 M1220 M1289:M1309 M1080:M1084 M1078 M1225:N1225 M1311:M1313 M1315:N1315 M1279:M1285 M1259:M1277 Q1078:R1078 Q1080:R1315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VLOOKUP(VALUE(MID(A1258,1,IF(VALUE(MID(A1258,1,3))=898,3,4)))&amp;MID($D1258,1,5),'C:\Users\mgutierrezg2\AppData\Local\Microsoft\Windows\Temporary Internet Files\Content.Outlook\CNEP4DL9\[11-01-if-002 plan anual de adquisiciones v3 02-11-170 MOVILIDAD (00000002).xlsx]Hoja1'!#REF!,4,0)&gt;=0</xm:f>
          </x14:formula1>
          <xm:sqref>P1258</xm:sqref>
        </x14:dataValidation>
        <x14:dataValidation type="list" allowBlank="1" showInputMessage="1" showErrorMessage="1">
          <x14:formula1>
            <xm:f>'C:\Users\mgutierrezg2\AppData\Local\Microsoft\Windows\Temporary Internet Files\Content.Outlook\CNEP4DL9\[11-01-if-002 plan anual de adquisiciones v3 02-11-170 MOVILIDAD (00000002).xlsx]Hoja3'!#REF!</xm:f>
          </x14:formula1>
          <xm:sqref>M1257:N1258 K1257:K1258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VLOOKUP(VALUE(MID(A1166,1,IF(VALUE(MID(A1166,1,3))=898,3,4)))&amp;MID($D1166,1,5),'Y:\PLAN DE ADQUISICIONES\[MOVILIDAD.xlsx]Hoja1'!#REF!,4,0)&gt;=0</xm:f>
          </x14:formula1>
          <xm:sqref>P1259:P1314 P1166:P1256</xm:sqref>
        </x14:dataValidation>
        <x14:dataValidation type="list" allowBlank="1" showInputMessage="1" showErrorMessage="1">
          <x14:formula1>
            <xm:f>'Y:\PLAN DE ADQUISICIONES\[MOVILIDAD.xlsx]Hoja3'!#REF!</xm:f>
          </x14:formula1>
          <xm:sqref>M1166:M1182 M1221:M1224 M1214:M1219 J1314:K1314 M1314:N1314 G1314:H1314 M1226:N1256 J1226:K1256 G1166:H1224 M1185:M1205 J1166:K1224 N1166:N1224 G1226:H1256</xm:sqref>
        </x14:dataValidation>
        <x14:dataValidation type="list" allowBlank="1" showInputMessage="1" showErrorMessage="1">
          <x14:formula1>
            <xm:f>'C:\Users\mgutierrezg2\Desktop\plan de adquisiciones\[PROCESOS.xlsx]Hoja3'!#REF!</xm:f>
          </x14:formula1>
          <xm:sqref>G1085:H1085 J1164:J1165 J1085:K1085 M1085:N1085 G1164:H1165 M1160:N1165 G1160:H1161 K1160:K1165 J1160:J1161 G1078:H1078 J1078:K1078 N1078:N1080 J1079</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VLOOKUP(VALUE(MID(A1086,1,IF(VALUE(MID(A1086,1,3))=898,3,4)))&amp;MID($D1086,1,5),'C:\Users\yorcasitas\Desktop\PAA- 2018\INICIALES\INVERSION\[1052 ULTIMO PLAN DE ADQUISICIONES 2018 - enero 4 final.xlsx]Hoja1'!#REF!,4,0)&gt;=0</xm:f>
          </x14:formula1>
          <xm:sqref>P1086:P1159 P1315</xm:sqref>
        </x14:dataValidation>
        <x14:dataValidation type="list" allowBlank="1" showInputMessage="1" showErrorMessage="1">
          <x14:formula1>
            <xm:f>'C:\Users\yorcasitas\Desktop\PAA- 2018\INICIALES\INVERSION\[1053 - 2018 DEFINITIVO  Plan anual de adquisiciones Vigencia 2018VF 28 dic.xlsx]Hoja3'!#REF!</xm:f>
          </x14:formula1>
          <xm:sqref>N1316:N1636 N1638:N1639 J1316:J1636 J1638:J1639 K1316:K1639 M1316:M1368 M1371:M1637 M1639 Q1316:R1636 Q1638:R1639 G1316:H1636 G1638:H1639</xm:sqref>
        </x14:dataValidation>
        <x14:dataValidation type="list" allowBlank="1" showInputMessage="1" showErrorMessage="1">
          <x14:formula1>
            <xm:f>'C:\Users\yorcasitas\Desktop\PAA- 2018\INICIALES\INVERSION\[1055 - 2018 DEFINITIVO Plan anual de adquisiciones Vigencia 2018 OK.xlsx]Hoja3'!#REF!</xm:f>
          </x14:formula1>
          <xm:sqref>J1640:K1672 Q1640:R1672 M1640:N1672 G1640:H1672</xm:sqref>
        </x14:dataValidation>
        <x14:dataValidation type="list" allowBlank="1" showInputMessage="1" showErrorMessage="1">
          <x14:formula1>
            <xm:f>'C:\Users\yorcasitas\Desktop\PAA- 2018\INICIALES\INVERSION\[1056 Plan anual de adquisiciones vigencia 2018 dos ítem mas 55 y 56 OK Dic 28.xlsx]Hoja3'!#REF!</xm:f>
          </x14:formula1>
          <xm:sqref>J1673:K1735 G1673:H1735 M1673:N1735 Q1673:R1735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VLOOKUP(VALUE(MID(#REF!,1,IF(VALUE(MID(#REF!,1,3))=898,3,4)))&amp;MID(#REF!,1,5),'C:\Users\yorcasitas\Desktop\PAA- 2018\INICIALES\INVERSION\[1056 Plan anual de adquisiciones vigencia 2018 dos ítem mas 55 y 56 OK Dic 28.xlsx]Hoja1'!#REF!,4,0)&gt;=0</xm:f>
          </x14:formula1>
          <xm:sqref>P1716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VLOOKUP(VALUE(MID(#REF!,1,IF(VALUE(MID(#REF!,1,3))=898,3,4)))&amp;MID(#REF!,1,5),'C:\Users\yorcasitas\Desktop\PAA- 2018\INICIALES\INVERSION\[1056 Plan anual de adquisiciones vigencia 2018 dos ítem mas 55 y 56 OK Dic 28.xlsx]Hoja1'!#REF!,4,0)&gt;=0</xm:f>
          </x14:formula1>
          <xm:sqref>P1715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VLOOKUP(VALUE(MID(A1714,1,IF(VALUE(MID(A1714,1,3))=898,3,4)))&amp;MID($D1714,1,5),'C:\Users\yorcasitas\Desktop\PAA- 2018\INICIALES\INVERSION\[1056 Plan anual de adquisiciones vigencia 2018 dos ítem mas 55 y 56 OK Dic 28.xlsx]Hoja1'!#REF!,4,0)&gt;=0</xm:f>
          </x14:formula1>
          <xm:sqref>P1713:P1714</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VLOOKUP(VALUE(MID(A1673,1,IF(VALUE(MID(A1673,1,3))=898,3,4)))&amp;MID($D1673,1,5),'C:\Users\yorcasitas\Desktop\PAA- 2018\INICIALES\INVERSION\[1056 Plan anual de adquisiciones vigencia 2018 dos ítem mas 55 y 56 OK Dic 28.xlsx]Hoja1'!#REF!,4,0)&gt;=0</xm:f>
          </x14:formula1>
          <xm:sqref>P1717:P1735 P1673:P1712</xm:sqref>
        </x14:dataValidation>
        <x14:dataValidation type="list" allowBlank="1" showInputMessage="1" showErrorMessage="1">
          <x14:formula1>
            <xm:f>'C:\Users\yorcasitas\Desktop\PAA- 2018\INICIALES\INVERSION\[1057 - 2018 DEFINITIVO  PAA 2018 PROYECTO Ok.xlsx]Hoja3'!#REF!</xm:f>
          </x14:formula1>
          <xm:sqref>J1736:K1760 Q1736:R1760 M1736:N1760 G1736:H1760</xm:sqref>
        </x14:dataValidation>
        <x14:dataValidation type="list" allowBlank="1" showInputMessage="1" showErrorMessage="1">
          <x14:formula1>
            <xm:f>'C:\Users\yorcasitas\AppData\Local\Microsoft\Windows\Temporary Internet Files\Content.Outlook\6QBIMEWT\[Copia de 1058 Plan anual de adquisiciones Proyecto 1058 Vigencia 2018 ok con ajustes Dic 28.xlsx]Hoja3'!#REF!</xm:f>
          </x14:formula1>
          <xm:sqref>G1858:H1858 M1858:N1858 J1858:K1858</xm:sqref>
        </x14:dataValidation>
        <x14:dataValidation type="list" allowBlank="1" showInputMessage="1" showErrorMessage="1">
          <x14:formula1>
            <xm:f>'C:\Users\yorcasitas\Desktop\PAA- 2018\INICIALES\INVERSION\[1058 - 2018 DEFINITIVO  Plan anual de adquisiciones Proyecto 1058 Vigencia 2018 ok con ajustes Dic 21.xlsx]Hoja3'!#REF!</xm:f>
          </x14:formula1>
          <xm:sqref>M1761:M1857 J1849:J1857 J1761:K1843 K1847:K1857 Q1761:R1843 Q1857:R1858 N1761:N1843 N1847:N1857 G1761:H1857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VLOOKUP(VALUE(MID(B1846,1,IF(VALUE(MID(B1846,1,3))=898,3,4)))&amp;MID($D1846,1,5),'C:\Users\calmonacid\Desktop\PRENSA\PLAN DE ADQUISICIONES 2018\[PLAN_DE_ADQUISICIONES_1058_2018.xlsx]Hoja1'!#REF!,4,0)&gt;=0</xm:f>
          </x14:formula1>
          <xm:sqref>P1846</xm:sqref>
        </x14:dataValidation>
        <x14:dataValidation type="list" allowBlank="1" showInputMessage="1" showErrorMessage="1">
          <x14:formula1>
            <xm:f>'C:\Users\calmonacid\Desktop\PRENSA\PLAN DE ADQUISICIONES 2018\[PLAN_DE_ADQUISICIONES_1058_2018.xlsx]Hoja3'!#REF!</xm:f>
          </x14:formula1>
          <xm:sqref>J1846:K1846 Q1846:R1856 N1846</xm:sqref>
        </x14:dataValidation>
        <x14:dataValidation type="list" allowBlank="1" showInputMessage="1" showErrorMessage="1">
          <x14:formula1>
            <xm:f>'C:\Users\JpinzonF\Downloads\[PLAN_DE_ADQUISICIONES_1058_COMP02_2018 (1).xlsx]Hoja3'!#REF!</xm:f>
          </x14:formula1>
          <xm:sqref>J1847:J1848 N1844:N1845 Q1844:R1845 J1844:K1845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VLOOKUP(VALUE(MID(B1844,1,IF(VALUE(MID(B1844,1,3))=898,3,4)))&amp;MID($D1844,1,5),'C:\Users\JpinzonF\Downloads\[PLAN_DE_ADQUISICIONES_1058_COMP02_2018 (1).xlsx]Hoja1'!#REF!,4,0)&gt;=0</xm:f>
          </x14:formula1>
          <xm:sqref>P1844:P1845 P1847</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VLOOKUP(VALUE(MID(A1799,1,IF(VALUE(MID(A1799,1,3))=898,3,4)))&amp;MID($D1799,1,5),'C:\Users\yorcasitas\Desktop\PAA- 2018\INICIALES\INVERSION\[1058 - 2018 DEFINITIVO  Plan anual de adquisiciones Proyecto 1058 Vigencia 2018 ok con ajustes Dic 21.xlsx]Hoja1'!#REF!,4,0)&gt;=0</xm:f>
          </x14:formula1>
          <xm:sqref>P1803:P1808 P1799:P1801</xm:sqref>
        </x14:dataValidation>
        <x14:dataValidation type="list" allowBlank="1" showInputMessage="1" showErrorMessage="1">
          <x14:formula1>
            <xm:f>'C:\Users\Vaio\Downloads\[Plan anual de adquisiciones Arrendamiento.xlsx]Hoja3'!#REF!</xm:f>
          </x14:formula1>
          <xm:sqref>G1864:H1932 M1864:N1932 Q1864:R1932 J1864:K1932</xm:sqref>
        </x14:dataValidation>
        <x14:dataValidation type="list" allowBlank="1" showInputMessage="1" showErrorMessage="1">
          <x14:formula1>
            <xm:f>'C:\Users\Vaio\Downloads\[11-01-if-002 plan anual de adquisiciones v30 1071.xlsx]Hoja3'!#REF!</xm:f>
          </x14:formula1>
          <xm:sqref>J1936:K1948 M1936:N1948 Q1936:R1948 G1936:H1948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VLOOKUP(VALUE(MID(A1937,1,IF(VALUE(MID(A1937,1,3))=898,3,4)))&amp;MID($D1937,1,5),'C:\Users\Vaio\Downloads\[11-01-if-002 plan anual de adquisiciones v30 1071.xlsx]Hoja1'!#REF!,4,0)&gt;=0</xm:f>
          </x14:formula1>
          <xm:sqref>P1937:P1948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VLOOKUP(VALUE(MID(A1864,1,IF(VALUE(MID(A1864,1,3))=898,3,4)))&amp;MID($D1864,1,5),'C:\Users\Vaio\Downloads\[Plan anual de adquisiciones Arrendamiento.xlsx]Hoja1'!#REF!,4,0)&gt;=0</xm:f>
          </x14:formula1>
          <xm:sqref>P1864 P1866 P1916 P1918 P1922</xm:sqref>
        </x14:dataValidation>
        <x14:dataValidation type="list" allowBlank="1" showInputMessage="1" showErrorMessage="1">
          <x14:formula1>
            <xm:f>'C:\Users\yorcasitas\Desktop\PAA- 2018\INICIALES\INVERSION\[1071 - 2018 DEFINITIVO  Plan anual de adquisiciones vigencia 2018 OK (00000002).xlsx]Hoja3'!#REF!</xm:f>
          </x14:formula1>
          <xm:sqref>J1859:K1863 J1933:K1935 Q1859:R1863 Q1933:R1935 M1859:N1863 M1933:N1935 G1859:H1863 G1933:H1935</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VLOOKUP(VALUE(MID(A1859,1,IF(VALUE(MID(A1859,1,3))=898,3,4)))&amp;MID($D1859,1,5),'C:\Users\yorcasitas\Desktop\PAA- 2018\INICIALES\INVERSION\[1071 - 2018 DEFINITIVO  Plan anual de adquisiciones vigencia 2018 OK (00000002).xlsx]Hoja1'!#REF!,4,0)&gt;=0</xm:f>
          </x14:formula1>
          <xm:sqref>P1859:P1860 P1863 P1933 P1935</xm:sqref>
        </x14:dataValidation>
        <x14:dataValidation type="list" allowBlank="1" showInputMessage="1" showErrorMessage="1">
          <x14:formula1>
            <xm:f>'C:\Users\yorcasitas\Desktop\PAA- 2018\INICIALES\INVERSION\[1072 - 2018 - DEFINITIVO Plan anual de adquisiciones vigencia 2018 OK_26.12.17.xlsx]Hoja3'!#REF!</xm:f>
          </x14:formula1>
          <xm:sqref>J1949:K1964 Q1949:R1964 M1949:N1964 G1949:H1964</xm:sqref>
        </x14:dataValidation>
        <x14:dataValidation type="list" allowBlank="1" showInputMessage="1" showErrorMessage="1">
          <x14:formula1>
            <xm:f>'C:\Users\yorcasitas\Desktop\PAA- 2018\INICIALES\INVERSION\[1073 - 2018  DEFINIIVO.xlsx]Hoja3'!#REF!</xm:f>
          </x14:formula1>
          <xm:sqref>J1965:K2024 Q1965:R2024 M1965:N2024 G1965:H2024</xm:sqref>
        </x14:dataValidation>
        <x14:dataValidation type="list" allowBlank="1" showInputMessage="1" showErrorMessage="1">
          <x14:formula1>
            <xm:f>'C:\Users\yorcasitas\Desktop\PAA- 2018\INICIALES\INVERSION\[1074 - 2018 DEFINITIVO  Plan anual de adquisiciones Vigencia 2018 - ok.xlsx]Hoja3'!#REF!</xm:f>
          </x14:formula1>
          <xm:sqref>Q2025:R2056 K2055:K2056 K2025:K2053 J2025:J2056 M2025:N2056 G2025:H2056</xm:sqref>
        </x14:dataValidation>
        <x14:dataValidation type="list" allowBlank="1" showInputMessage="1" showErrorMessage="1">
          <x14:formula1>
            <xm:f>'C:\Users\yorcasitas\Desktop\PAA- 2018\INICIALES\FUNCIONAMIENTO\[GASTOS DE COMPUTADOR.xlsx]Hoja3'!#REF!</xm:f>
          </x14:formula1>
          <xm:sqref>J2057:K2069 Q2057:R2069 M2057:N2069 G2057:H2069</xm:sqref>
        </x14:dataValidation>
        <x14:dataValidation type="list" allowBlank="1" showInputMessage="1" showErrorMessage="1">
          <x14:formula1>
            <xm:f>'C:\Users\yorcasitas\Desktop\PAA- 2018\INICIALES\FUNCIONAMIENTO\[HONORARIOS ENTIDAD.xlsx]Hoja3'!#REF!</xm:f>
          </x14:formula1>
          <xm:sqref>J2070:K2081 Q2070:R2081 M2070:N2081 G2070:H2081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VLOOKUP(VALUE(MID(A2071,1,IF(VALUE(MID(A2071,1,3))=898,3,4)))&amp;MID($D2071,1,5),'C:\Users\yorcasitas\Desktop\PAA- 2018\INICIALES\FUNCIONAMIENTO\[HONORARIOS ENTIDAD.xlsx]Hoja1'!#REF!,4,0)&gt;=0</xm:f>
          </x14:formula1>
          <xm:sqref>P2071:P2072 P2075:P2077</xm:sqref>
        </x14:dataValidation>
        <x14:dataValidation type="list" allowBlank="1" showInputMessage="1" showErrorMessage="1">
          <x14:formula1>
            <xm:f>'C:\Users\yorcasitas\Desktop\PAA- 2018\INICIALES\FUNCIONAMIENTO\[PAA FUNCIONAMIENTO 2018 DSA.xlsx]Hoja3'!#REF!</xm:f>
          </x14:formula1>
          <xm:sqref>G2082:H2087 G2099:H2099 G2101:H2101 G2107:H2111 M2082:N2087 M2099:N2099 M2101:N2101 M2107:N2111 Q2082:R2087 Q2099:R2099 Q2101:R2101 Q2107:R2111 J2082:K2087 J2099:K2099 J2101:K2101 J2107:K2111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VLOOKUP(VALUE(MID(A2083,1,IF(VALUE(MID(A2083,1,3))=898,3,4)))&amp;MID($D2083,1,5),'C:\Users\yorcasitas\Desktop\PAA- 2018\INICIALES\FUNCIONAMIENTO\[PAA FUNCIONAMIENTO 2018 DSA.xlsx]Hoja1'!#REF!,4,0)&gt;=0</xm:f>
          </x14:formula1>
          <xm:sqref>P2083 P2087 P2107:P2111</xm:sqref>
        </x14:dataValidation>
        <x14:dataValidation type="list" allowBlank="1" showInputMessage="1" showErrorMessage="1">
          <x14:formula1>
            <xm:f>'C:\Users\jsalgado\AppData\Local\Microsoft\Windows\INetCache\Content.Outlook\0PSPEF1F\[Plan anual de adquisiciones v3 Funcionamineto.xlsx]Hoja3'!#REF!</xm:f>
          </x14:formula1>
          <xm:sqref>M2088:N2098 G2088:H2098 J2088:K2098 Q2088:R2098</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VLOOKUP(VALUE(MID(A2100,1,IF(VALUE(MID(A2100,1,3))=898,3,4)))&amp;MID($D2100,1,5),'C:\Users\jsalgado\AppData\Local\Microsoft\Windows\INetCache\Content.Outlook\0PSPEF1F\[PAA FUNCIONAMIENTO.xlsx]Hoja1'!#REF!,4,0)&gt;=0</xm:f>
          </x14:formula1>
          <xm:sqref>P2100</xm:sqref>
        </x14:dataValidation>
        <x14:dataValidation type="list" allowBlank="1" showInputMessage="1" showErrorMessage="1">
          <x14:formula1>
            <xm:f>'C:\Users\jsalgado\AppData\Local\Microsoft\Windows\INetCache\Content.Outlook\0PSPEF1F\[PAA FUNCIONAMIENTO.xlsx]Hoja3'!#REF!</xm:f>
          </x14:formula1>
          <xm:sqref>J2100:K2100 Q2100:R2100 M2100:N2100 G2100:H2100</xm:sqref>
        </x14:dataValidation>
        <x14:dataValidation type="list" allowBlank="1" showInputMessage="1" showErrorMessage="1">
          <x14:formula1>
            <xm:f>'C:\Users\jsalgado\AppData\Local\Microsoft\Windows\INetCache\Content.Outlook\0PSPEF1F\[PLAN_DE_ADQUISICIONES_2018_FUNCIONAMIENTO_IMPRESOS_Y_PUBLICA.xlsx]Hoja3'!#REF!</xm:f>
          </x14:formula1>
          <xm:sqref>J2102:K2106 M2102:N2106 Q2102:R2106 G2102:H2106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VLOOKUP(VALUE(MID(A2101,1,IF(VALUE(MID(A2101,1,3))=898,3,4)))&amp;MID($A2101,1,5),'C:\Users\yorcasitas\Desktop\PAA- 2018\INICIALES\FUNCIONAMIENTO\[PAA FUNCIONAMIENTO 2018 DSA.xlsx]Hoja1'!#REF!,4,0)&gt;=0</xm:f>
          </x14:formula1>
          <xm:sqref>P2101</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VLOOKUP(VALUE(MID(XFD546,1,IF(VALUE(MID(XFD546,1,3))=898,3,4)))&amp;MID($D546,1,5),'D:\2018\CONTRATACION\[plan adquisiciones 2018 final-2.xlsx]Hoja1'!#REF!,4,0)&gt;=0</xm:f>
          </x14:formula1>
          <xm:sqref>P546:P547</xm:sqref>
        </x14:dataValidation>
        <x14:dataValidation type="list" allowBlank="1" showInputMessage="1" showErrorMessage="1">
          <x14:formula1>
            <xm:f>'C:\Users\yorcasitas\AppData\Local\Microsoft\Windows\Temporary Internet Files\Content.Outlook\6QBIMEWT\[PAA FUNCIONAMIENTO 2.xlsx]Hoja3'!#REF!</xm:f>
          </x14:formula1>
          <xm:sqref>M2168:N2168 G2168:H2168 Q2168:R2168 J2168:K2168</xm:sqref>
        </x14:dataValidation>
        <x14:dataValidation type="list" allowBlank="1" showInputMessage="1" showErrorMessage="1">
          <x14:formula1>
            <xm:f>'C:\Users\Vaio\Downloads\[Plan anual de adquisiciones v3 02-11-170 gestión documental.xlsx]Hoja3'!#REF!</xm:f>
          </x14:formula1>
          <xm:sqref>M2112:N2167 Q2112:R2167 J2112:K2167 G2112:H2167</xm:sqref>
        </x14:dataValidation>
        <x14:dataValidation type="list" allowBlank="1" showInputMessage="1" showErrorMessage="1">
          <x14:formula1>
            <xm:f>'D:\2018\CONTRATACION\[plan adquisiciones 2018 final-2.xlsx]Hoja3'!#REF!</xm:f>
          </x14:formula1>
          <xm:sqref>N2173 J2173 M2169:N2172 G2169:H2172 Q2169:R2173 J2169:K2172</xm:sqref>
        </x14:dataValidation>
        <x14:dataValidation type="list" allowBlank="1" showInputMessage="1" showErrorMessage="1">
          <x14:formula1>
            <xm:f>'C:\Users\yorcasitas\Desktop\PAA- 2018\INICIALES\FUNCIONAMIENTO\[SEGUROS ENTIDAD.xlsx]Hoja3'!#REF!</xm:f>
          </x14:formula1>
          <xm:sqref>J2174:K2176 Q2174:R2176 M2174:N2176 G2174:H2176</xm:sqref>
        </x14:dataValidation>
        <x14:dataValidation type="custom" errorStyle="information" allowBlank="1" showInputMessage="1" showErrorMessage="1" errorTitle="ATENCIÓN!" error="LA SUMATORIA DE LOS VALORES DE LOS OBJETOS DE CONTRATO SUPERAN EL VALOR ASIGANDO PARA EL OBJETO DE GASTO">
          <x14:formula1>
            <xm:f>VLOOKUP(VALUE(MID(A2175,1,IF(VALUE(MID(A2175,1,3))=898,3,4)))&amp;MID($D2175,1,5),'C:\Users\yorcasitas\Desktop\PAA- 2018\INICIALES\FUNCIONAMIENTO\[SEGUROS ENTIDAD.xlsx]Hoja1'!#REF!,4,0)&gt;=0</xm:f>
          </x14:formula1>
          <xm:sqref>P2175:P2176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4E3D45-A192-4C58-B1D6-D7B61E07F9FC}">
  <ds:schemaRefs>
    <ds:schemaRef ds:uri="http://schemas.microsoft.com/sharepoint/v3/contenttype/forms"/>
  </ds:schemaRefs>
</ds:datastoreItem>
</file>

<file path=customXml/itemProps2.xml><?xml version="1.0" encoding="utf-8"?>
<ds:datastoreItem xmlns:ds="http://schemas.openxmlformats.org/officeDocument/2006/customXml" ds:itemID="{CA042337-1039-49D0-9D13-E581DB59A45E}">
  <ds:schemaRefs>
    <ds:schemaRef ds:uri="http://purl.org/dc/term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F7344D96-3317-414F-952C-C2E3995F8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2018-07-10T16:53:33Z</cp:lastPrinted>
  <dcterms:created xsi:type="dcterms:W3CDTF">2018-07-10T15:46:52Z</dcterms:created>
  <dcterms:modified xsi:type="dcterms:W3CDTF">2018-07-11T21:07:44Z</dcterms:modified>
</cp:coreProperties>
</file>