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martinez\Desktop\backup2016 nora\INFORMACION DE TRABAJO\TRABAJOS2019\SCIC2019\SOPORTES AÑO 2019\INFORMES SCIC 2020\"/>
    </mc:Choice>
  </mc:AlternateContent>
  <bookViews>
    <workbookView xWindow="0" yWindow="0" windowWidth="20490" windowHeight="8310" firstSheet="3" activeTab="3"/>
  </bookViews>
  <sheets>
    <sheet name="Hoja1" sheetId="1" state="hidden" r:id="rId1"/>
    <sheet name="Hoja2" sheetId="2" state="hidden" r:id="rId2"/>
    <sheet name="CON CAMBIOS 1" sheetId="5" state="hidden" r:id="rId3"/>
    <sheet name="MATRIZINFORMECUANTITATIVOSCIC" sheetId="8" r:id="rId4"/>
    <sheet name="Hoja3" sheetId="7" state="hidden" r:id="rId5"/>
    <sheet name="Hoja4" sheetId="9" r:id="rId6"/>
  </sheets>
  <definedNames>
    <definedName name="_xlnm._FilterDatabase" localSheetId="2" hidden="1">'CON CAMBIOS 1'!$A$41:$D$109</definedName>
    <definedName name="_xlnm.Print_Area" localSheetId="3">MATRIZINFORMECUANTITATIVOSCIC!$A$1:$H$155</definedName>
    <definedName name="No_se_aplica">Hoja1!$C$13</definedName>
    <definedName name="Si">Hoja1!$C$13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4" i="8" l="1"/>
  <c r="F123" i="8"/>
  <c r="F122" i="8"/>
  <c r="F121" i="8"/>
  <c r="F120" i="8"/>
  <c r="F119" i="8"/>
  <c r="F118" i="8"/>
  <c r="F117" i="8"/>
  <c r="F116" i="8"/>
  <c r="F115" i="8"/>
  <c r="F114" i="8"/>
  <c r="F113" i="8"/>
  <c r="F110" i="8"/>
  <c r="F109" i="8"/>
  <c r="F108" i="8"/>
  <c r="F105" i="8"/>
  <c r="F104" i="8"/>
  <c r="F103" i="8"/>
  <c r="F102" i="8"/>
  <c r="F101" i="8"/>
  <c r="F100" i="8"/>
  <c r="F99" i="8"/>
  <c r="F98" i="8"/>
  <c r="F97" i="8"/>
  <c r="F96" i="8"/>
  <c r="F95" i="8"/>
  <c r="F94" i="8"/>
  <c r="F93" i="8"/>
  <c r="F92" i="8"/>
  <c r="F91" i="8"/>
  <c r="F90" i="8"/>
  <c r="F88" i="8"/>
  <c r="F87" i="8"/>
  <c r="F86" i="8"/>
  <c r="F85" i="8"/>
  <c r="F84" i="8"/>
  <c r="F83" i="8"/>
  <c r="F82" i="8"/>
  <c r="F81" i="8"/>
  <c r="F80" i="8"/>
  <c r="F79" i="8"/>
  <c r="F77" i="8"/>
  <c r="F76" i="8"/>
  <c r="F75" i="8"/>
  <c r="F73" i="8"/>
  <c r="F72" i="8"/>
  <c r="F71" i="8"/>
  <c r="F70" i="8"/>
  <c r="F69" i="8"/>
  <c r="F68" i="8"/>
  <c r="F67" i="8"/>
  <c r="F66" i="8"/>
  <c r="F65" i="8"/>
  <c r="F64" i="8"/>
  <c r="F63" i="8"/>
  <c r="F62" i="8"/>
  <c r="F61" i="8"/>
  <c r="F60" i="8"/>
  <c r="F59" i="8"/>
  <c r="F57" i="8"/>
  <c r="F56" i="8"/>
  <c r="F55" i="8"/>
  <c r="F54" i="8"/>
  <c r="F52" i="8"/>
  <c r="F51" i="8"/>
  <c r="F50" i="8"/>
  <c r="F49" i="8"/>
  <c r="F48" i="8"/>
  <c r="F47" i="8"/>
  <c r="F46" i="8"/>
  <c r="F45"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1" i="8"/>
  <c r="F10" i="8"/>
  <c r="F9" i="8"/>
  <c r="F8" i="8"/>
  <c r="D114" i="8"/>
  <c r="D121" i="8"/>
  <c r="D105" i="8"/>
  <c r="D104" i="8"/>
  <c r="D103" i="8"/>
  <c r="D102" i="8"/>
  <c r="D101" i="8"/>
  <c r="D96" i="8"/>
  <c r="D88" i="8"/>
  <c r="D87" i="8"/>
  <c r="D86" i="8"/>
  <c r="D85" i="8"/>
  <c r="D84" i="8"/>
  <c r="D52" i="8"/>
  <c r="D57" i="8"/>
  <c r="D55" i="8"/>
  <c r="D82" i="8"/>
  <c r="D81" i="8"/>
  <c r="D80" i="8"/>
  <c r="D41" i="8"/>
  <c r="D40" i="8"/>
  <c r="D39" i="8"/>
  <c r="D18" i="8"/>
  <c r="D19" i="8"/>
  <c r="D17" i="8"/>
  <c r="D124" i="8"/>
  <c r="D123" i="8"/>
  <c r="D110" i="8"/>
  <c r="D109" i="8"/>
  <c r="D99" i="8"/>
  <c r="D98" i="8"/>
  <c r="D77" i="8"/>
  <c r="D76" i="8"/>
  <c r="D73" i="8"/>
  <c r="D72" i="8"/>
  <c r="D70" i="8"/>
  <c r="D69" i="8"/>
  <c r="D67" i="8"/>
  <c r="D66" i="8"/>
  <c r="D64" i="8"/>
  <c r="D63" i="8"/>
  <c r="D61" i="8"/>
  <c r="D60" i="8"/>
  <c r="D50" i="8"/>
  <c r="D49" i="8"/>
  <c r="D47" i="8"/>
  <c r="D46" i="8"/>
  <c r="D37" i="8"/>
  <c r="D36" i="8"/>
  <c r="D34" i="8"/>
  <c r="D33" i="8"/>
  <c r="D31" i="8"/>
  <c r="D30" i="8"/>
  <c r="D28" i="8"/>
  <c r="D27" i="8"/>
  <c r="D25" i="8"/>
  <c r="D24" i="8"/>
  <c r="D22" i="8"/>
  <c r="D21" i="8"/>
  <c r="D15" i="8"/>
  <c r="D14" i="8"/>
  <c r="G18" i="8" l="1"/>
  <c r="G60" i="8"/>
  <c r="G34" i="8"/>
  <c r="G63" i="8"/>
  <c r="G22" i="8"/>
  <c r="G36" i="8"/>
  <c r="G82" i="8"/>
  <c r="G99" i="8"/>
  <c r="G14" i="8"/>
  <c r="G49" i="8"/>
  <c r="G40" i="8"/>
  <c r="G64" i="8"/>
  <c r="G55" i="8"/>
  <c r="G17" i="8"/>
  <c r="G39" i="8"/>
  <c r="G66" i="8"/>
  <c r="G67" i="8"/>
  <c r="G30" i="8"/>
  <c r="G88" i="8"/>
  <c r="G72" i="8"/>
  <c r="G27" i="8"/>
  <c r="G15" i="8"/>
  <c r="G28" i="8"/>
  <c r="G41" i="8"/>
  <c r="G52" i="8"/>
  <c r="G81" i="8"/>
  <c r="G98" i="8"/>
  <c r="G46" i="8"/>
  <c r="G61" i="8"/>
  <c r="G73" i="8"/>
  <c r="G109" i="8"/>
  <c r="G24" i="8"/>
  <c r="G37" i="8"/>
  <c r="G47" i="8"/>
  <c r="G84" i="8"/>
  <c r="G101" i="8"/>
  <c r="G110" i="8"/>
  <c r="G25" i="8"/>
  <c r="G31" i="8"/>
  <c r="G76" i="8"/>
  <c r="G85" i="8"/>
  <c r="G102" i="8"/>
  <c r="G121" i="8"/>
  <c r="G19" i="8"/>
  <c r="G57" i="8"/>
  <c r="G77" i="8"/>
  <c r="G86" i="8"/>
  <c r="G103" i="8"/>
  <c r="G114" i="8"/>
  <c r="G33" i="8"/>
  <c r="G50" i="8"/>
  <c r="G69" i="8"/>
  <c r="G87" i="8"/>
  <c r="G96" i="8"/>
  <c r="G104" i="8"/>
  <c r="G123" i="8"/>
  <c r="G21" i="8"/>
  <c r="G70" i="8"/>
  <c r="G80" i="8"/>
  <c r="G105" i="8"/>
  <c r="G124" i="8"/>
  <c r="F7" i="8"/>
  <c r="D119" i="8"/>
  <c r="G119" i="8" s="1"/>
  <c r="D118" i="8"/>
  <c r="G118" i="8" s="1"/>
  <c r="D117" i="8"/>
  <c r="G117" i="8" s="1"/>
  <c r="D116" i="8"/>
  <c r="G116" i="8" s="1"/>
  <c r="D94" i="8"/>
  <c r="G94" i="8" s="1"/>
  <c r="D93" i="8"/>
  <c r="G93" i="8" s="1"/>
  <c r="D92" i="8"/>
  <c r="G92" i="8" s="1"/>
  <c r="D91" i="8"/>
  <c r="G91" i="8" s="1"/>
  <c r="D9" i="8"/>
  <c r="G9" i="8" s="1"/>
  <c r="D10" i="8"/>
  <c r="G10" i="8" s="1"/>
  <c r="D11" i="8"/>
  <c r="G11" i="8" s="1"/>
  <c r="D8" i="8"/>
  <c r="G8" i="8" s="1"/>
  <c r="D122" i="8"/>
  <c r="G122" i="8" s="1"/>
  <c r="D120" i="8"/>
  <c r="G120" i="8" s="1"/>
  <c r="D115" i="8"/>
  <c r="G115" i="8" s="1"/>
  <c r="D113" i="8"/>
  <c r="G113" i="8" s="1"/>
  <c r="D108" i="8"/>
  <c r="G108" i="8" s="1"/>
  <c r="D100" i="8"/>
  <c r="G100" i="8" s="1"/>
  <c r="D97" i="8"/>
  <c r="G97" i="8" s="1"/>
  <c r="D95" i="8"/>
  <c r="G95" i="8" s="1"/>
  <c r="D90" i="8"/>
  <c r="G90" i="8" s="1"/>
  <c r="D83" i="8"/>
  <c r="G83" i="8" s="1"/>
  <c r="D79" i="8"/>
  <c r="G79" i="8" s="1"/>
  <c r="D75" i="8"/>
  <c r="G75" i="8" s="1"/>
  <c r="D71" i="8"/>
  <c r="G71" i="8" s="1"/>
  <c r="D68" i="8"/>
  <c r="G68" i="8" s="1"/>
  <c r="D65" i="8"/>
  <c r="G65" i="8" s="1"/>
  <c r="D62" i="8"/>
  <c r="G62" i="8" s="1"/>
  <c r="D59" i="8"/>
  <c r="G59" i="8" s="1"/>
  <c r="D56" i="8"/>
  <c r="G56" i="8" s="1"/>
  <c r="D54" i="8"/>
  <c r="G54" i="8" s="1"/>
  <c r="D51" i="8"/>
  <c r="G51" i="8" s="1"/>
  <c r="D48" i="8"/>
  <c r="G48" i="8" s="1"/>
  <c r="D45" i="8"/>
  <c r="G45" i="8" s="1"/>
  <c r="D38" i="8"/>
  <c r="G38" i="8" s="1"/>
  <c r="D35" i="8"/>
  <c r="G35" i="8" s="1"/>
  <c r="D32" i="8"/>
  <c r="G32" i="8" s="1"/>
  <c r="D29" i="8"/>
  <c r="G29" i="8" s="1"/>
  <c r="D26" i="8"/>
  <c r="G26" i="8" s="1"/>
  <c r="D23" i="8"/>
  <c r="G23" i="8" s="1"/>
  <c r="D20" i="8"/>
  <c r="G20" i="8" s="1"/>
  <c r="D16" i="8"/>
  <c r="G16" i="8" s="1"/>
  <c r="D13" i="8"/>
  <c r="G13" i="8" s="1"/>
  <c r="D7" i="8"/>
  <c r="D125" i="8" l="1"/>
  <c r="G7" i="8"/>
  <c r="I4" i="9"/>
  <c r="I5" i="9"/>
  <c r="I3" i="9"/>
  <c r="F130" i="5" l="1"/>
  <c r="F129" i="5"/>
  <c r="F125" i="5"/>
  <c r="F124" i="5"/>
  <c r="F123" i="5"/>
  <c r="F122" i="5"/>
  <c r="F115" i="5"/>
  <c r="F114" i="5"/>
  <c r="F101" i="5"/>
  <c r="F100" i="5"/>
  <c r="F95" i="5"/>
  <c r="F94" i="5"/>
  <c r="F93" i="5"/>
  <c r="F90" i="5"/>
  <c r="F89" i="5"/>
  <c r="F88" i="5"/>
  <c r="F87" i="5"/>
  <c r="F86" i="5"/>
  <c r="F84" i="5"/>
  <c r="F83" i="5"/>
  <c r="F82" i="5"/>
  <c r="F80" i="5"/>
  <c r="F78" i="5"/>
  <c r="F77" i="5"/>
  <c r="F76" i="5"/>
  <c r="F74" i="5"/>
  <c r="F73" i="5"/>
  <c r="F71" i="5"/>
  <c r="F70" i="5"/>
  <c r="F68" i="5"/>
  <c r="F67" i="5"/>
  <c r="F65" i="5"/>
  <c r="F64" i="5"/>
  <c r="F62" i="5"/>
  <c r="F61" i="5"/>
  <c r="F53" i="5"/>
  <c r="F52" i="5"/>
  <c r="F50" i="5"/>
  <c r="F49" i="5"/>
  <c r="F46" i="5"/>
  <c r="F45" i="5"/>
  <c r="G45" i="5"/>
  <c r="G46" i="5"/>
  <c r="G48" i="5"/>
  <c r="H48" i="5" s="1"/>
  <c r="G49" i="5"/>
  <c r="G50" i="5"/>
  <c r="H50" i="5" s="1"/>
  <c r="G51" i="5"/>
  <c r="H51" i="5" s="1"/>
  <c r="G52" i="5"/>
  <c r="G53" i="5"/>
  <c r="G54" i="5"/>
  <c r="H54" i="5" s="1"/>
  <c r="G56" i="5"/>
  <c r="H56" i="5" s="1"/>
  <c r="G57" i="5"/>
  <c r="H57" i="5" s="1"/>
  <c r="G58" i="5"/>
  <c r="H58" i="5" s="1"/>
  <c r="G59" i="5"/>
  <c r="H59" i="5" s="1"/>
  <c r="G60" i="5"/>
  <c r="H60" i="5" s="1"/>
  <c r="G61" i="5"/>
  <c r="G62" i="5"/>
  <c r="G63" i="5"/>
  <c r="H63" i="5" s="1"/>
  <c r="G64" i="5"/>
  <c r="G65" i="5"/>
  <c r="G66" i="5"/>
  <c r="H66" i="5" s="1"/>
  <c r="G67" i="5"/>
  <c r="G68" i="5"/>
  <c r="G69" i="5"/>
  <c r="H69" i="5" s="1"/>
  <c r="G70" i="5"/>
  <c r="H70" i="5" s="1"/>
  <c r="G71" i="5"/>
  <c r="G72" i="5"/>
  <c r="H72" i="5" s="1"/>
  <c r="G73" i="5"/>
  <c r="G74" i="5"/>
  <c r="G75" i="5"/>
  <c r="H75" i="5" s="1"/>
  <c r="G76" i="5"/>
  <c r="G77" i="5"/>
  <c r="G78" i="5"/>
  <c r="G79" i="5"/>
  <c r="H79" i="5" s="1"/>
  <c r="G80" i="5"/>
  <c r="G81" i="5"/>
  <c r="H81" i="5" s="1"/>
  <c r="G82" i="5"/>
  <c r="G83" i="5"/>
  <c r="G84" i="5"/>
  <c r="H84" i="5" s="1"/>
  <c r="G85" i="5"/>
  <c r="H85" i="5" s="1"/>
  <c r="G86" i="5"/>
  <c r="G87" i="5"/>
  <c r="G88" i="5"/>
  <c r="G89" i="5"/>
  <c r="G90" i="5"/>
  <c r="G91" i="5"/>
  <c r="H91" i="5" s="1"/>
  <c r="G92" i="5"/>
  <c r="H92" i="5" s="1"/>
  <c r="G93" i="5"/>
  <c r="G94" i="5"/>
  <c r="G95" i="5"/>
  <c r="G96" i="5"/>
  <c r="H96" i="5" s="1"/>
  <c r="G97" i="5"/>
  <c r="H97" i="5" s="1"/>
  <c r="G98" i="5"/>
  <c r="H98" i="5" s="1"/>
  <c r="G99" i="5"/>
  <c r="H99" i="5" s="1"/>
  <c r="G100" i="5"/>
  <c r="G101" i="5"/>
  <c r="G102" i="5"/>
  <c r="H102" i="5" s="1"/>
  <c r="G103" i="5"/>
  <c r="H103" i="5" s="1"/>
  <c r="G104" i="5"/>
  <c r="H104" i="5" s="1"/>
  <c r="G105" i="5"/>
  <c r="H105" i="5" s="1"/>
  <c r="G106" i="5"/>
  <c r="H106" i="5" s="1"/>
  <c r="G107" i="5"/>
  <c r="H107" i="5" s="1"/>
  <c r="G108" i="5"/>
  <c r="H108" i="5" s="1"/>
  <c r="G111" i="5"/>
  <c r="H111" i="5" s="1"/>
  <c r="G112" i="5"/>
  <c r="H112" i="5" s="1"/>
  <c r="G113" i="5"/>
  <c r="H113" i="5" s="1"/>
  <c r="G114" i="5"/>
  <c r="G115" i="5"/>
  <c r="G119" i="5"/>
  <c r="H119" i="5" s="1"/>
  <c r="G120" i="5"/>
  <c r="H120" i="5" s="1"/>
  <c r="G121" i="5"/>
  <c r="H121" i="5" s="1"/>
  <c r="G122" i="5"/>
  <c r="G123" i="5"/>
  <c r="H123" i="5" s="1"/>
  <c r="G124" i="5"/>
  <c r="G125" i="5"/>
  <c r="H125" i="5" s="1"/>
  <c r="G126" i="5"/>
  <c r="H126" i="5" s="1"/>
  <c r="G127" i="5"/>
  <c r="H127" i="5" s="1"/>
  <c r="G128" i="5"/>
  <c r="H128" i="5" s="1"/>
  <c r="G129" i="5"/>
  <c r="G130" i="5"/>
  <c r="G44" i="5"/>
  <c r="H44" i="5" s="1"/>
  <c r="F38" i="5"/>
  <c r="F37" i="5"/>
  <c r="F36" i="5"/>
  <c r="F16" i="5"/>
  <c r="F15" i="5"/>
  <c r="F14" i="5"/>
  <c r="G5" i="5"/>
  <c r="G6" i="5"/>
  <c r="G7" i="5"/>
  <c r="H7" i="5" s="1"/>
  <c r="G8" i="5"/>
  <c r="G9" i="5"/>
  <c r="G10" i="5"/>
  <c r="H10" i="5" s="1"/>
  <c r="G11" i="5"/>
  <c r="H11" i="5" s="1"/>
  <c r="G12" i="5"/>
  <c r="H12" i="5" s="1"/>
  <c r="G13" i="5"/>
  <c r="H13" i="5" s="1"/>
  <c r="G14" i="5"/>
  <c r="G15" i="5"/>
  <c r="H15" i="5" s="1"/>
  <c r="G16" i="5"/>
  <c r="G17" i="5"/>
  <c r="H17" i="5" s="1"/>
  <c r="G18" i="5"/>
  <c r="H18" i="5" s="1"/>
  <c r="G19" i="5"/>
  <c r="H19" i="5" s="1"/>
  <c r="G20" i="5"/>
  <c r="H20" i="5" s="1"/>
  <c r="G21" i="5"/>
  <c r="H21" i="5" s="1"/>
  <c r="G22" i="5"/>
  <c r="H22" i="5" s="1"/>
  <c r="G23" i="5"/>
  <c r="H23" i="5" s="1"/>
  <c r="G24" i="5"/>
  <c r="H24" i="5" s="1"/>
  <c r="G25" i="5"/>
  <c r="H25" i="5" s="1"/>
  <c r="G26" i="5"/>
  <c r="H26" i="5" s="1"/>
  <c r="G27" i="5"/>
  <c r="H27" i="5" s="1"/>
  <c r="G28" i="5"/>
  <c r="H28" i="5" s="1"/>
  <c r="G29" i="5"/>
  <c r="H29" i="5" s="1"/>
  <c r="G30" i="5"/>
  <c r="H30" i="5" s="1"/>
  <c r="G31" i="5"/>
  <c r="H31" i="5" s="1"/>
  <c r="G32" i="5"/>
  <c r="H32" i="5" s="1"/>
  <c r="G33" i="5"/>
  <c r="H33" i="5" s="1"/>
  <c r="G34" i="5"/>
  <c r="H34" i="5" s="1"/>
  <c r="G35" i="5"/>
  <c r="H35" i="5" s="1"/>
  <c r="G36" i="5"/>
  <c r="G37" i="5"/>
  <c r="G38" i="5"/>
  <c r="G39" i="5"/>
  <c r="H39" i="5" s="1"/>
  <c r="G4" i="5"/>
  <c r="H4" i="5" s="1"/>
  <c r="F6" i="5"/>
  <c r="F8" i="5"/>
  <c r="F9" i="5"/>
  <c r="F5" i="5"/>
  <c r="H65" i="5" l="1"/>
  <c r="H38" i="5"/>
  <c r="H90" i="5"/>
  <c r="H74" i="5"/>
  <c r="H62" i="5"/>
  <c r="H122" i="5"/>
  <c r="H129" i="5"/>
  <c r="H114" i="5"/>
  <c r="H124" i="5"/>
  <c r="H83" i="5"/>
  <c r="H71" i="5"/>
  <c r="H94" i="5"/>
  <c r="H53" i="5"/>
  <c r="G125" i="8"/>
  <c r="H36" i="5"/>
  <c r="H100" i="5"/>
  <c r="H88" i="5"/>
  <c r="H68" i="5"/>
  <c r="H95" i="5"/>
  <c r="H67" i="5"/>
  <c r="H14" i="5"/>
  <c r="H6" i="5"/>
  <c r="H78" i="5"/>
  <c r="H49" i="5"/>
  <c r="H115" i="5"/>
  <c r="H89" i="5"/>
  <c r="H87" i="5"/>
  <c r="H45" i="5"/>
  <c r="H37" i="5"/>
  <c r="H9" i="5"/>
  <c r="H5" i="5"/>
  <c r="H130" i="5"/>
  <c r="H101" i="5"/>
  <c r="H93" i="5"/>
  <c r="H73" i="5"/>
  <c r="H61" i="5"/>
  <c r="H52" i="5"/>
  <c r="H16" i="5"/>
  <c r="H8" i="5"/>
  <c r="H76" i="5"/>
  <c r="H64" i="5"/>
  <c r="H77" i="5"/>
  <c r="H80" i="5"/>
  <c r="H86" i="5"/>
  <c r="H82" i="5"/>
  <c r="H46" i="5"/>
  <c r="M1" i="2"/>
  <c r="M2" i="2"/>
  <c r="M3" i="2"/>
  <c r="M4" i="2"/>
  <c r="M5"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6" i="2"/>
  <c r="C131" i="8" l="1"/>
  <c r="C132" i="8" s="1"/>
  <c r="H131" i="5"/>
  <c r="C136" i="5" s="1"/>
  <c r="C137" i="5" s="1"/>
  <c r="C138" i="5" s="1"/>
  <c r="F13" i="1"/>
  <c r="F12" i="1" s="1"/>
  <c r="F15" i="1"/>
  <c r="F14" i="1" s="1"/>
  <c r="F19" i="1"/>
  <c r="F18" i="1" s="1"/>
  <c r="F21" i="1"/>
  <c r="F20" i="1" s="1"/>
  <c r="F23" i="1"/>
  <c r="F22" i="1" s="1"/>
  <c r="F25" i="1"/>
  <c r="F24" i="1" s="1"/>
  <c r="F27" i="1"/>
  <c r="F26" i="1" s="1"/>
  <c r="F29" i="1"/>
  <c r="F28" i="1" s="1"/>
  <c r="F32" i="1"/>
  <c r="F31" i="1" s="1"/>
  <c r="F30" i="1" s="1"/>
  <c r="F35" i="1"/>
  <c r="F34" i="1" s="1"/>
  <c r="F33" i="1" s="1"/>
  <c r="D35" i="1"/>
  <c r="D34" i="1" s="1"/>
  <c r="D33" i="1" s="1"/>
  <c r="D32" i="1"/>
  <c r="D31" i="1" s="1"/>
  <c r="D30" i="1" s="1"/>
  <c r="D29" i="1"/>
  <c r="D28" i="1" s="1"/>
  <c r="D27" i="1"/>
  <c r="D26" i="1" s="1"/>
  <c r="D25" i="1"/>
  <c r="D24" i="1" s="1"/>
  <c r="D23" i="1"/>
  <c r="D22" i="1" s="1"/>
  <c r="D21" i="1"/>
  <c r="D20" i="1" s="1"/>
  <c r="D19" i="1"/>
  <c r="D18" i="1" s="1"/>
  <c r="D15" i="1"/>
  <c r="D14" i="1" s="1"/>
  <c r="D13" i="1"/>
  <c r="D12" i="1" s="1"/>
  <c r="D1" i="2"/>
  <c r="D2" i="2"/>
  <c r="I2" i="2"/>
  <c r="I1" i="2"/>
  <c r="D3" i="2"/>
  <c r="D4" i="2"/>
  <c r="D5" i="2"/>
  <c r="D6" i="2"/>
  <c r="D7" i="2"/>
  <c r="D8" i="2"/>
  <c r="D9" i="2"/>
  <c r="D10" i="2"/>
  <c r="D11" i="2"/>
  <c r="D12" i="2"/>
  <c r="D13" i="2"/>
  <c r="D14" i="2"/>
  <c r="D15" i="2"/>
  <c r="D16" i="2"/>
  <c r="F17" i="1" l="1"/>
  <c r="F16" i="1" s="1"/>
  <c r="F11" i="1"/>
  <c r="F10" i="1" s="1"/>
  <c r="D17" i="1"/>
  <c r="D16" i="1" s="1"/>
  <c r="D11" i="1"/>
  <c r="D10" i="1" s="1"/>
  <c r="F9" i="1" l="1"/>
  <c r="D9" i="1"/>
  <c r="D5" i="1" l="1"/>
  <c r="F5" i="1" s="1"/>
</calcChain>
</file>

<file path=xl/comments1.xml><?xml version="1.0" encoding="utf-8"?>
<comments xmlns="http://schemas.openxmlformats.org/spreadsheetml/2006/main">
  <authors>
    <author>Yimmy Alexander Bueno Juez</author>
  </authors>
  <commentList>
    <comment ref="B48" authorId="0" shapeId="0">
      <text>
        <r>
          <rPr>
            <b/>
            <sz val="8"/>
            <color indexed="81"/>
            <rFont val="Tahoma"/>
            <family val="2"/>
          </rPr>
          <t>Yimmy Alexander Bueno Juez:</t>
        </r>
        <r>
          <rPr>
            <sz val="8"/>
            <color indexed="81"/>
            <rFont val="Tahoma"/>
            <family val="2"/>
          </rPr>
          <t xml:space="preserve">
La eficacia se podría medir en conjunto con las preguntas planteadas sobre el tema en políticas de operación.</t>
        </r>
      </text>
    </comment>
    <comment ref="B51" authorId="0" shapeId="0">
      <text>
        <r>
          <rPr>
            <b/>
            <sz val="8"/>
            <color indexed="81"/>
            <rFont val="Tahoma"/>
            <family val="2"/>
          </rPr>
          <t>Yimmy Alexander Bueno Juez:</t>
        </r>
        <r>
          <rPr>
            <sz val="8"/>
            <color indexed="81"/>
            <rFont val="Tahoma"/>
            <family val="2"/>
          </rPr>
          <t xml:space="preserve">
La eficacia se puede medir en conjunto con las preguntas planteadas en la parte correspondiente a políticas contables</t>
        </r>
      </text>
    </comment>
  </commentList>
</comments>
</file>

<file path=xl/sharedStrings.xml><?xml version="1.0" encoding="utf-8"?>
<sst xmlns="http://schemas.openxmlformats.org/spreadsheetml/2006/main" count="1443" uniqueCount="525">
  <si>
    <t>Elementos del Marco Normativo</t>
  </si>
  <si>
    <t>PREGUNTAS</t>
  </si>
  <si>
    <t xml:space="preserve">Marco de referencia del proceso contable </t>
  </si>
  <si>
    <t>Políticas Contables</t>
  </si>
  <si>
    <t>Política de operación</t>
  </si>
  <si>
    <t>EVALUACIÓN DE CONTROLES 1 FASE</t>
  </si>
  <si>
    <t>CALIFICACIÓN</t>
  </si>
  <si>
    <t>EVALUACIÓN DE CONTROLES 2 FASE</t>
  </si>
  <si>
    <t>OBSERVACIONES</t>
  </si>
  <si>
    <t>¿Se establecen cronogramas para el seguimiento al cumplimiento de los planes de mejoramiento derivados de los hallazgos de auditoría interna o externa?</t>
  </si>
  <si>
    <t>Etapas del proceso contable</t>
  </si>
  <si>
    <t>Reconocimiento</t>
  </si>
  <si>
    <t xml:space="preserve">Identificación </t>
  </si>
  <si>
    <t xml:space="preserve">Medición </t>
  </si>
  <si>
    <t>Registro</t>
  </si>
  <si>
    <t xml:space="preserve">Clasificación </t>
  </si>
  <si>
    <t>Medición posterior</t>
  </si>
  <si>
    <t>si</t>
  </si>
  <si>
    <t>no</t>
  </si>
  <si>
    <t>No aplica</t>
  </si>
  <si>
    <t>N/A</t>
  </si>
  <si>
    <t xml:space="preserve"> </t>
  </si>
  <si>
    <t>Si</t>
  </si>
  <si>
    <t>No</t>
  </si>
  <si>
    <t>Parcialmente</t>
  </si>
  <si>
    <t>No adecuado</t>
  </si>
  <si>
    <t>¿La entidad ha definido adecuadamente las políticas contables que debe aplicar para el reconocimiento, medición, revelación y presentación de los hechos económicos de acuerdo con el marco normativo que le corresponde?</t>
  </si>
  <si>
    <t>Adecuado</t>
  </si>
  <si>
    <t>1.1</t>
  </si>
  <si>
    <t>1.1.1</t>
  </si>
  <si>
    <t>1.1.1.1</t>
  </si>
  <si>
    <t>¿Se han identificado, en la entidad, los procesos que generan hechos económicos y que, por lo tanto, constituyen proveedores de información del proceso contable?</t>
  </si>
  <si>
    <t>1.1.2</t>
  </si>
  <si>
    <t>1.1.2.1</t>
  </si>
  <si>
    <t>2.1</t>
  </si>
  <si>
    <t>2.1.1</t>
  </si>
  <si>
    <t>2.1.1.1</t>
  </si>
  <si>
    <t>2.1.2</t>
  </si>
  <si>
    <t>2.1.2.1</t>
  </si>
  <si>
    <t>¿La clasificación de los hechos económicos corresponde a una correcta interpretación tanto del marco normativo, como del Catálogo de Cuentas aplicable a la entidad?</t>
  </si>
  <si>
    <t>2.1.3</t>
  </si>
  <si>
    <t>2.1.3.1</t>
  </si>
  <si>
    <t>¿Los hechos económicos registrados por la entidad tienen una medición monetaria confiable?</t>
  </si>
  <si>
    <t>¿Los hechos económicos se contabilizan cronológicamente y se deja evidencia de su registro en forma consecutiva?</t>
  </si>
  <si>
    <t>2.1.4</t>
  </si>
  <si>
    <t>2.1.4.1</t>
  </si>
  <si>
    <t>¿Se encuentran plenamente establecidos los criterios de medición posterior para cada uno de los elementos de los estados financieros de acuerdo al Marco normativo aplicable?</t>
  </si>
  <si>
    <t>2.2</t>
  </si>
  <si>
    <t>2.2.1</t>
  </si>
  <si>
    <t>Presentación de Estados Financieros</t>
  </si>
  <si>
    <t>2.3</t>
  </si>
  <si>
    <t>¿Se elaboran y presentan oportunamente los estados financieros, a los usuarios de la información?</t>
  </si>
  <si>
    <t>2.3.1</t>
  </si>
  <si>
    <t>Rendición de cuentas</t>
  </si>
  <si>
    <t xml:space="preserve">3. </t>
  </si>
  <si>
    <t>3.1</t>
  </si>
  <si>
    <t>¿Se adjuntan los estados financieros al informe de rendición de cuentas?</t>
  </si>
  <si>
    <t>3.1.1</t>
  </si>
  <si>
    <t>4.</t>
  </si>
  <si>
    <t>Administración del Riesgo Contable</t>
  </si>
  <si>
    <t>4.1</t>
  </si>
  <si>
    <t>4.1.1</t>
  </si>
  <si>
    <t>¿Se identifican, analizan y se da un tratamiento adecuado a los riesgos de índole contable en forma permanente?</t>
  </si>
  <si>
    <t>TOTAL CONTROL INTERNO CONTABLE</t>
  </si>
  <si>
    <t>FORMULARIO DE EVALUACIÓN DEL CONTROL INTERNO CONTABLE</t>
  </si>
  <si>
    <t>DEFICIENTE</t>
  </si>
  <si>
    <t>Efectividad</t>
  </si>
  <si>
    <t>Existencia</t>
  </si>
  <si>
    <t>A pesar de su existencia, no se aplica adecuadamente , ya que no incluyen las relacionadas con  la revelación A1</t>
  </si>
  <si>
    <t>MARCO DE REFERENCIA DEL PROCESO CONTABLE</t>
  </si>
  <si>
    <t>ELEMENTOS DEL MARCO NORMATIVO</t>
  </si>
  <si>
    <t>POLÍTICAS CONTABLES</t>
  </si>
  <si>
    <t>¿Las políticas contables son consistentes con las prescripciones del marco normativo aplicable a la entidad?</t>
  </si>
  <si>
    <t>POLÍTICAS DE OPERACIÓN</t>
  </si>
  <si>
    <t>¿Se cuenta con una política institucional para la presentación oportuna de la información financiera debidamente analizada?</t>
  </si>
  <si>
    <t>¿Existe una política para llevar a cabo, en forma adecuada, el cierre integral de la información producida en las áreas o dependencias que generan hechos económicos?</t>
  </si>
  <si>
    <t>¿La entidad tiene implementadas políticas para realizar periódicamente inventarios, conciliaciones y cruces de información, que le permitan verificar la existencia y medición confiable?</t>
  </si>
  <si>
    <t>¿Los manuales de políticas, procedimientos y demás prácticas contables se encuentran debidamente actualizados y sirven de guía u orientación efectiva del proceso contable?</t>
  </si>
  <si>
    <t>¿Se cuenta con una política de depuración contable permanente y sostenible de la calidad de la información?</t>
  </si>
  <si>
    <t>ETAPAS DEL PROCESO CONTABLE</t>
  </si>
  <si>
    <t>RECONOCIMIENTO</t>
  </si>
  <si>
    <t>IDENTIFICACIÓN</t>
  </si>
  <si>
    <t>¿Se han identificado debidamente los productos de los demás procesos que constituyen insumos del proceso contable?</t>
  </si>
  <si>
    <t>¿Se evidencia por medio de flujogramas, u otra técnica o mecanismo, la forma como circula la información a través de la entidad y su respectivo efecto en el proceso contable de la entidad?</t>
  </si>
  <si>
    <t>¿Los bienes, derechos y obligaciones se encuentran debidamente individualizados en la contabilidad, bien sea por el área contable, o bien por otras dependencias que administran las bases de datos  que contiene esta información?</t>
  </si>
  <si>
    <t>¿Para la identificación de los hechos económicos, se toma  con base el marco normativo aplicable a la entidad?</t>
  </si>
  <si>
    <t>CLASIFICACIÓN</t>
  </si>
  <si>
    <t>¿Se utiliza la versión actualizada del Catálogo General de Cuentas correspondiente al marco normativo aplicable a la entidad?</t>
  </si>
  <si>
    <t>¿Se llevan registros individualizados de los hechos económicos ocurridos en la entidad?</t>
  </si>
  <si>
    <t>MEDICIÓN</t>
  </si>
  <si>
    <t>REGISTRO</t>
  </si>
  <si>
    <t>¿Los hechos económicos registrados están respaldados en documentos soporte idóneos?</t>
  </si>
  <si>
    <t>¿Para el registro de los hechos económicos, se elaboran los respectivos comprobantes de contabilidad?</t>
  </si>
  <si>
    <t>¿Los libros de contabilidad se encuentran debidamente soportados en comprobantes de contabilidad?</t>
  </si>
  <si>
    <t>¿Los libros de contabilidad se encuentran actualizados y sus saldos están de acuerdo con el último informe trimestral transmitido a la Contaduría General de la Nación?</t>
  </si>
  <si>
    <t xml:space="preserve">¿Existe algún mecanismo a través del cual se verifique la completitud de los registros contables? </t>
  </si>
  <si>
    <t>MEDICIÓN POSTERIOR</t>
  </si>
  <si>
    <t>¿Se calculan, de manera adecuada, los valores correspondientes a los procesos de depreciación, amortización, agotamiento y deterioro, según aplique?</t>
  </si>
  <si>
    <t>¿La vida útil de la propiedad, planta y equipo, y la depreciación son objeto de revisión permanente?</t>
  </si>
  <si>
    <t xml:space="preserve">¿Se verifica que la totalidad de los hechos económicos que estén obligados a efectuar la medición posterior la efectúen? </t>
  </si>
  <si>
    <t xml:space="preserve">¿Se verifica que los cálculos efectuados apliquen los criterios de medición establecidos en las políticas? </t>
  </si>
  <si>
    <t>¿Se soportan las mediciones fundamentadas en estimaciones o juicios de profesionales expertos ajenos al proceso contable?</t>
  </si>
  <si>
    <t>PRESENTACIÓN DE ESTADOS FINANCIEROS</t>
  </si>
  <si>
    <t>¿Se elaboran y presentan oportunamente los estados financieros, los informes y reportes contables al representante legal, a la Contaduría General de la Nación, a los organismos de inspección, vigilancia y control, y a los demás usuarios de la información?</t>
  </si>
  <si>
    <t>¿Las cifras contenidas en los estados financieros, informes y reportes contables coinciden con los saldos de los libros de contabilidad?</t>
  </si>
  <si>
    <t xml:space="preserve">¿Se elabora el juego completo de estados financieros, con corte al 31 de diciembre? </t>
  </si>
  <si>
    <t>¿Se utiliza un sistema de indicadores para analizar e interpretar la realidad financiera de la entidad?</t>
  </si>
  <si>
    <t>¿La información financiera se acompaña de los respectivos análisis e interpretaciones que facilitan su adecuada comprensión por parte de los usuarios?</t>
  </si>
  <si>
    <t>¿Se corrobora que la información presentada a los distintos usuarios de la información sea consistente?</t>
  </si>
  <si>
    <t>¿Se producen informes de empalme cuando se presenta cambio de representante legal o cambio de contador?</t>
  </si>
  <si>
    <t>¿Se tienen en cuenta los estados financieros para la toma de decisiones?</t>
  </si>
  <si>
    <t>¿Las notas explicativas a los estados contables cumplen con las normas para la revelación y presentación de estados financieros de conformidad con el marco normativo aplicable?</t>
  </si>
  <si>
    <t>¿El contenido de las notas a los estados financieros revela en forma suficiente la información de tipo cualitativo, cuantitativo y físico que corresponde?</t>
  </si>
  <si>
    <t xml:space="preserve">¿En las notas a los estados contables, se hace referencia a las variaciones significativas que se presentan de un periodo a otro? </t>
  </si>
  <si>
    <t>¿Las notas explican la aplicación de metodologías o la aplicación de juicios profesionales en la preparación de la información, cuando a ello hay lugar?</t>
  </si>
  <si>
    <t>RENDICIÓN DE CUENTAS</t>
  </si>
  <si>
    <t>¿Se verifica la consistencia de las cifras presentadas en los estados financieros con las cifras reportadas a la CGN?</t>
  </si>
  <si>
    <t>ADMINISTRACIÓN DEL RIESGO CONTABLE</t>
  </si>
  <si>
    <t>¿Se realizan autoevaluaciones periódicas para determinar la efectividad de los controles implementados en cada una de las actividades del proceso contable?</t>
  </si>
  <si>
    <t>¿Se ha establecido la probabilidad de ocurrencia y el impacto que puede tener, en la entidad, la materialización de los riesgos de índole contable?</t>
  </si>
  <si>
    <t>¿Se han establecido controles que permitan mitigar o neutralizar la ocurrencia de cada riesgo identificado?</t>
  </si>
  <si>
    <t>¿Los riesgos identificados se revisan y actualizan periódicamente?</t>
  </si>
  <si>
    <t>¿Las personas que ejecutan las actividades relacionadas con el proceso contable conocen suficientemente el Régimen de Contabilidad Pública y el marco normativo aplicable para la entidad?</t>
  </si>
  <si>
    <t>¿Los funcionarios involucrados en el proceso contable cumplen los requerimientos técnicos señalados por la entidad, de acuerdo con la responsabilidad que demanda el ejercicio de la profesión contable en el sector público?</t>
  </si>
  <si>
    <t>Ex</t>
  </si>
  <si>
    <t>Ef</t>
  </si>
  <si>
    <t>¿Se verifica la aplicación de las normas sobre medición posterior para aquellos hechos económicos que deben ser objeto de actualización?</t>
  </si>
  <si>
    <t>¿Se verifica que la medición se efectúa con base en los criterios establecidos enlos Marcos Normativos aplicable a la entidad?</t>
  </si>
  <si>
    <t>¿Se presentan las aclaraciones y/o explicaciones importantes sobre las variaciones entre periodos?</t>
  </si>
  <si>
    <t>CRITERIO</t>
  </si>
  <si>
    <t>PREGUNTA</t>
  </si>
  <si>
    <t>TIPO</t>
  </si>
  <si>
    <t>¿La entidad ha definido las políticas contables que debe aplicar para el reconocimiento, medición, revelación y presentación de los hechos económicos de acuerdo con el marco normativo que le corresponde?</t>
  </si>
  <si>
    <t>SI;NO;PARCIALMENTE</t>
  </si>
  <si>
    <r>
      <t xml:space="preserve">EN TODOS LOS CASOS; </t>
    </r>
    <r>
      <rPr>
        <sz val="11"/>
        <color rgb="FFFF0000"/>
        <rFont val="Calibri"/>
        <family val="2"/>
        <scheme val="minor"/>
      </rPr>
      <t>ALGUNOS CASOS</t>
    </r>
    <r>
      <rPr>
        <sz val="11"/>
        <color theme="1"/>
        <rFont val="Calibri"/>
        <family val="2"/>
        <scheme val="minor"/>
      </rPr>
      <t>; RARA VEZ</t>
    </r>
  </si>
  <si>
    <t>¿Las políticas contables propenden por la representación fiel de la información financiera?</t>
  </si>
  <si>
    <t>¿Las políticas contables responden a la naturaleza de la entidad?</t>
  </si>
  <si>
    <t>¿Se cumple con los cronogramas?</t>
  </si>
  <si>
    <t>¿La política define los documentos idóneos mediante los cuales se informa al área contable?</t>
  </si>
  <si>
    <t>¿Se cumple con la poítica?</t>
  </si>
  <si>
    <t>¿Se han implementado políticas para la identificación de bienes en forma individualizada?</t>
  </si>
  <si>
    <t>¿Se cumple con la política?</t>
  </si>
  <si>
    <r>
      <t xml:space="preserve">¿Las políticas establecidas </t>
    </r>
    <r>
      <rPr>
        <sz val="11.5"/>
        <color rgb="FFFF0000"/>
        <rFont val="Calibri"/>
        <family val="2"/>
        <scheme val="minor"/>
      </rPr>
      <t xml:space="preserve">para el reconocimiento, medición, revelación y presentación de hechos económicos, </t>
    </r>
    <r>
      <rPr>
        <sz val="11.5"/>
        <color theme="1"/>
        <rFont val="Calibri"/>
        <family val="2"/>
        <scheme val="minor"/>
      </rPr>
      <t>son aplicadas en el desarrollo del proceso contable?</t>
    </r>
  </si>
  <si>
    <t>¿Se socializan las políticas con el personal involucrado en el proceso contable?</t>
  </si>
  <si>
    <t>¿Se socializan los cronogramas con los responsables?</t>
  </si>
  <si>
    <t>¿Se socializan las políticas con el personal involucrado en el proceso?</t>
  </si>
  <si>
    <r>
      <rPr>
        <b/>
        <sz val="11.5"/>
        <color rgb="FFFF0000"/>
        <rFont val="Calibri"/>
        <family val="2"/>
        <scheme val="minor"/>
      </rPr>
      <t>¿La entidad cuenta con una política establecida mediante la cual todos los hechos económicos realizados en cualquier dependencia sean debidamente informados al área de contabilidad, a través de los documentos fuente o soporte?</t>
    </r>
    <r>
      <rPr>
        <b/>
        <sz val="11.5"/>
        <color theme="1"/>
        <rFont val="Calibri"/>
        <family val="2"/>
        <scheme val="minor"/>
      </rPr>
      <t xml:space="preserve"> </t>
    </r>
    <r>
      <rPr>
        <b/>
        <sz val="11.5"/>
        <rFont val="Calibri"/>
        <family val="2"/>
        <scheme val="minor"/>
      </rPr>
      <t>¿La entidad cuenta con una política para informar al área contable los hechos económicos realizados en cualquier dependencia?</t>
    </r>
  </si>
  <si>
    <r>
      <t xml:space="preserve">¿Se cuenta con una política para realizar las conciliaciones de las partidas más relevantes </t>
    </r>
    <r>
      <rPr>
        <b/>
        <sz val="11.5"/>
        <color rgb="FFFF0000"/>
        <rFont val="Calibri"/>
        <family val="2"/>
        <scheme val="minor"/>
      </rPr>
      <t>asociadas a las pensiones de jubilación (cálculos actuariales), cesantías consolidadas y sus intereses, los préstamos por pagar, retenciones tributarias y demás pasivos que de acuerdo con la naturaleza de la entidad se consideren significativos</t>
    </r>
    <r>
      <rPr>
        <b/>
        <sz val="11.5"/>
        <color theme="1"/>
        <rFont val="Calibri"/>
        <family val="2"/>
        <scheme val="minor"/>
      </rPr>
      <t>, a fin de lograr una adecuada clasificación contable?</t>
    </r>
  </si>
  <si>
    <r>
      <t xml:space="preserve">¿Se cuenta con una política en la que se definan la segregación de funciones (Autorizaciones, registros y manejos) dentro de los procesos contables? </t>
    </r>
    <r>
      <rPr>
        <b/>
        <sz val="11.5"/>
        <color rgb="FFFF0000"/>
        <rFont val="Calibri"/>
        <family val="2"/>
        <scheme val="minor"/>
      </rPr>
      <t>procedimientos administrativos, para establecer la responsabilidad de registrar los recaudos generados; la autorización de los soportes por funcionarios competentes; el manejo de cajas menores o fondos rotatorios y sus respectivos arqueos periódicos; el manejo de propiedades, planta y equipos, y los demás bienes de la entidad contable pública?</t>
    </r>
  </si>
  <si>
    <t>¿Las depuraciones establecidas se realizan permanente o por lo menos perióodicamente?</t>
  </si>
  <si>
    <r>
      <rPr>
        <sz val="11"/>
        <color rgb="FFFF0000"/>
        <rFont val="Calibri"/>
        <family val="2"/>
        <scheme val="minor"/>
      </rPr>
      <t>¿Se han identificado, en la entidad, los procesos que generan hechos económicos y que, por lo tanto, constituyen proveedores de información del proceso contable?</t>
    </r>
    <r>
      <rPr>
        <sz val="11"/>
        <color theme="1"/>
        <rFont val="Calibri"/>
        <family val="2"/>
        <scheme val="minor"/>
      </rPr>
      <t xml:space="preserve"> ¿La entidad ha identificado los proveedores de información dentro del proceso contable?</t>
    </r>
  </si>
  <si>
    <t>¿La entidad ha identificado los receptores de información dentro del proceso contable?</t>
  </si>
  <si>
    <t>¿Los comprobantes de contabilidad se realizan cronológicamente?</t>
  </si>
  <si>
    <t>¿Los comprobantes de contabilidad se enumeran consecutivamente?</t>
  </si>
  <si>
    <t>¿En el proceso de individualización se tiene en cuenta la política establecida para ello?</t>
  </si>
  <si>
    <t>¿La política de individualización es de conocimiento de las dependencias involucradas en el proceso?</t>
  </si>
  <si>
    <t>¿En el proceso de identificación se tiene en cuenta la política establecida para ello?</t>
  </si>
  <si>
    <t>¿La política de identificación es de conocimiento del personal involucrado en el proceso?</t>
  </si>
  <si>
    <t>¿Se realizan revisiones permanentes sobre la vigencia del catálogo de cuentas?</t>
  </si>
  <si>
    <t>¿En el proceso de clasificación se tiene en cuenta la política establecida para ello?</t>
  </si>
  <si>
    <t>¿En el periodo ha presentado problemas de cronología en los registros de contabilidad?</t>
  </si>
  <si>
    <t>¿En el periodo ha presentado problemas de consecutivos en los registros de contabilidad?</t>
  </si>
  <si>
    <t>¿La idoneidad de los documentos está debidamente definida en la política contable?</t>
  </si>
  <si>
    <t>¿La política es de conocimiento por parte del personal involucrado en el proceso de registro?</t>
  </si>
  <si>
    <r>
      <t xml:space="preserve">¿Los libros de contabilidad se encuentran debidamente soportados </t>
    </r>
    <r>
      <rPr>
        <b/>
        <sz val="11.5"/>
        <color rgb="FFFF0000"/>
        <rFont val="Calibri"/>
        <family val="2"/>
        <scheme val="minor"/>
      </rPr>
      <t>en</t>
    </r>
    <r>
      <rPr>
        <b/>
        <sz val="11.5"/>
        <color theme="1"/>
        <rFont val="Calibri"/>
        <family val="2"/>
        <scheme val="minor"/>
      </rPr>
      <t xml:space="preserve"> comprobantes de contabilidad?</t>
    </r>
  </si>
  <si>
    <t>¿La información de los libros de contabilidad coincide con la registrada en los comprobantes de contabilidad?</t>
  </si>
  <si>
    <t>En caso de haber diferencias, ¿se realizan las conciliaciones y ajustes necesarias?</t>
  </si>
  <si>
    <t>¿Dicho mecanismo se aplica de manera permanente o periódica?</t>
  </si>
  <si>
    <t>¿En el proceso de medición se tiene en cuenta la política establecida para ello?</t>
  </si>
  <si>
    <r>
      <t xml:space="preserve">¿Los criterios de medición inicial de los hechos económicos utilizados por la entidad corresponden al marco conceptual aplicable a la entidad </t>
    </r>
    <r>
      <rPr>
        <b/>
        <sz val="11.5"/>
        <color rgb="FFFF0000"/>
        <rFont val="Calibri"/>
        <family val="2"/>
        <scheme val="minor"/>
      </rPr>
      <t>y han sido aplicados adecuadamente</t>
    </r>
    <r>
      <rPr>
        <b/>
        <sz val="11.5"/>
        <color theme="1"/>
        <rFont val="Calibri"/>
        <family val="2"/>
        <scheme val="minor"/>
      </rPr>
      <t>?</t>
    </r>
  </si>
  <si>
    <t>¿La política de medición es de conocimiento del personal involucrado en el proceso?</t>
  </si>
  <si>
    <t>¿La política de medición es aplicada adecuadamente?</t>
  </si>
  <si>
    <t xml:space="preserve">¿Los hechos económicos registrados por la entidad contable pública tienen una medición monetaria confiable? </t>
  </si>
  <si>
    <t>¿La medición se realiza con base en lo establecido en la política contable?</t>
  </si>
  <si>
    <t>¿Los cálculos de depreciación se realizan con base en lo establecido en la política?</t>
  </si>
  <si>
    <t>¿Se han identificado cuáles podrían ser los indicios de deterioro aplicables a la entidad?</t>
  </si>
  <si>
    <t>¿Los criterios se establecen con base en el marco normativo aplicable a la entidad?</t>
  </si>
  <si>
    <r>
      <t xml:space="preserve">¿Se encuentran plenamente establecidos los criterios de medición posterior para cada uno de los elementos de los estados financieros </t>
    </r>
    <r>
      <rPr>
        <b/>
        <sz val="11.5"/>
        <color rgb="FFFF0000"/>
        <rFont val="Calibri"/>
        <family val="2"/>
        <scheme val="minor"/>
      </rPr>
      <t>de acuerdo al marco conceptual aplicable</t>
    </r>
    <r>
      <rPr>
        <b/>
        <sz val="11.5"/>
        <color theme="1"/>
        <rFont val="Calibri"/>
        <family val="2"/>
        <scheme val="minor"/>
      </rPr>
      <t>?</t>
    </r>
  </si>
  <si>
    <t>¿Se tiene conocimiento de los plazos establecidos para la presentación de estados financieros ante los diferentes entes?</t>
  </si>
  <si>
    <t>¿Se cumplen a cabalidad los plazos establecidos para la presentación de estados financieros?</t>
  </si>
  <si>
    <t>¿Se realizan verificaciones de los saldos de las partidas contables de los estados financieros previo a la presentación de los estados financieros?</t>
  </si>
  <si>
    <t>¿Los indicadores se ajustan a las necesidades de la entidad y del proceso contable?</t>
  </si>
  <si>
    <t>¿Se verifica la fiabilidad de la información utilizada como insumo para la elaboración del indicador?</t>
  </si>
  <si>
    <r>
      <t xml:space="preserve">¿Se ha implementado una política o mecanismo de actualización o capacitación permanente para los funcionarios involucrados en el proceso contable </t>
    </r>
    <r>
      <rPr>
        <b/>
        <sz val="11.5"/>
        <color rgb="FFFF0000"/>
        <rFont val="Calibri"/>
        <family val="2"/>
        <scheme val="minor"/>
      </rPr>
      <t>y se lleva a cabo en forma satisfactoria</t>
    </r>
    <r>
      <rPr>
        <b/>
        <sz val="11.5"/>
        <color theme="1"/>
        <rFont val="Calibri"/>
        <family val="2"/>
        <scheme val="minor"/>
      </rPr>
      <t>?</t>
    </r>
  </si>
  <si>
    <t>¿Las capacitaciones se realizan de acuerdo al cronograma establecido?</t>
  </si>
  <si>
    <t>¿se establecen cronogramas para la realización de capacitaciones?</t>
  </si>
  <si>
    <r>
      <t xml:space="preserve">¿Se </t>
    </r>
    <r>
      <rPr>
        <sz val="11.5"/>
        <color rgb="FFFF0000"/>
        <rFont val="Calibri"/>
        <family val="2"/>
        <scheme val="minor"/>
      </rPr>
      <t xml:space="preserve">identifican, </t>
    </r>
    <r>
      <rPr>
        <sz val="11.5"/>
        <color theme="1"/>
        <rFont val="Calibri"/>
        <family val="2"/>
        <scheme val="minor"/>
      </rPr>
      <t>analizan y se da un tratamiento adecuado a los riesgos de índole contable en forma permanente?</t>
    </r>
  </si>
  <si>
    <t>¿Dicha instancia funciona de forma permanente dentro de la entidad?</t>
  </si>
  <si>
    <r>
      <t xml:space="preserve">¿Existe </t>
    </r>
    <r>
      <rPr>
        <b/>
        <sz val="11.5"/>
        <color rgb="FFFF0000"/>
        <rFont val="Calibri"/>
        <family val="2"/>
        <scheme val="minor"/>
      </rPr>
      <t xml:space="preserve">y funciona </t>
    </r>
    <r>
      <rPr>
        <b/>
        <sz val="11.5"/>
        <color theme="1"/>
        <rFont val="Calibri"/>
        <family val="2"/>
        <scheme val="minor"/>
      </rPr>
      <t>una instancia asesora que permita gestionar los riesgos de índole contable?</t>
    </r>
  </si>
  <si>
    <t>SI</t>
  </si>
  <si>
    <t>NO</t>
  </si>
  <si>
    <t>PARCIALMENTE</t>
  </si>
  <si>
    <t>TOTAL</t>
  </si>
  <si>
    <t>MÁXIMO A OBTENER</t>
  </si>
  <si>
    <t>TOTAL PREGUNTAS</t>
  </si>
  <si>
    <t>PUNTAJE OBTENIDO</t>
  </si>
  <si>
    <t>Porcentaje obtenido</t>
  </si>
  <si>
    <t>Calificación</t>
  </si>
  <si>
    <t xml:space="preserve"> ¿La entidad ha identificado los proveedores de información dentro del proceso contable?</t>
  </si>
  <si>
    <t>RESPUESTA</t>
  </si>
  <si>
    <t>VALOR</t>
  </si>
  <si>
    <t>1.2</t>
  </si>
  <si>
    <t>1.3</t>
  </si>
  <si>
    <t>1.4</t>
  </si>
  <si>
    <t>3.2</t>
  </si>
  <si>
    <t>3.3</t>
  </si>
  <si>
    <t>4.2</t>
  </si>
  <si>
    <t>5.1</t>
  </si>
  <si>
    <t>5.2</t>
  </si>
  <si>
    <t>6.1</t>
  </si>
  <si>
    <t>6.2</t>
  </si>
  <si>
    <t>7.1</t>
  </si>
  <si>
    <t>7.2</t>
  </si>
  <si>
    <t>8.1</t>
  </si>
  <si>
    <t>8.2</t>
  </si>
  <si>
    <t>9.1</t>
  </si>
  <si>
    <t>9.2</t>
  </si>
  <si>
    <t>10.1</t>
  </si>
  <si>
    <t>10.2</t>
  </si>
  <si>
    <t>10.3</t>
  </si>
  <si>
    <t>11.1</t>
  </si>
  <si>
    <t>11.2</t>
  </si>
  <si>
    <t>12.1</t>
  </si>
  <si>
    <t>12.2</t>
  </si>
  <si>
    <t>13.1</t>
  </si>
  <si>
    <t>14.1</t>
  </si>
  <si>
    <t>15.1</t>
  </si>
  <si>
    <t>16.1</t>
  </si>
  <si>
    <t>16.2</t>
  </si>
  <si>
    <t>17.1</t>
  </si>
  <si>
    <t>17.2</t>
  </si>
  <si>
    <t>18.1</t>
  </si>
  <si>
    <t>18.2</t>
  </si>
  <si>
    <t>19.1</t>
  </si>
  <si>
    <t>19.2</t>
  </si>
  <si>
    <t>20.1</t>
  </si>
  <si>
    <t>20.2</t>
  </si>
  <si>
    <t>21.1</t>
  </si>
  <si>
    <t>21.2</t>
  </si>
  <si>
    <t>22.1</t>
  </si>
  <si>
    <t>22.2</t>
  </si>
  <si>
    <t>22.3</t>
  </si>
  <si>
    <t>23.1</t>
  </si>
  <si>
    <t>23.2</t>
  </si>
  <si>
    <t>23.3</t>
  </si>
  <si>
    <t>23.4</t>
  </si>
  <si>
    <t>23.5</t>
  </si>
  <si>
    <t>24.1</t>
  </si>
  <si>
    <t>24.2</t>
  </si>
  <si>
    <t>24.3</t>
  </si>
  <si>
    <t>25.1</t>
  </si>
  <si>
    <t>26.1</t>
  </si>
  <si>
    <t>27.1</t>
  </si>
  <si>
    <t>27.2</t>
  </si>
  <si>
    <t>27.3</t>
  </si>
  <si>
    <t>27.4</t>
  </si>
  <si>
    <t>27.5</t>
  </si>
  <si>
    <t>29.1</t>
  </si>
  <si>
    <t>30.1</t>
  </si>
  <si>
    <t>31.1</t>
  </si>
  <si>
    <t>32.1</t>
  </si>
  <si>
    <t>¿Se realizan autoevaluaciones periódicas para determinar la eficacia de los controles implementados en cada una de las actividades del proceso contable?</t>
  </si>
  <si>
    <t>¿Existen procedimientos internos documentados que faciliten la aplicación de la política?</t>
  </si>
  <si>
    <t>¿Se realizan verificaciones de los saldos de las partidas de los estados financieros previo a la presentación de los estados financieros?</t>
  </si>
  <si>
    <t>¿La información financiera presenta la suficiente ilustración para su adecuada comprensión por parte de los usuarios?</t>
  </si>
  <si>
    <t>¿La entidad ha definido las políticas contables que debe aplicar para el reconocimiento, medición, revelación y presentación de los hechos económicos de acuerdo con el marco normativo que le corresponde aplicar?</t>
  </si>
  <si>
    <t>¿Las políticas establecidas son aplicadas en el desarrollo del proceso contable?</t>
  </si>
  <si>
    <t>¿Las políticas contables responden a la naturaleza y a la actividad de la entidad?</t>
  </si>
  <si>
    <t>¿Se tienen identificados los documentos idóneos mediante los cuales se informa al área contable?</t>
  </si>
  <si>
    <t>¿Se evidencia por medio de flujogramas, u otra técnica o mecanismo, la forma como circula la información hacia el área contable?</t>
  </si>
  <si>
    <t>¿En el proceso de identificación se tienen en cuenta los criterios para el reconocimiento de los hechos económicos definidos en las normas?</t>
  </si>
  <si>
    <t>¿En el proceso de clasificación se consideran los criterios definidos en el marco normativo aplicable a la entidad?</t>
  </si>
  <si>
    <t>¿Los hechos económicos se contabilizan cronológicamente?</t>
  </si>
  <si>
    <t>¿Se verifica el registro contable cronológico de los hechos económicos?</t>
  </si>
  <si>
    <t>¿Se verifica el registro consecutivo de los hechos económicos en los libros de contabilidad?</t>
  </si>
  <si>
    <t>¿Se conservan y custodian los documentos soporte?</t>
  </si>
  <si>
    <t>En caso de haber diferencias entre los registros en los libros y los comprobantes de contabilidad, ¿se realizan las conciliaciones y ajustes necesarios?</t>
  </si>
  <si>
    <t>¿Los criterios de medición inicial de los hechos económicos utilizados por la entidad corresponden al marco normativo aplicable a la entidad?</t>
  </si>
  <si>
    <t>¿Los criterios de medición de los activos, pasivos, ingresos, gastos y costos contenidos en el marco normativo aplicable a la entidad, son de conocimiento del personal involucrado en el proceso contable?</t>
  </si>
  <si>
    <t>¿Los criterios de medición de los activos, pasivos, ingresos, gastos y costos se aplican conforme al marco normativo que le corresponde a la entidad?</t>
  </si>
  <si>
    <t>¿Se identifican los hechos económicos que deben ser objeto de actualización posterior?</t>
  </si>
  <si>
    <t xml:space="preserve">¿La actualización de los hechos económicos se realiza de manera oportuna? </t>
  </si>
  <si>
    <t>¿Se elaboran y presentan oportunamente los estados financieros a los usuarios de la información financiera?</t>
  </si>
  <si>
    <t>¿Las cifras contenidas en los estados financieros coinciden con los saldos de los libros de contabilidad?</t>
  </si>
  <si>
    <t>¿Las notas a los estados financieros cumplen con las revelaciones requeridas en las normas para el reconocimiento, medición, revelación y presentación de los hechos económicos del marco normativo aplicable?</t>
  </si>
  <si>
    <t>¿El contenido de las notas a los estados financieros revela en forma suficiente la información de tipo cualitativo y cuantitativo para que sea útil al usuario?</t>
  </si>
  <si>
    <t xml:space="preserve">¿En las notas a los estados financieros, se hace referencia a las variaciones significativas que se presentan de un periodo a otro? </t>
  </si>
  <si>
    <t>¿Se tienen en cuenta los estados financieros para la toma de decisiones en la gestión de la entidad?</t>
  </si>
  <si>
    <t>¿Se deja evidencia de la aplicación de estos mecanismos?</t>
  </si>
  <si>
    <t>¿Se verifica la ejecución del plan de capacitación?</t>
  </si>
  <si>
    <t>¿Se verifica que los programas de capacitación desarrollados apuntan al mejoramiento de competencias y habilidades?</t>
  </si>
  <si>
    <t>¿Se verifican los indicios de deterioro de los activos por lo menos al final del periodo contable?</t>
  </si>
  <si>
    <t>¿La vida útil de la propiedad, planta y equipo, y la depreciación son objeto de revisión periódica?</t>
  </si>
  <si>
    <t>¿Se socializan estos instrumentos de seguimiento con los responsables?</t>
  </si>
  <si>
    <t>¿Se socializan estas herramientas con el personal involucrado en el proceso?</t>
  </si>
  <si>
    <t>¿Se hace seguimiento o monitoreo al cumplimiento de los planes de mejoramiento?</t>
  </si>
  <si>
    <t>¿Se verifica la individualización de los bienes físicos?</t>
  </si>
  <si>
    <t>¿Se ha socializado este instrumento con el personal involucrado en el proceso?</t>
  </si>
  <si>
    <t>¿Se cuenta con una directriz, procedimiento, guía, lineamiento o instrucción para la presentación oportuna de la información financiera?</t>
  </si>
  <si>
    <t>¿Los derechos y obligaciones se miden a partir de su individualización?</t>
  </si>
  <si>
    <t>¿Los funcionarios involucrados en el proceso contable poseen las habilidades y competencias necesarias para su ejecución?</t>
  </si>
  <si>
    <t>¿Se verifica la consistencia de las cifras presentadas en los estados financieros con las presentadas en la rendición de cuentas o la presentada para propósitos específicos?</t>
  </si>
  <si>
    <t>¿Se establecen instrumentos (planes, procedimientos, manuales, reglas de negocio, guías, etc) para el seguimiento al cumplimiento de los planes de mejoramiento derivados de los hallazgos de auditoría interna o externa?</t>
  </si>
  <si>
    <t>¿Se verifica la aplicación de estas directrices, guías o procedimientos?</t>
  </si>
  <si>
    <t>¿Se verifica el cumplimiento de esta directriz, guía, lineamiento, procedimiento o instrucción?</t>
  </si>
  <si>
    <t>¿Se cumple con la directriz, guía, lineamiento, procedimiento o instrucción?</t>
  </si>
  <si>
    <t>¿Se socializan las directrices, procedimientos, guías o lineamientos con el personal involucrado en el proceso?</t>
  </si>
  <si>
    <t>¿Se cumple con estas directrices, procedimientos, guías o lineamientos?</t>
  </si>
  <si>
    <t>¿Las personas involucradas en el proceso contable están capacitadas para identificar los hechos económicos propios de la entidad que tienen impacto contable?</t>
  </si>
  <si>
    <t>¿Existe un procedimiento para llevar a cabo, en forma adecuada, el cierre integral de la información producida en las áreas o dependencias que generan hechos económicos?</t>
  </si>
  <si>
    <t>¿Se socializa este procedimiento con el personal involucrado en el proceso?</t>
  </si>
  <si>
    <t>¿Se cumple con el procedimiento?</t>
  </si>
  <si>
    <t>¿Se cuenta con una política, directriz, procedimiento, guía o lineamiento para la divulgación de los estados financieros?</t>
  </si>
  <si>
    <t>¿Se cumple la política, directriz, procedimiento, guía o lineamiento establecida para la divulgación de los estados financieros?</t>
  </si>
  <si>
    <t>Eficiencia</t>
  </si>
  <si>
    <t>24.4</t>
  </si>
  <si>
    <t xml:space="preserve"> ¿La entidad cuenta con una política o instrumento (procedimiento, manual, regla de negocio, guía, instructivo, etc.) tendiente a facilitar el flujo de información relativo a los hechos económicos originados en cualquier dependencia?</t>
  </si>
  <si>
    <t>¿Se ha implementado una política o  instrumento (directriz, procedimiento, guía o lineamiento) sobre la identificación de los bienes físicos en forma individualizada dentro del proceso contable de la entidad?</t>
  </si>
  <si>
    <t>¿Se cuenta con una directriz, guía o procedimiento para realizar las conciliaciones de las partidas más relevantes, a fin de lograr una adecuada identificación y medición?</t>
  </si>
  <si>
    <t>¿Se socializan estas directrices, guías o procedimientos con el personal involucrado en el proceso?</t>
  </si>
  <si>
    <t xml:space="preserve">¿Se cuenta con una directriz, guía, lineamiento, procedimiento o instrucción en que se defina la segregación de funciones (autorizaciones, registros y manejos) dentro de los procesos contables? </t>
  </si>
  <si>
    <t>¿Se socializa esta directriz, guía, lineamiento, procedimiento o instrucción con el personal involucrado en el proceso?</t>
  </si>
  <si>
    <t>¿La entidad tiene implementadas directrices, procedimientos, guías o lineamientos para realizar periódicamente inventarios y cruces de información, que le permitan verificar la existencia de activos y pasivos?</t>
  </si>
  <si>
    <t>¿Se tienen establecidas directrices, procedimientos, instrucciones, o lineamientos sobre análisis, depuración y seguimiento de cuentas para el mejoramiento y sostenibilidad  de la calidad de la información?</t>
  </si>
  <si>
    <t>¿Se socializan estas directrices, procedimientos, instrucciones, o lineamientos con el personal involucrado en el proceso?</t>
  </si>
  <si>
    <t>¿Existen mecanismos para verificar el cumplimiento de estas directrices, procedimientos, instrucciones, o lineamientos?</t>
  </si>
  <si>
    <t>¿El análisis, la depuracion y el seguimiento de cuentas se realiza permanentemente o por lo menos periódicamente?</t>
  </si>
  <si>
    <t>¿Los derechos y obligaciones se encuentran debidamente individualizados en la contabilidad, bien sea por el área contable, o bien por otras dependencias?</t>
  </si>
  <si>
    <t>¿La baja en cuentas es factible a partir de la individualización de los derechos y obligaciones?</t>
  </si>
  <si>
    <t>¿Para la identificación de los hechos económicos, se toma como base el marco normativo aplicable a la entidad?</t>
  </si>
  <si>
    <t>¿Se verifica que los registros contables cuenten con los documentos de origen interno o externo que los soporten?</t>
  </si>
  <si>
    <t>¿Se encuentran plenamente establecidos los criterios de medición posterior para cada uno de los elementos de los estados financieros?</t>
  </si>
  <si>
    <t>¿Se verifica que la medición posterior se efectúa con base en los criterios establecidos en el marco normativo aplicable a la entidad?</t>
  </si>
  <si>
    <t>¿Para las entidades obligadas a realizar rendición de cuentas, se presentan los estados financieros en la misma? Si la entidad no está obligada a rendición de cuentas, ¿se prepara información financiera con propósitos específicos que propendan por la transparencia?</t>
  </si>
  <si>
    <t>28.1</t>
  </si>
  <si>
    <t>28.2</t>
  </si>
  <si>
    <t>¿Se presentan explicaciones que faciliten a los diferentes usuarios la comprensión de la información financiera presentada?</t>
  </si>
  <si>
    <t>¿Existen mecanismos de identificación y monitoreo de los riesgos de índole contable?</t>
  </si>
  <si>
    <t>¿Se analizan y se da un tratamiento adecuado a los riesgos de índole contable en forma permanente?</t>
  </si>
  <si>
    <t>30.2</t>
  </si>
  <si>
    <t>30.3</t>
  </si>
  <si>
    <t>30.4</t>
  </si>
  <si>
    <t>¿Dentro del plan institucional de capacitación se considera el desarrollo de competencias y actualización permanente del personal involucrado en el proceso contable?</t>
  </si>
  <si>
    <t>32.2</t>
  </si>
  <si>
    <t>EXISTENCIA</t>
  </si>
  <si>
    <t>EFECTIVIDAD</t>
  </si>
  <si>
    <t>26.2</t>
  </si>
  <si>
    <t>Puntaje Máximo</t>
  </si>
  <si>
    <t>Factor de Calificación</t>
  </si>
  <si>
    <t>Puntaje Obtenido</t>
  </si>
  <si>
    <t>Calificación Máxima</t>
  </si>
  <si>
    <r>
      <rPr>
        <b/>
        <sz val="16"/>
        <color theme="1"/>
        <rFont val="Calibri"/>
        <family val="2"/>
        <scheme val="minor"/>
      </rPr>
      <t xml:space="preserve">FUENTE: </t>
    </r>
    <r>
      <rPr>
        <sz val="16"/>
        <color theme="1"/>
        <rFont val="Calibri"/>
        <family val="2"/>
        <scheme val="minor"/>
      </rPr>
      <t xml:space="preserve">Adaptación del formato guía suministrado por la Contaduría General de la Nación. </t>
    </r>
  </si>
  <si>
    <t>Firma</t>
  </si>
  <si>
    <t>Nombre:</t>
  </si>
  <si>
    <t>Cargo:</t>
  </si>
  <si>
    <r>
      <rPr>
        <b/>
        <sz val="16"/>
        <color theme="1"/>
        <rFont val="Calibri"/>
        <family val="2"/>
        <scheme val="minor"/>
      </rPr>
      <t>NOTA</t>
    </r>
    <r>
      <rPr>
        <sz val="16"/>
        <color theme="1"/>
        <rFont val="Calibri"/>
        <family val="2"/>
        <scheme val="minor"/>
      </rPr>
      <t xml:space="preserve">: El aplicativo CHIP de la Contaduría General de la Nación validará que cuando la respuesta a una pregunta relativa a la </t>
    </r>
    <r>
      <rPr>
        <b/>
        <sz val="16"/>
        <color theme="1"/>
        <rFont val="Calibri"/>
        <family val="2"/>
        <scheme val="minor"/>
      </rPr>
      <t>Existencia</t>
    </r>
    <r>
      <rPr>
        <sz val="16"/>
        <color theme="1"/>
        <rFont val="Calibri"/>
        <family val="2"/>
        <scheme val="minor"/>
      </rPr>
      <t xml:space="preserve"> de un control sea </t>
    </r>
    <r>
      <rPr>
        <b/>
        <sz val="16"/>
        <color theme="1"/>
        <rFont val="Calibri"/>
        <family val="2"/>
        <scheme val="minor"/>
      </rPr>
      <t>NO</t>
    </r>
    <r>
      <rPr>
        <sz val="16"/>
        <color theme="1"/>
        <rFont val="Calibri"/>
        <family val="2"/>
        <scheme val="minor"/>
      </rPr>
      <t xml:space="preserve">, las preguntas relacionadas con la Efectividad de dicho control sean calificadas también con </t>
    </r>
    <r>
      <rPr>
        <b/>
        <sz val="16"/>
        <color theme="1"/>
        <rFont val="Calibri"/>
        <family val="2"/>
        <scheme val="minor"/>
      </rPr>
      <t>NO.</t>
    </r>
  </si>
  <si>
    <t>Mediante Resolución No. 068 de 2018, La DDC de la Secretaría de Hacienda, definió y emitió las directrices contables en el Manual de Politicas Contables.</t>
  </si>
  <si>
    <t xml:space="preserve">Sí, se responden y se aplican en un 100% en el proceso contable de la SED. </t>
  </si>
  <si>
    <t xml:space="preserve">En el proceso contable se aplican, en el análisis de las cuentas por parte de los profesionale del grupo contable.  </t>
  </si>
  <si>
    <t>se comunican a los reponsables de suministrar la información y al profesional de contabilidad que lleva el control de la cuenta</t>
  </si>
  <si>
    <t xml:space="preserve">Los bienes muebles se encuentran identificados en forma individualizada ene l aplicativo SAE-SAI, información que se reporta a contabilidad, en el área contable se maneja una base de datos.  </t>
  </si>
  <si>
    <t>La Oficina de Tesorería y Contabilidad, establece las acciones correctivas de mejora a los hallazgos determinados por los entes de control y la Oficina de Control Interno en el Plan de Mejoramiento ,se hace segimiento a éstos.</t>
  </si>
  <si>
    <t>Sí, el área hace el seguimiento y monitoreo,  dando cumplimiento a las acciones planteadas.</t>
  </si>
  <si>
    <t>Los funcionarios de la Dirección de Dotaciones Escolares y la responsable de la cuenta en el área contable conocen el procedimiento y las politicas que le aplica a esta cuenta.</t>
  </si>
  <si>
    <t>Los responsables del manejo y reporte de la información contable tienen conocimiento del procedimiento  y normas que aplican a este.</t>
  </si>
  <si>
    <t xml:space="preserve">Se cuentan con formatos para la entrega de la información al área contable; asimismo, se realizan reuniones de verificación de la información.  </t>
  </si>
  <si>
    <t xml:space="preserve">Cada Cta tiene un documento soporte que remiten las áreas; mayores valores pagados; una resolución, convenios: base de datos en excel, Almacén: reporte del aplicativo SAE-SAI, Siproj: el reporte del Siproj WEB, Bienes inmuebles: base de datos excel </t>
  </si>
  <si>
    <t xml:space="preserve">Existe la directriz plasmada en el procedimiento, con la que se realizan los cruces de los giros e ingresos de las fuentes de financiamiento SGP y RP efectuados a través de la DDT de la SHD y se elaboran las conciliaciones, estan documentados.  </t>
  </si>
  <si>
    <t>El profesional responsable del cruce de las cuentas tiene el conocimiento del procedimiento y las directrices que se aplican.</t>
  </si>
  <si>
    <t>Se  aplican mensualmente los procedimientos y directices establecidos; igualmente se realiza cruces de información.</t>
  </si>
  <si>
    <t>La OTC, se ciñe al Manual de funciones, a nivel profesional; sin embargo,  el equipo de liquidadores que realiza el procedimiento de causación lo ejercen auxiliares incumpliendo en manual, ya que esta función debe ser realizada por técnico operativo.</t>
  </si>
  <si>
    <t>Los profesionales del área contable conocen el manual de funciones y directrices asociadas al proceso contable.</t>
  </si>
  <si>
    <t>Con base en las Resoluciones y circulares de la DDC de SHD, se emite memorando y se realizan reuniones, se entregan y socializan las instrucciones dirigidas a las dependencias para el reporte de la información.</t>
  </si>
  <si>
    <t>Durante esta vigencia se evidenció que las áreas de la SED, entregaron la información acorde a las instrucciones recibidas por la Oficina de Tesorería y Contabilidad.</t>
  </si>
  <si>
    <t>La información remitida por las dependencias de la SED, se verifica y concilia, determinando los saldos a ser registrados en cada una de las cuentas acorde a los procedimientos establecidos.</t>
  </si>
  <si>
    <t xml:space="preserve">Los funcionarios responsables de esta información conocen las directrices, procedimientos establecidos, el trabajo se realiza de forma articulada, unos como generadores y los otros como analistas de la información que se registra en contabilidad.  </t>
  </si>
  <si>
    <t xml:space="preserve">Toda la información que se registra en la contabilidad se ciñe a los lineamientos impartidos para el tema contable en procedimientos, normas y las decisiones tomadas en el comité Técnico sostenibilidad contable. </t>
  </si>
  <si>
    <t>Con base en las directrices establecidas en la Resolución DDC No.000003 de 2018 y Resolución No. 107 de 2017, por lo que la OTC ha generado fichas de saneamiento por cada una de las cuentas sustentada en los conceptos técnicos y jurídicos de la SED.</t>
  </si>
  <si>
    <t>Los lineamientos se han socializado y trabajado durante el año con las dependencias responsables de la información, lo cual se evidencia en actas y listas de asistencia, así como en las fichas de saneamiento.</t>
  </si>
  <si>
    <t xml:space="preserve">Se observa en los comprobantes de ajuste contable de las cuentas objeto de saneamiento, las que están firmadas, soportadas en documentos, conceptos técnicos y jurídicos.  </t>
  </si>
  <si>
    <t xml:space="preserve">Los profesionales del área contable realizan permanentemente seguimiento, monitoreo y depuración de los registros contables de las cuentas que se encuentra bajo su responsabilidad. </t>
  </si>
  <si>
    <t>En los procedimientos establecidos para el área contable, se encuentra los flujogramas, en los que se describe la forma como circula la información contable de las dependencias hacia contabilidad.</t>
  </si>
  <si>
    <t xml:space="preserve">En los procedimientos documentados en el proceso contable se identifican los proveedores y receptores. </t>
  </si>
  <si>
    <t xml:space="preserve">En los procedimientos contables y en el POA se encuentran identificados los receptores de la información. </t>
  </si>
  <si>
    <t xml:space="preserve">Está indivualizado en el  sistema APOTEOSYS que registra la contabilidad de la SED, en el SICO que es el Sistema de cobranzas de cobros coactivos de la SHD, en el SIPROJ WEB, de sentencias judiciales de la Alcaldía, SAE SAI Almacén e inventarios. </t>
  </si>
  <si>
    <t xml:space="preserve">Se realiza la medición de cada una y es efectuada por las áreas: Jurídica, Dotaciones Escolares y Nóminas. </t>
  </si>
  <si>
    <t>Sí, se realiza en forma individual como se encuentra registrado e identificado por tercero en la contabilidad.</t>
  </si>
  <si>
    <t xml:space="preserve">El Marco contable se toma a partir de la Resolución No. 533 de 2015, la guia de las politicas contables y las circulares que salen periodicamente durante la vigencia  </t>
  </si>
  <si>
    <t>Desde la incorporación en la clasificación contable se tiene identificado el hecho económico y se encuentra actualizado en el sistema.</t>
  </si>
  <si>
    <t>Se utiliza el nuevo catalogo de cuentas del nuevo Marco Normativo Contable, por el cual se actualizó y homologó el sistema Apoteosys, identificandose como contabilidad 5</t>
  </si>
  <si>
    <t xml:space="preserve">La revisión se realiza a diario, se confirman las cuentas, y si es  necesario se crean nuevas cuentas ya sean mayor o auxiliar,  por el administrador del sistema.  </t>
  </si>
  <si>
    <t xml:space="preserve">La información registrada en la contabilidad se encuentra identificada por terceros, en las cuentas de almacén, mayores valores pagados,recursos entregados en administración, sentencias judiciales entre otros.   </t>
  </si>
  <si>
    <t xml:space="preserve">La información registrada en la contabilidad de la SED, cumple los criterios del marco normativo contable que están dispuestos para el gobierno del sector central </t>
  </si>
  <si>
    <t xml:space="preserve">Los hechos económicos se registran cronológicamente, iniciando en el proceso de liquidación en el cual se efectua  la causación en el sistema contable. </t>
  </si>
  <si>
    <t xml:space="preserve">Se realiza verificación de los registros contables,  por cuenta y  por Ordenes de Pago, asimismo se  realizan conciliaciones de las cuentas antes del cierre contable. </t>
  </si>
  <si>
    <t xml:space="preserve">Los libros contables se emiten automaticamente del aplicativo Apoteosys donde se registran todos los hechos económicos </t>
  </si>
  <si>
    <t xml:space="preserve">Los registros contables cuentan con soportes idoneos como son: facturas, contratos, certificaciones, cuentas de cobro, soportes de impuestos y la planilla de seguridad social. </t>
  </si>
  <si>
    <t>Los documentos de origen tanto interno como externos son verificados y soporten el registro contable</t>
  </si>
  <si>
    <t xml:space="preserve">El archivo se lleva siguiendo la normatividad de gestión documental vigente para la custodia, resguardo y conservación de estos documentos.  </t>
  </si>
  <si>
    <t xml:space="preserve">Los comprobantes contables son generados cada que se registra los hechos económicos, por el aplicativo Apoteosys, </t>
  </si>
  <si>
    <t>Los registros contables se realizan en forma cronológica dentro del periódo correspondiente.</t>
  </si>
  <si>
    <t>El sistema lo genera automáticamente con consecutiva y cronológicamente.</t>
  </si>
  <si>
    <t>Al encontrarse sistematizado el proceso contable, tanto los comprobantes  y libros contables coninciden en sus saldos y son generados por el sistema Apoteosys.</t>
  </si>
  <si>
    <t>se realizan permanentemente las cociliaciones de las cuentas y realizan los ajustes a que haya lugar durante el periódo correspondiente</t>
  </si>
  <si>
    <t>La completitud se logra con la conciliación que se realiza de las cuentas principales y subalternas,  las cuales se cruzan  con la información de la DDT en relación a los pagos efectuados y con los ingresos recibidos.</t>
  </si>
  <si>
    <t>Se aplica permanentemente los mecanismos de verificación de los registros contables, de los cuales quedan soportados en las conciliaciones.</t>
  </si>
  <si>
    <t xml:space="preserve">Los libros son generados automaticamente por el sistema Apoteosys, se encuentrán actualizados y los saldos coinciden con el último informe trimestral remitido  a la DDC de la SHD, que es quien consolida y reporta a la CGN </t>
  </si>
  <si>
    <t xml:space="preserve">Los criterios de medición aplicados en el proceso contable se ciñen al marco normativo y las politicas contables emitidas por la DDC de la SHD. </t>
  </si>
  <si>
    <t>A cada una de las cuentas se le aplica los criterios de medición conforme al Marco Normativo y la política contable, como se evidencia en mayores valores pagados, sentencias, bienes muebles e inmuebles entre otras.</t>
  </si>
  <si>
    <t>Este proceso se realiza conforme a lo establecido en el nuevo Marco Normativo y a las Políticas Contables aplicadas a la entidad, para cada una de las cuentas.</t>
  </si>
  <si>
    <t>La depreciación se cálcula bajo las directrices de la Política Contable emitida por la DDC de la SHD.</t>
  </si>
  <si>
    <t>La verificación del deterioro se realiza mes a mes; así mismo, se encuentra parametrizada en el el sistema SAE-SAI. el área contable lo revisa y al final de la vigencia contable se presenta en el estado de revelaciones.</t>
  </si>
  <si>
    <t>Los criterios de medición se encuentran dentro de los procedimientos  y la politica contable, dando cumplimiento al Marco normativo contable.</t>
  </si>
  <si>
    <t>Las transacciones económicas efectuadas por la SED, son  registradas con base en los criterios del Marco Normativo contable.</t>
  </si>
  <si>
    <t xml:space="preserve">Los hechos económicos están identificados y son objeto de actualización. </t>
  </si>
  <si>
    <t>Se verifica, análiza y se les asigna la vida útil, en algunos casos se realiza peritaje para estimar una vida útil posterior.</t>
  </si>
  <si>
    <t>Los hechos económicos se encuentran actualizados y se realizó el proceso de depuración durante esta vigencia, como lo establece la norma.</t>
  </si>
  <si>
    <t>En el tema contable, siempre se intercambia conceptos con los profesionales de la DDC de la SHD.</t>
  </si>
  <si>
    <t xml:space="preserve">Se elaboran y presentan oportunamente los estados financieros, en cumplimiento al cronograma interno y a las directrices de la DDT de la SHD y se publica en físico en la Oficina de Atención al Ciudadano y en la página Web de la SED.  </t>
  </si>
  <si>
    <t>La directriz se observa en el procedimiento denominado Elaboración de Estados Financieros y Libros Oficiales, con la cual se da cumplimiento al Numeral 36 del artículo 34 de la Ley 734 de 2002 y la Resolución 533 de 2015 de la CGN.</t>
  </si>
  <si>
    <t>Los Estados Financieros se divulgan dando cumplimiento a lo normado, están publicados en la página web de la SED, en fisico en la Oficina de Atención al Ciudadano y están disponibles para los entes de control y quien los requiera.</t>
  </si>
  <si>
    <t xml:space="preserve">Los estados financieros se tienen en cuenta para la contratación de las Polizas de Seguros; porque, la toma de decisiones se basa en la información presupuestal. </t>
  </si>
  <si>
    <t>Se elaboran todos los estados financieros que ordena la norma en los formatos establecidos y sus anexos</t>
  </si>
  <si>
    <t>La contabilidad de la SED, esta sistematizada lo que permite que la información sea consistente en los saldos que se reflejan en los estados financieros y libros contables.</t>
  </si>
  <si>
    <t>Existe control previo de revisión a la emisión de los estados financieros, lo que permite ajustar las inconsistencias que se detectan.</t>
  </si>
  <si>
    <t>La SED, presenta la rendición de cuentas con base en el presupuesto.</t>
  </si>
  <si>
    <t xml:space="preserve">La información presentada en los estados financieros es consistente, para el prospósito específico de las Cias. de seguros, esta información es de objeto fiscal con el fin de mostrar  transparencia y el resultado de la ejecución de los recursos. </t>
  </si>
  <si>
    <t>Cada profesional ejerce el autocontrol sobre la cuenta que tiene a cargo monitoreando, revisando los registros, soportes y movimientos que se presenten durante las actividades del proceso contable.</t>
  </si>
  <si>
    <t xml:space="preserve">Algunos cargos no son ejercidos por Contadores; porque los nucleos temáticos están abiertos a otras profesiones, lo que ha generado debilidades en el manejo de las cuentas por el desconocimiento de la ciencia contable, cuasando reprocesos. </t>
  </si>
  <si>
    <t xml:space="preserve">Los funcionarios que cuentan con la formación en las ciencias contables tienen la experticia suficiente para identificar los hechos económicos de impacto para en la entidad.   </t>
  </si>
  <si>
    <t>Los funcionarios del área contable son constantemente capacitados y actualizados en temas que involucra el proceso contable.</t>
  </si>
  <si>
    <t>Se verifican las solicitudes y se califica la capacitación a través del grupo de bienestar de la Dirección de Talento Humano.</t>
  </si>
  <si>
    <t>Elaborado Por: Nora Yolanda Martínez Mora y Olga Inés Aguilera Ciendúa</t>
  </si>
  <si>
    <t>Los profesionales del área Contable las conocen y aplican; se socializó con las áreas que suministran información. En la etapa de liquidación, causación y revisión se evidencia debilidades en el conocimiento de las Políticas Contables.</t>
  </si>
  <si>
    <t>La información de los bienes muebles se encuentra individualizada en el aplicativo SAE – SAI de la DDE, ésta es reportada mensualmente al área contable y allí se lleva por cuenta.</t>
  </si>
  <si>
    <t>Cada funcionario tiene actividades asignadas, a las que se les hace seguimiento cuatrimestral y se reporta en el POA, así mismo se lleva control por el Sistema de Gestión de Calidad.</t>
  </si>
  <si>
    <t>Con base en las Resoluciones y circulares de la DDC de SHD, se socializa oficiando a las dependencias, en reuniones de trabajo y a través de prensa SED.</t>
  </si>
  <si>
    <t>Los funcionarios responsables de cada cuenta en el área contable y las dependencias generadoras de la información, conocen los criterios de medición que le aplican de acuerdo al Marco Normativo</t>
  </si>
  <si>
    <t xml:space="preserve">Hay 4 indicadores contables: monitorean la razonabilidad contable de depuración, Conciliación ctas contables con hallazgos, Calidad de la información de la Cta. Pasivos Contingentes, Calidad de la información contable reportada a la SHD (DDC).  </t>
  </si>
  <si>
    <t>Los indicadores creados se ajustan como control para cada una de las cuentas.</t>
  </si>
  <si>
    <t>La información que se toma para alimentar los indicadores , son los saldos por cada cuenta, por terceros y saldo por cuenta de lo cual se lleva un control en bases de datos en excel.</t>
  </si>
  <si>
    <t xml:space="preserve">La ilustración se da através de las revelaciones las cuales se explican en forma precisa y clara y con los anexos respectivos. </t>
  </si>
  <si>
    <t xml:space="preserve">La explicación se da através de las revelaciones en forma precisa y clara. </t>
  </si>
  <si>
    <t>El contenido de las notas a los estados financieros revela en forma eficiente la información contable cualitativa y cuantitativamente, para todos los usuarios.</t>
  </si>
  <si>
    <t xml:space="preserve">Las notas muestran de forma significativa las variaciones que se presentan de un periodo a otro, en los anexos en excel de cada cuenta. </t>
  </si>
  <si>
    <t>Las notas  a los estados financieros muestran las explicaciones en cambios de metodológias, basados en los conceptos emitidos por la DDC de la SHD.</t>
  </si>
  <si>
    <t xml:space="preserve">La información generada y presentada a los diferentes usuarios, se revisa y valida, antes de su publicación. </t>
  </si>
  <si>
    <t>Directrices impartidas por la DDC d ela SHD, de la cual se elaboró  la directriz al interior de la SED, Circular No.16 del 18/10/2019.</t>
  </si>
  <si>
    <t>Se socializa al interior del área contable por correo electrónico, reuniones de trabajo,con las dependencias por oficios y reuniones programadas para trabajar cada uno de los temas. Igualmente se publican en Prensa SED.</t>
  </si>
  <si>
    <t xml:space="preserve">Las dependencias se ciñen a las directrices para entregar oportunamente la información al área contable, como los temas de bienes muebles, mayores valores pagados, recursos entregados en administracción, sentencias judiciales(de acuerdo al manual). </t>
  </si>
  <si>
    <t>OSCAR ANDRÉS GARCÍA PRIETO</t>
  </si>
  <si>
    <t xml:space="preserve">SECRETARIA DE EDUCACIÓN </t>
  </si>
  <si>
    <t>EDNA BONILLA SEBA</t>
  </si>
  <si>
    <t>RAFAEL MARTÍNEZ FUENTES</t>
  </si>
  <si>
    <t>RUBEN DARIO CARVAL PARDO</t>
  </si>
  <si>
    <t>JEFE OFICINA DE TESORERÍA Y CONTABILIDAD</t>
  </si>
  <si>
    <t>CONTADOR SED
No.25042-T</t>
  </si>
  <si>
    <t>JEFE OFICINA DE CONTROL INTERNO</t>
  </si>
  <si>
    <t>Se le establecieron dos controles con los cuales se monitorean y se hace seguimiento al riesgo financiero.</t>
  </si>
  <si>
    <t>La Dirección Financiera identificó un riesgo general al proceso financiero. Sin tener en cuenta el riesgo contable,  como es  “Probabilidad de inconsistencias en la destinación de los recursos e información que administra la Dirección Financiera”</t>
  </si>
  <si>
    <t>Se evidenció el seguimiento trimestral, dejando evidencia, siendo esta reportada a la oficina Asesora de Planeación al único riesgo.</t>
  </si>
  <si>
    <t xml:space="preserve">En el riesgo de la Dirección Financiera, se tiene identificado la probabilidad y el impacto  en la información, que se puede generar al materializarse este.  </t>
  </si>
  <si>
    <t>El riesgos se monitorean trimestralmente y  se identifican riesgos  anualmente para el área financiera, pero no identifica el procedimiento contable</t>
  </si>
  <si>
    <t>Vo.Bo. Firma</t>
  </si>
  <si>
    <t>Vo. Bo.Firma</t>
  </si>
  <si>
    <t>Resolución DDC-000001-2019 Manual de Bienes</t>
  </si>
  <si>
    <t>La DDE las socializo a través de Prensa SED.</t>
  </si>
  <si>
    <t xml:space="preserve">Se soportó con la lista de Asistencia a la capacitación de guía contable. </t>
  </si>
  <si>
    <t>se evidencia en las bases de datos que se encuentran en la Carpeta No.3</t>
  </si>
  <si>
    <t>Acorde a las normas Catálogo y a las políticas, carpeta No. 1, con las explicaciones a las notas de los E/F</t>
  </si>
  <si>
    <t>Se busca dar la medición y valoración justa actualizada y vigente.</t>
  </si>
  <si>
    <t>Indicadores carpeta No.7, seguimiento al POA y cumplimineto de acciones Plan de Mejoramiento</t>
  </si>
  <si>
    <t xml:space="preserve">Las politicas emitidas por DDC y los lineamientos del ärea Contable en la cuenta Recursos entregados en Administracción </t>
  </si>
  <si>
    <t>Soportes carpetas No. 1 y No.2</t>
  </si>
  <si>
    <t>Carpeta No.2 Lista de asistencia capacitación Guía Contable</t>
  </si>
  <si>
    <t>El plan de Mejoramiento Ente Contraloria de Bogotá y OCI, Carpeta No.2</t>
  </si>
  <si>
    <t>el área de contabilidad cuenta con procedimientos documentados, para el procedimiento de registro de las cuentas, los cuales no estan en el sistema de Calidad pero no estan oficializados en el sistema de Gestión de la SED.</t>
  </si>
  <si>
    <t>Los Porcedimientos estan en la Carpeta No.1</t>
  </si>
  <si>
    <t>En los lineamientos impartidos para la cuenta recursos entregados en Administracción Carpeta No.2</t>
  </si>
  <si>
    <t>Se encuentra en los procedimientos y flujogramas carpeta No.2</t>
  </si>
  <si>
    <t>Carpeta No. 2 inventarios DDE</t>
  </si>
  <si>
    <t>NOTAS a los estados financieros, Carpeta No.8</t>
  </si>
  <si>
    <t>Seguimiento POA , Carpeta No.7</t>
  </si>
  <si>
    <t>Circular 16 de 2019, Carpeta No.2</t>
  </si>
  <si>
    <t xml:space="preserve">Circular No.16 de 2019, Carpeta No.2 </t>
  </si>
  <si>
    <t>Acta de mesas de trabajo , Carpeta No.2</t>
  </si>
  <si>
    <t>Procedimientos y Flujogramas , Carpeta No.2, la verificación efectuada por la OCI, Actas Carpate No.7</t>
  </si>
  <si>
    <t>Bases de datos de convenios y reportes de Responsabilidad fiscal, Carpeta No.3,Procedimientos y Flujogramas , Carpeta No.2, la verificación efectuada por la OCI, Actas Carpate No.7</t>
  </si>
  <si>
    <t xml:space="preserve">Carpeta No.1 y carpeta No.7 Actas del seguimiento de la OCI </t>
  </si>
  <si>
    <t>Fichas Técnicas  de saneamiento Carpeta no.2 y NOTAS a los estados financieros, Carpeta No.8</t>
  </si>
  <si>
    <t>Fichas Técnicas  de saneamiento Carpeta no.2 y NOTAS a los estados financieros, Carpeta No.9</t>
  </si>
  <si>
    <t>Auxiliares de cuentas evaluadas en las Carpeta No.3, 4 y 5</t>
  </si>
  <si>
    <t>Auxiliares de cuentas evaluadas en las Carpeta No.3, 4 y 6</t>
  </si>
  <si>
    <t>Carpeta No.2 Procedimientos y flujogramas, lineamientos y políticas internas en la carpeta No.1</t>
  </si>
  <si>
    <t>Carpeta No.7, POA</t>
  </si>
  <si>
    <t>Carpeta 4, los auxiliares de las cuentas y carpeta No2 inventarios.</t>
  </si>
  <si>
    <t>Fichas de Depuración y en las notas a los estados financieros, en las carpetas No2 y No.8</t>
  </si>
  <si>
    <t>Catalogo de cuentas, carpeta No.1</t>
  </si>
  <si>
    <t>Auxiliares de las cuentas carpeta No.3</t>
  </si>
  <si>
    <t>Catalogo de cuentas, carpeta No.1,2,3,4auxiliares de las cuentas</t>
  </si>
  <si>
    <t>son digitalizados trimestralmente</t>
  </si>
  <si>
    <t xml:space="preserve">soportes fisicos, responsabilidades fiscales y siproweb, Carpeta No.3 </t>
  </si>
  <si>
    <t>Se tiene espacio fisico donde se archivan los soportes en orden cronológico</t>
  </si>
  <si>
    <t>Los libros de contabilidad esta sustentandos en los soportes y comprobantes contables que respaldan los hechos económicos que se realizan en la SED, son generados automaticamente por el sistema Apoteosys.</t>
  </si>
  <si>
    <t xml:space="preserve">Catalogo de cuentas, carpeta No.1,2,3,4auxiliares de las cuentas,carpeta no.8 estados financieros </t>
  </si>
  <si>
    <t>Procedimiento Carpeta No.2 y el flujo grama de las cuentas principales y subalternas</t>
  </si>
  <si>
    <t>Carpeta No.8 estados financieros</t>
  </si>
  <si>
    <t>Carpetas No.6 y 7</t>
  </si>
  <si>
    <t>Fichas de Depuración y en las notas a los estados financieros, en las carpetas No2 y No.8 con base en la Resolución No. 3140 de diciembre de 2019, carpeta No.2</t>
  </si>
  <si>
    <t>Los soportes de cargue en Bogotá consolida de la DDC de la SHD, se encuentran en la carpeta No.8</t>
  </si>
  <si>
    <t>Carpeta No. 1, normas y politicas</t>
  </si>
  <si>
    <t>https://www.educacionbogota.edu.co/portal_institucional/transparencia/estados-financieros</t>
  </si>
  <si>
    <t>https://www.educacionbogota.edu.co/portal_institucional/search/node?keys=transparencia</t>
  </si>
  <si>
    <t>Carpeta No.8 estados financieros y notas</t>
  </si>
  <si>
    <t>sí esta sistematizado, carpeta No.8</t>
  </si>
  <si>
    <t>Carpeta No.3, ej: bases de datos de convenios , responsabilidad fiscal y siprojweb</t>
  </si>
  <si>
    <t>Carpeta No.7 Indicadores</t>
  </si>
  <si>
    <t>https://www.educacionbogota.edu.co/portal_institucional/transparencia/estados-financieros
https://www.educacionbogota.edu.co/portal_institucional/search/node?keys=transparencia</t>
  </si>
  <si>
    <t>Las explicaciones se presentán a los diferentes usuarios en el Estado de Revelaciones en la parte cualitativa.</t>
  </si>
  <si>
    <t>Carpeta No.10</t>
  </si>
  <si>
    <t>Hay dos controles establecidos que permiten mitigar la materialización del riesgo.</t>
  </si>
  <si>
    <t xml:space="preserve">Auxiliares, bases de datos Carpetas No. 3,4,5 </t>
  </si>
  <si>
    <t xml:space="preserve">
https://www.educacionbogota.edu.co/portal_institucional/transparencia/funciones-y-deberes 
[‎05/‎02/‎2020 10:05]  NANCY HERNANDEZ MONTOYA:  
https://www.educacionbogota.edu.co/portal_institucional/sites/default/files/inline-files/RESOLUCION%20No.%200588%20DEL%2006-03-2019.pdf 
</t>
  </si>
  <si>
    <t xml:space="preserve">
https://www.educacionbogota.edu.co/portal_institucional/transparencia/funciones-y-deberes 
https://www.educacionbogota.edu.co/portal_institucional/sites/default/files/inline-files/RESOLUCION%20No.%200588%20DEL%2006-03-2019.pdf 
</t>
  </si>
  <si>
    <t>ORIGINAL FIRMADO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</si>
</sst>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6" x14ac:knownFonts="1">
    <font>
      <sz val="11"/>
      <color theme="1"/>
      <name val="Calibri"/>
      <family val="2"/>
      <scheme val="minor"/>
    </font>
    <font>
      <b/>
      <sz val="11"/>
      <color theme="1"/>
      <name val="Calibri"/>
      <family val="2"/>
      <scheme val="minor"/>
    </font>
    <font>
      <sz val="11.5"/>
      <color theme="1"/>
      <name val="Calibri"/>
      <family val="2"/>
      <scheme val="minor"/>
    </font>
    <font>
      <b/>
      <sz val="12"/>
      <color theme="1"/>
      <name val="Calibri"/>
      <family val="2"/>
      <scheme val="minor"/>
    </font>
    <font>
      <b/>
      <sz val="14"/>
      <color theme="1"/>
      <name val="Calibri"/>
      <family val="2"/>
      <scheme val="minor"/>
    </font>
    <font>
      <sz val="9"/>
      <color rgb="FF2E8B57"/>
      <name val="Courier New"/>
      <family val="3"/>
    </font>
    <font>
      <sz val="11"/>
      <color theme="1"/>
      <name val="Calibri"/>
      <family val="2"/>
      <scheme val="minor"/>
    </font>
    <font>
      <sz val="11"/>
      <color rgb="FFFF0000"/>
      <name val="Calibri"/>
      <family val="2"/>
      <scheme val="minor"/>
    </font>
    <font>
      <b/>
      <sz val="11.5"/>
      <color theme="1"/>
      <name val="Calibri"/>
      <family val="2"/>
      <scheme val="minor"/>
    </font>
    <font>
      <sz val="11.5"/>
      <color rgb="FFFF0000"/>
      <name val="Calibri"/>
      <family val="2"/>
      <scheme val="minor"/>
    </font>
    <font>
      <b/>
      <sz val="11.5"/>
      <color rgb="FFFF0000"/>
      <name val="Calibri"/>
      <family val="2"/>
      <scheme val="minor"/>
    </font>
    <font>
      <b/>
      <sz val="11.5"/>
      <name val="Calibri"/>
      <family val="2"/>
      <scheme val="minor"/>
    </font>
    <font>
      <sz val="8"/>
      <color indexed="81"/>
      <name val="Tahoma"/>
      <family val="2"/>
    </font>
    <font>
      <b/>
      <sz val="8"/>
      <color indexed="81"/>
      <name val="Tahoma"/>
      <family val="2"/>
    </font>
    <font>
      <sz val="18"/>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0"/>
      <name val="Arial"/>
      <family val="2"/>
    </font>
    <font>
      <sz val="11.5"/>
      <name val="Calibri"/>
      <family val="2"/>
      <scheme val="minor"/>
    </font>
    <font>
      <b/>
      <sz val="16"/>
      <color theme="1"/>
      <name val="Calibri"/>
      <family val="2"/>
      <scheme val="minor"/>
    </font>
    <font>
      <sz val="16"/>
      <color theme="1"/>
      <name val="Calibri"/>
      <family val="2"/>
      <scheme val="minor"/>
    </font>
    <font>
      <b/>
      <sz val="16"/>
      <name val="Calibri"/>
      <family val="2"/>
      <scheme val="minor"/>
    </font>
    <font>
      <sz val="11.5"/>
      <name val="Calibri Light"/>
      <family val="2"/>
      <scheme val="major"/>
    </font>
    <font>
      <sz val="7"/>
      <color theme="1"/>
      <name val="Calibri"/>
      <family val="2"/>
      <scheme val="minor"/>
    </font>
    <font>
      <u/>
      <sz val="11"/>
      <color theme="10"/>
      <name val="Calibri"/>
      <family val="2"/>
      <scheme val="minor"/>
    </font>
  </fonts>
  <fills count="13">
    <fill>
      <patternFill patternType="none"/>
    </fill>
    <fill>
      <patternFill patternType="gray125"/>
    </fill>
    <fill>
      <patternFill patternType="solid">
        <fgColor theme="9" tint="0.39997558519241921"/>
        <bgColor indexed="64"/>
      </patternFill>
    </fill>
    <fill>
      <patternFill patternType="solid">
        <fgColor rgb="FFBFBFBF"/>
        <bgColor indexed="64"/>
      </patternFill>
    </fill>
    <fill>
      <patternFill patternType="solid">
        <fgColor rgb="FFD9D9D9"/>
        <bgColor indexed="64"/>
      </patternFill>
    </fill>
    <fill>
      <patternFill patternType="solid">
        <fgColor rgb="FFF2F2F2"/>
        <bgColor indexed="64"/>
      </patternFill>
    </fill>
    <fill>
      <patternFill patternType="solid">
        <fgColor rgb="FFFF0000"/>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18" fillId="0" borderId="0"/>
    <xf numFmtId="0" fontId="25" fillId="0" borderId="0" applyNumberFormat="0" applyFill="0" applyBorder="0" applyAlignment="0" applyProtection="0"/>
  </cellStyleXfs>
  <cellXfs count="253">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horizontal="center"/>
    </xf>
    <xf numFmtId="0" fontId="5" fillId="0" borderId="0" xfId="0" applyFont="1"/>
    <xf numFmtId="0" fontId="2" fillId="0" borderId="1" xfId="0" applyFont="1" applyBorder="1" applyAlignment="1">
      <alignment vertical="justify"/>
    </xf>
    <xf numFmtId="0" fontId="0" fillId="0" borderId="0" xfId="0" applyAlignment="1">
      <alignment horizontal="left"/>
    </xf>
    <xf numFmtId="0" fontId="1" fillId="0" borderId="0" xfId="0" applyFont="1" applyAlignment="1">
      <alignment horizontal="left"/>
    </xf>
    <xf numFmtId="0" fontId="4" fillId="2" borderId="1" xfId="0" applyFont="1" applyFill="1" applyBorder="1"/>
    <xf numFmtId="0" fontId="0" fillId="2" borderId="1" xfId="0" applyFill="1" applyBorder="1"/>
    <xf numFmtId="0" fontId="0" fillId="2" borderId="1" xfId="0" applyFill="1" applyBorder="1" applyAlignment="1">
      <alignment horizontal="center"/>
    </xf>
    <xf numFmtId="0" fontId="3" fillId="2" borderId="1" xfId="0" applyFont="1" applyFill="1" applyBorder="1"/>
    <xf numFmtId="0" fontId="1" fillId="2" borderId="1" xfId="0" applyFont="1" applyFill="1" applyBorder="1"/>
    <xf numFmtId="164" fontId="0" fillId="0" borderId="1" xfId="0" applyNumberFormat="1" applyBorder="1" applyAlignment="1">
      <alignment horizontal="center"/>
    </xf>
    <xf numFmtId="164" fontId="1" fillId="0" borderId="1" xfId="0" applyNumberFormat="1" applyFont="1" applyBorder="1" applyAlignment="1">
      <alignment horizontal="center"/>
    </xf>
    <xf numFmtId="164" fontId="0" fillId="2" borderId="1" xfId="0" applyNumberFormat="1" applyFill="1" applyBorder="1" applyAlignment="1">
      <alignment horizontal="center"/>
    </xf>
    <xf numFmtId="164" fontId="0" fillId="0" borderId="0" xfId="0" applyNumberFormat="1" applyAlignment="1">
      <alignment horizontal="center"/>
    </xf>
    <xf numFmtId="0" fontId="1" fillId="0" borderId="1" xfId="0" applyFont="1" applyBorder="1" applyAlignment="1">
      <alignment horizontal="center" vertical="justify"/>
    </xf>
    <xf numFmtId="0" fontId="2" fillId="0" borderId="1" xfId="0" applyFont="1" applyBorder="1" applyAlignment="1">
      <alignment horizontal="justify" vertical="center" wrapText="1"/>
    </xf>
    <xf numFmtId="2" fontId="0" fillId="0" borderId="0" xfId="0" applyNumberFormat="1"/>
    <xf numFmtId="0" fontId="0" fillId="0" borderId="5" xfId="0" applyFont="1" applyBorder="1" applyAlignment="1">
      <alignment horizontal="justify" vertical="center" wrapText="1"/>
    </xf>
    <xf numFmtId="0" fontId="8" fillId="4" borderId="2" xfId="0" applyFont="1" applyFill="1" applyBorder="1" applyAlignment="1">
      <alignment vertical="center" wrapText="1"/>
    </xf>
    <xf numFmtId="0" fontId="1" fillId="3" borderId="0" xfId="0" applyFont="1" applyFill="1" applyBorder="1" applyAlignment="1">
      <alignment vertical="center"/>
    </xf>
    <xf numFmtId="0" fontId="1" fillId="3" borderId="0" xfId="0" applyFont="1" applyFill="1" applyBorder="1" applyAlignment="1">
      <alignment vertical="center" wrapText="1"/>
    </xf>
    <xf numFmtId="0" fontId="0" fillId="0" borderId="0" xfId="0" applyBorder="1"/>
    <xf numFmtId="0" fontId="1" fillId="4" borderId="0" xfId="0" applyFont="1" applyFill="1" applyBorder="1" applyAlignment="1">
      <alignment vertical="center" wrapText="1"/>
    </xf>
    <xf numFmtId="0" fontId="0" fillId="5" borderId="0" xfId="0" applyFont="1" applyFill="1" applyBorder="1" applyAlignment="1">
      <alignment vertical="center" wrapText="1"/>
    </xf>
    <xf numFmtId="0" fontId="1" fillId="5" borderId="0" xfId="0" applyFont="1" applyFill="1" applyBorder="1" applyAlignment="1">
      <alignment vertical="center" wrapText="1"/>
    </xf>
    <xf numFmtId="0" fontId="1" fillId="5" borderId="0" xfId="0" applyFont="1" applyFill="1" applyBorder="1" applyAlignment="1">
      <alignment horizontal="center" vertical="center" wrapText="1"/>
    </xf>
    <xf numFmtId="0" fontId="2" fillId="0" borderId="0" xfId="0" applyFont="1" applyBorder="1" applyAlignment="1">
      <alignment horizontal="justify" vertical="center" wrapText="1"/>
    </xf>
    <xf numFmtId="0" fontId="0" fillId="0" borderId="0" xfId="0" applyFont="1" applyBorder="1" applyAlignment="1">
      <alignment horizontal="justify" vertical="center" wrapText="1"/>
    </xf>
    <xf numFmtId="0" fontId="2" fillId="6" borderId="0" xfId="0" applyFont="1" applyFill="1" applyBorder="1" applyAlignment="1">
      <alignment horizontal="justify" vertical="center" wrapText="1"/>
    </xf>
    <xf numFmtId="0" fontId="0" fillId="0" borderId="0" xfId="0" applyFont="1" applyBorder="1" applyAlignment="1">
      <alignment vertical="center" wrapText="1"/>
    </xf>
    <xf numFmtId="0" fontId="1" fillId="0" borderId="0" xfId="0" applyFont="1" applyBorder="1" applyAlignment="1">
      <alignment vertical="center" wrapText="1"/>
    </xf>
    <xf numFmtId="0" fontId="2" fillId="0" borderId="0" xfId="0" applyFont="1" applyBorder="1" applyAlignment="1">
      <alignment vertical="center" wrapText="1"/>
    </xf>
    <xf numFmtId="0" fontId="1" fillId="0" borderId="0" xfId="0" applyFont="1" applyBorder="1"/>
    <xf numFmtId="0" fontId="11" fillId="6" borderId="0" xfId="0" applyFont="1" applyFill="1" applyBorder="1" applyAlignment="1">
      <alignment horizontal="justify" vertical="center" wrapText="1"/>
    </xf>
    <xf numFmtId="0" fontId="8" fillId="6" borderId="0"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1" fillId="5" borderId="6" xfId="0" applyFont="1" applyFill="1" applyBorder="1" applyAlignment="1">
      <alignment vertical="center" wrapText="1"/>
    </xf>
    <xf numFmtId="0" fontId="8" fillId="0" borderId="7" xfId="0" applyFont="1" applyBorder="1" applyAlignment="1">
      <alignment horizontal="justify" vertical="center" wrapText="1"/>
    </xf>
    <xf numFmtId="0" fontId="1" fillId="0" borderId="8" xfId="0" applyFont="1" applyBorder="1" applyAlignment="1">
      <alignment horizontal="justify" vertical="center" wrapText="1"/>
    </xf>
    <xf numFmtId="0" fontId="0" fillId="5" borderId="9" xfId="0" applyFont="1" applyFill="1" applyBorder="1" applyAlignment="1">
      <alignment vertical="center" wrapText="1"/>
    </xf>
    <xf numFmtId="0" fontId="0" fillId="0" borderId="10" xfId="0" applyFont="1" applyBorder="1" applyAlignment="1">
      <alignment horizontal="justify" vertical="center" wrapText="1"/>
    </xf>
    <xf numFmtId="0" fontId="0" fillId="6" borderId="9" xfId="0" applyFont="1" applyFill="1" applyBorder="1" applyAlignment="1">
      <alignment vertical="center" wrapText="1"/>
    </xf>
    <xf numFmtId="0" fontId="6" fillId="6" borderId="10" xfId="0" applyFont="1" applyFill="1" applyBorder="1" applyAlignment="1">
      <alignment horizontal="justify" vertical="center" wrapText="1"/>
    </xf>
    <xf numFmtId="0" fontId="0" fillId="5" borderId="11" xfId="0" applyFont="1" applyFill="1" applyBorder="1" applyAlignment="1">
      <alignment vertical="center" wrapText="1"/>
    </xf>
    <xf numFmtId="0" fontId="2" fillId="0" borderId="12" xfId="0" applyFont="1" applyBorder="1" applyAlignment="1">
      <alignment horizontal="justify" vertical="center" wrapText="1"/>
    </xf>
    <xf numFmtId="0" fontId="1" fillId="0" borderId="6" xfId="0" applyFont="1" applyBorder="1" applyAlignment="1">
      <alignment vertical="center" wrapText="1"/>
    </xf>
    <xf numFmtId="0" fontId="1" fillId="0" borderId="7" xfId="0" applyFont="1" applyBorder="1" applyAlignment="1">
      <alignment horizontal="justify" vertical="center" wrapText="1"/>
    </xf>
    <xf numFmtId="0" fontId="0" fillId="0" borderId="9" xfId="0" applyFont="1" applyBorder="1" applyAlignment="1">
      <alignment vertical="center" wrapText="1"/>
    </xf>
    <xf numFmtId="0" fontId="0" fillId="0" borderId="11" xfId="0" applyFont="1" applyBorder="1" applyAlignment="1">
      <alignment vertical="center" wrapText="1"/>
    </xf>
    <xf numFmtId="0" fontId="0" fillId="0" borderId="12" xfId="0" applyFont="1" applyBorder="1" applyAlignment="1">
      <alignment horizontal="justify" vertical="center" wrapText="1"/>
    </xf>
    <xf numFmtId="0" fontId="1" fillId="0" borderId="2" xfId="0" applyFont="1" applyFill="1" applyBorder="1" applyAlignment="1">
      <alignment vertical="center" wrapText="1"/>
    </xf>
    <xf numFmtId="0" fontId="8" fillId="0" borderId="3"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4" xfId="0" applyFont="1" applyFill="1" applyBorder="1" applyAlignment="1">
      <alignment horizontal="justify" vertical="center" wrapText="1"/>
    </xf>
    <xf numFmtId="0" fontId="1" fillId="6" borderId="11" xfId="0" applyFont="1" applyFill="1" applyBorder="1" applyAlignment="1">
      <alignment vertical="center" wrapText="1"/>
    </xf>
    <xf numFmtId="0" fontId="6" fillId="6" borderId="12" xfId="0" applyFont="1" applyFill="1" applyBorder="1" applyAlignment="1">
      <alignment horizontal="justify" vertical="center" wrapText="1"/>
    </xf>
    <xf numFmtId="0" fontId="2" fillId="6" borderId="12" xfId="0" applyFont="1" applyFill="1" applyBorder="1" applyAlignment="1">
      <alignment horizontal="justify" vertical="center" wrapText="1"/>
    </xf>
    <xf numFmtId="0" fontId="6" fillId="6" borderId="5" xfId="0" applyFont="1" applyFill="1" applyBorder="1" applyAlignment="1">
      <alignment horizontal="justify" vertical="center" wrapText="1"/>
    </xf>
    <xf numFmtId="0" fontId="1" fillId="4" borderId="6" xfId="0" applyFont="1" applyFill="1" applyBorder="1" applyAlignment="1">
      <alignment vertical="center" wrapText="1"/>
    </xf>
    <xf numFmtId="0" fontId="0" fillId="4" borderId="11" xfId="0" applyFont="1" applyFill="1" applyBorder="1" applyAlignment="1">
      <alignment vertical="center" wrapText="1"/>
    </xf>
    <xf numFmtId="0" fontId="0" fillId="4" borderId="9" xfId="0" applyFont="1" applyFill="1" applyBorder="1" applyAlignment="1">
      <alignment vertical="center" wrapText="1"/>
    </xf>
    <xf numFmtId="0" fontId="8" fillId="0" borderId="7" xfId="0" applyFont="1" applyBorder="1" applyAlignment="1">
      <alignment vertical="center" wrapText="1"/>
    </xf>
    <xf numFmtId="0" fontId="2" fillId="0" borderId="12" xfId="0" applyFont="1" applyBorder="1" applyAlignment="1">
      <alignment vertical="center" wrapText="1"/>
    </xf>
    <xf numFmtId="0" fontId="1" fillId="6" borderId="9" xfId="0" applyFont="1" applyFill="1" applyBorder="1" applyAlignment="1">
      <alignment vertical="center" wrapText="1"/>
    </xf>
    <xf numFmtId="0" fontId="1" fillId="6" borderId="10" xfId="0" applyFont="1" applyFill="1" applyBorder="1" applyAlignment="1">
      <alignment horizontal="justify" vertical="center" wrapText="1"/>
    </xf>
    <xf numFmtId="0" fontId="1" fillId="5" borderId="9" xfId="0" applyFont="1" applyFill="1" applyBorder="1" applyAlignment="1">
      <alignment vertical="center" wrapText="1"/>
    </xf>
    <xf numFmtId="0" fontId="1" fillId="6" borderId="5" xfId="0" applyFont="1" applyFill="1" applyBorder="1" applyAlignment="1">
      <alignment horizontal="justify" vertical="center" wrapText="1"/>
    </xf>
    <xf numFmtId="0" fontId="8" fillId="4" borderId="6" xfId="0" applyFont="1" applyFill="1" applyBorder="1" applyAlignment="1">
      <alignment vertical="center" wrapText="1"/>
    </xf>
    <xf numFmtId="0" fontId="2" fillId="4" borderId="9" xfId="0" applyFont="1" applyFill="1" applyBorder="1" applyAlignment="1">
      <alignment vertical="center" wrapText="1"/>
    </xf>
    <xf numFmtId="0" fontId="8" fillId="4" borderId="11" xfId="0" applyFont="1" applyFill="1" applyBorder="1" applyAlignment="1">
      <alignment vertical="center" wrapText="1"/>
    </xf>
    <xf numFmtId="0" fontId="2" fillId="4" borderId="11" xfId="0" applyFont="1" applyFill="1" applyBorder="1" applyAlignment="1">
      <alignment vertical="center" wrapText="1"/>
    </xf>
    <xf numFmtId="0" fontId="8" fillId="0" borderId="12" xfId="0" applyFont="1" applyBorder="1" applyAlignment="1">
      <alignment horizontal="justify" vertical="center" wrapText="1"/>
    </xf>
    <xf numFmtId="0" fontId="1" fillId="0" borderId="5" xfId="0" applyFont="1" applyBorder="1" applyAlignment="1">
      <alignment horizontal="justify" vertical="center" wrapText="1"/>
    </xf>
    <xf numFmtId="0" fontId="8" fillId="6" borderId="11" xfId="0" applyFont="1" applyFill="1" applyBorder="1" applyAlignment="1">
      <alignment vertical="center" wrapText="1"/>
    </xf>
    <xf numFmtId="0" fontId="8" fillId="6" borderId="12" xfId="0" applyFont="1" applyFill="1" applyBorder="1" applyAlignment="1">
      <alignment horizontal="justify" vertical="center" wrapText="1"/>
    </xf>
    <xf numFmtId="0" fontId="8" fillId="4" borderId="9" xfId="0" applyFont="1" applyFill="1" applyBorder="1" applyAlignment="1">
      <alignment vertical="center" wrapText="1"/>
    </xf>
    <xf numFmtId="0" fontId="8"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5" borderId="11" xfId="0" applyFont="1" applyFill="1" applyBorder="1" applyAlignment="1">
      <alignment vertical="center" wrapText="1"/>
    </xf>
    <xf numFmtId="0" fontId="0" fillId="0" borderId="0" xfId="0" applyFill="1" applyBorder="1"/>
    <xf numFmtId="0" fontId="0" fillId="0" borderId="0" xfId="0" applyFont="1" applyFill="1" applyBorder="1" applyAlignment="1">
      <alignment horizontal="center" vertical="center" wrapText="1"/>
    </xf>
    <xf numFmtId="0" fontId="0" fillId="0" borderId="0" xfId="0" applyFont="1" applyFill="1" applyBorder="1" applyAlignment="1">
      <alignment horizontal="center"/>
    </xf>
    <xf numFmtId="0" fontId="1" fillId="0" borderId="0" xfId="0" applyFont="1" applyFill="1" applyBorder="1"/>
    <xf numFmtId="0" fontId="14" fillId="0" borderId="1" xfId="0" applyFont="1" applyBorder="1"/>
    <xf numFmtId="0" fontId="14" fillId="0" borderId="1" xfId="0" applyFont="1" applyFill="1" applyBorder="1"/>
    <xf numFmtId="0" fontId="15" fillId="7" borderId="1" xfId="0" applyFont="1" applyFill="1" applyBorder="1"/>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1" fillId="0" borderId="20" xfId="0" applyFont="1" applyBorder="1" applyAlignment="1">
      <alignment horizontal="center"/>
    </xf>
    <xf numFmtId="0" fontId="1" fillId="0" borderId="17" xfId="0" applyFont="1" applyBorder="1" applyAlignment="1">
      <alignment horizontal="center"/>
    </xf>
    <xf numFmtId="0" fontId="0" fillId="0" borderId="0" xfId="0" applyBorder="1" applyAlignment="1">
      <alignment wrapText="1"/>
    </xf>
    <xf numFmtId="0" fontId="0" fillId="10" borderId="0" xfId="0" applyFill="1" applyAlignment="1">
      <alignment horizontal="left"/>
    </xf>
    <xf numFmtId="0" fontId="16" fillId="0" borderId="0" xfId="0" applyFont="1" applyFill="1" applyBorder="1"/>
    <xf numFmtId="0" fontId="1" fillId="0" borderId="4" xfId="0" applyFont="1" applyBorder="1" applyAlignment="1">
      <alignment horizontal="center"/>
    </xf>
    <xf numFmtId="0" fontId="0" fillId="0" borderId="24" xfId="0" applyBorder="1"/>
    <xf numFmtId="0" fontId="0" fillId="0" borderId="25" xfId="0" applyBorder="1"/>
    <xf numFmtId="0" fontId="0" fillId="0" borderId="26" xfId="0" applyFill="1" applyBorder="1"/>
    <xf numFmtId="0" fontId="1" fillId="0" borderId="21" xfId="0" applyFont="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24" xfId="0" applyFill="1" applyBorder="1"/>
    <xf numFmtId="0" fontId="0" fillId="0" borderId="25" xfId="0" applyFill="1" applyBorder="1"/>
    <xf numFmtId="0" fontId="0" fillId="0" borderId="0" xfId="0" applyFill="1" applyBorder="1" applyAlignment="1">
      <alignment horizontal="center" vertical="center"/>
    </xf>
    <xf numFmtId="0" fontId="0" fillId="0" borderId="0" xfId="0" applyFont="1" applyFill="1" applyBorder="1" applyAlignment="1">
      <alignment horizontal="center" vertical="center"/>
    </xf>
    <xf numFmtId="0" fontId="0" fillId="0" borderId="0" xfId="0" applyBorder="1" applyAlignment="1">
      <alignment horizontal="center" vertical="center" wrapText="1"/>
    </xf>
    <xf numFmtId="0" fontId="1" fillId="0" borderId="0" xfId="0" applyFont="1" applyBorder="1" applyAlignment="1">
      <alignment horizontal="right" vertical="center" wrapText="1"/>
    </xf>
    <xf numFmtId="0" fontId="0" fillId="0" borderId="0" xfId="0" applyBorder="1" applyAlignment="1" applyProtection="1">
      <alignment horizontal="center" vertical="center" wrapText="1"/>
    </xf>
    <xf numFmtId="0" fontId="0" fillId="0" borderId="0" xfId="0" applyBorder="1" applyAlignment="1" applyProtection="1">
      <alignment wrapText="1"/>
    </xf>
    <xf numFmtId="0" fontId="0" fillId="0" borderId="0" xfId="0"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6" fillId="0" borderId="0" xfId="0" applyFont="1" applyFill="1" applyBorder="1" applyProtection="1"/>
    <xf numFmtId="9" fontId="1" fillId="0" borderId="0" xfId="0" applyNumberFormat="1" applyFont="1" applyBorder="1" applyProtection="1"/>
    <xf numFmtId="0" fontId="0" fillId="10" borderId="31" xfId="0" applyFill="1" applyBorder="1" applyAlignment="1" applyProtection="1">
      <alignment horizontal="center" vertical="center" wrapText="1"/>
    </xf>
    <xf numFmtId="0" fontId="1" fillId="10" borderId="32" xfId="0" applyFont="1" applyFill="1" applyBorder="1" applyAlignment="1" applyProtection="1">
      <alignment vertical="center" wrapText="1"/>
    </xf>
    <xf numFmtId="0" fontId="1" fillId="10" borderId="33" xfId="0" applyFont="1" applyFill="1" applyBorder="1" applyAlignment="1" applyProtection="1">
      <alignment vertical="center" wrapText="1"/>
    </xf>
    <xf numFmtId="0" fontId="0" fillId="10" borderId="15" xfId="0" applyFill="1" applyBorder="1" applyAlignment="1" applyProtection="1">
      <alignment horizontal="center" vertical="center" wrapText="1"/>
    </xf>
    <xf numFmtId="0" fontId="1" fillId="10" borderId="35" xfId="0" applyFont="1" applyFill="1" applyBorder="1" applyAlignment="1" applyProtection="1">
      <alignment vertical="center" wrapText="1"/>
    </xf>
    <xf numFmtId="0" fontId="1" fillId="10" borderId="16" xfId="0" applyFont="1" applyFill="1" applyBorder="1" applyAlignment="1" applyProtection="1">
      <alignment vertical="center" wrapText="1"/>
    </xf>
    <xf numFmtId="0" fontId="0" fillId="10" borderId="20" xfId="0" applyFill="1" applyBorder="1" applyAlignment="1" applyProtection="1">
      <alignment horizontal="center" vertical="center" wrapText="1"/>
    </xf>
    <xf numFmtId="0" fontId="1" fillId="10" borderId="38" xfId="0" applyFont="1" applyFill="1" applyBorder="1" applyAlignment="1" applyProtection="1">
      <alignment horizontal="center" vertical="center" wrapText="1"/>
    </xf>
    <xf numFmtId="0" fontId="1" fillId="10" borderId="17" xfId="0" applyFont="1" applyFill="1" applyBorder="1" applyAlignment="1" applyProtection="1">
      <alignment horizontal="center" vertical="center" wrapText="1"/>
    </xf>
    <xf numFmtId="0" fontId="1" fillId="10" borderId="18" xfId="0" applyFont="1" applyFill="1" applyBorder="1" applyAlignment="1" applyProtection="1">
      <alignment horizontal="center" vertical="center" wrapText="1"/>
    </xf>
    <xf numFmtId="0" fontId="11" fillId="10" borderId="37" xfId="0" applyFont="1" applyFill="1" applyBorder="1" applyAlignment="1" applyProtection="1">
      <alignment horizontal="justify" vertical="center" wrapText="1"/>
    </xf>
    <xf numFmtId="0" fontId="8" fillId="12" borderId="37" xfId="0" applyFont="1" applyFill="1" applyBorder="1" applyAlignment="1" applyProtection="1">
      <alignment horizontal="center" vertical="center" wrapText="1"/>
    </xf>
    <xf numFmtId="2" fontId="20" fillId="12" borderId="34" xfId="0" applyNumberFormat="1" applyFont="1" applyFill="1" applyBorder="1" applyAlignment="1" applyProtection="1">
      <alignment horizontal="center" vertical="center"/>
    </xf>
    <xf numFmtId="0" fontId="21" fillId="12" borderId="37" xfId="0" applyFont="1" applyFill="1" applyBorder="1" applyAlignment="1" applyProtection="1">
      <alignment horizontal="center" vertical="center" wrapText="1"/>
    </xf>
    <xf numFmtId="2" fontId="21" fillId="12" borderId="37" xfId="0" applyNumberFormat="1" applyFont="1" applyFill="1" applyBorder="1" applyAlignment="1" applyProtection="1">
      <alignment horizontal="center" vertical="center"/>
    </xf>
    <xf numFmtId="0" fontId="0" fillId="0" borderId="13" xfId="0" applyBorder="1" applyAlignment="1" applyProtection="1">
      <alignment horizontal="center" vertical="center" wrapText="1"/>
    </xf>
    <xf numFmtId="0" fontId="6" fillId="0" borderId="1" xfId="0" applyFont="1" applyBorder="1" applyAlignment="1" applyProtection="1">
      <alignment horizontal="justify" vertical="center" wrapText="1"/>
    </xf>
    <xf numFmtId="0" fontId="8" fillId="12" borderId="1" xfId="0" applyFont="1" applyFill="1" applyBorder="1" applyAlignment="1" applyProtection="1">
      <alignment horizontal="center" vertical="center" wrapText="1"/>
    </xf>
    <xf numFmtId="2" fontId="20" fillId="12" borderId="1" xfId="0" applyNumberFormat="1" applyFont="1" applyFill="1" applyBorder="1" applyAlignment="1" applyProtection="1">
      <alignment horizontal="center" vertical="center"/>
    </xf>
    <xf numFmtId="0" fontId="21" fillId="12" borderId="1" xfId="0" applyFont="1" applyFill="1" applyBorder="1" applyAlignment="1" applyProtection="1">
      <alignment horizontal="center" vertical="center" wrapText="1"/>
    </xf>
    <xf numFmtId="2" fontId="21" fillId="12" borderId="1" xfId="0" applyNumberFormat="1" applyFont="1" applyFill="1" applyBorder="1" applyAlignment="1" applyProtection="1">
      <alignment horizontal="center" vertical="center"/>
    </xf>
    <xf numFmtId="0" fontId="0" fillId="0" borderId="15" xfId="0" applyBorder="1" applyAlignment="1" applyProtection="1">
      <alignment horizontal="center" vertical="center" wrapText="1"/>
    </xf>
    <xf numFmtId="0" fontId="6" fillId="0" borderId="35" xfId="0" applyFont="1" applyBorder="1" applyAlignment="1" applyProtection="1">
      <alignment horizontal="justify" vertical="center" wrapText="1"/>
    </xf>
    <xf numFmtId="2" fontId="20" fillId="12" borderId="35" xfId="0" applyNumberFormat="1" applyFont="1" applyFill="1" applyBorder="1" applyAlignment="1" applyProtection="1">
      <alignment horizontal="center" vertical="center"/>
    </xf>
    <xf numFmtId="0" fontId="21" fillId="12" borderId="35" xfId="0" applyFont="1" applyFill="1" applyBorder="1" applyAlignment="1" applyProtection="1">
      <alignment horizontal="center" vertical="center" wrapText="1"/>
    </xf>
    <xf numFmtId="2" fontId="21" fillId="12" borderId="35" xfId="0" applyNumberFormat="1" applyFont="1" applyFill="1" applyBorder="1" applyAlignment="1" applyProtection="1">
      <alignment horizontal="center" vertical="center"/>
    </xf>
    <xf numFmtId="0" fontId="20" fillId="10" borderId="38" xfId="0" applyFont="1" applyFill="1" applyBorder="1" applyAlignment="1" applyProtection="1">
      <alignment horizontal="center" vertical="center" wrapText="1"/>
    </xf>
    <xf numFmtId="0" fontId="20" fillId="12" borderId="37" xfId="0" applyFont="1" applyFill="1" applyBorder="1" applyAlignment="1" applyProtection="1">
      <alignment horizontal="center" vertical="center" wrapText="1"/>
    </xf>
    <xf numFmtId="2" fontId="20" fillId="12" borderId="37" xfId="0" applyNumberFormat="1" applyFont="1" applyFill="1" applyBorder="1" applyAlignment="1" applyProtection="1">
      <alignment horizontal="center" vertical="center"/>
    </xf>
    <xf numFmtId="0" fontId="0" fillId="9" borderId="13" xfId="0" applyFill="1" applyBorder="1" applyAlignment="1" applyProtection="1">
      <alignment horizontal="center" vertical="center" wrapText="1"/>
    </xf>
    <xf numFmtId="0" fontId="6" fillId="9" borderId="1" xfId="0" applyFont="1" applyFill="1" applyBorder="1" applyAlignment="1" applyProtection="1">
      <alignment horizontal="left" vertical="center" wrapText="1"/>
    </xf>
    <xf numFmtId="0" fontId="20" fillId="12" borderId="1" xfId="0" applyFont="1" applyFill="1" applyBorder="1" applyAlignment="1" applyProtection="1">
      <alignment horizontal="center" vertical="center" wrapText="1"/>
    </xf>
    <xf numFmtId="0" fontId="6" fillId="9" borderId="1" xfId="0" applyFont="1" applyFill="1" applyBorder="1" applyAlignment="1" applyProtection="1">
      <alignment horizontal="justify" vertical="center" wrapText="1"/>
    </xf>
    <xf numFmtId="0" fontId="1" fillId="10" borderId="13" xfId="0" applyFont="1" applyFill="1" applyBorder="1" applyAlignment="1" applyProtection="1">
      <alignment horizontal="center" vertical="center" wrapText="1"/>
    </xf>
    <xf numFmtId="0" fontId="11" fillId="10" borderId="1" xfId="0" applyFont="1" applyFill="1" applyBorder="1" applyAlignment="1" applyProtection="1">
      <alignment horizontal="justify" vertical="center" wrapText="1"/>
    </xf>
    <xf numFmtId="0" fontId="0" fillId="0" borderId="18" xfId="0" applyFill="1" applyBorder="1" applyAlignment="1" applyProtection="1">
      <alignment horizontal="center" vertical="center" wrapText="1"/>
    </xf>
    <xf numFmtId="0" fontId="6" fillId="0" borderId="37" xfId="0" applyFont="1" applyBorder="1" applyAlignment="1" applyProtection="1">
      <alignment horizontal="justify" vertical="center" wrapText="1"/>
    </xf>
    <xf numFmtId="0" fontId="0" fillId="0" borderId="13" xfId="0" applyFill="1" applyBorder="1" applyAlignment="1" applyProtection="1">
      <alignment horizontal="center" vertical="center" wrapText="1"/>
    </xf>
    <xf numFmtId="0" fontId="0" fillId="9" borderId="15" xfId="0" applyFill="1" applyBorder="1" applyAlignment="1" applyProtection="1">
      <alignment horizontal="center" vertical="center" wrapText="1"/>
    </xf>
    <xf numFmtId="0" fontId="20" fillId="12" borderId="35" xfId="0" applyFont="1" applyFill="1" applyBorder="1" applyAlignment="1" applyProtection="1">
      <alignment horizontal="center" vertical="center" wrapText="1"/>
    </xf>
    <xf numFmtId="0" fontId="1" fillId="10" borderId="31" xfId="0" applyFont="1" applyFill="1" applyBorder="1" applyAlignment="1" applyProtection="1">
      <alignment horizontal="center" vertical="center" wrapText="1"/>
    </xf>
    <xf numFmtId="0" fontId="11" fillId="10" borderId="32" xfId="0" applyFont="1" applyFill="1" applyBorder="1" applyAlignment="1" applyProtection="1">
      <alignment horizontal="justify" vertical="center" wrapText="1"/>
    </xf>
    <xf numFmtId="0" fontId="8" fillId="12" borderId="32" xfId="0" applyFont="1" applyFill="1" applyBorder="1" applyAlignment="1" applyProtection="1">
      <alignment horizontal="center" vertical="center" wrapText="1"/>
    </xf>
    <xf numFmtId="2" fontId="20" fillId="12" borderId="32" xfId="0" applyNumberFormat="1" applyFont="1" applyFill="1" applyBorder="1" applyAlignment="1" applyProtection="1">
      <alignment horizontal="center" vertical="center"/>
    </xf>
    <xf numFmtId="0" fontId="20" fillId="12" borderId="32" xfId="0" applyFont="1" applyFill="1" applyBorder="1" applyAlignment="1" applyProtection="1">
      <alignment horizontal="center" vertical="center" wrapText="1"/>
    </xf>
    <xf numFmtId="0" fontId="1" fillId="10" borderId="38" xfId="0" applyFont="1" applyFill="1" applyBorder="1" applyAlignment="1" applyProtection="1">
      <alignment vertical="center" wrapText="1"/>
    </xf>
    <xf numFmtId="0" fontId="0" fillId="11" borderId="20" xfId="0" applyFill="1" applyBorder="1" applyAlignment="1" applyProtection="1">
      <alignment horizontal="center" vertical="center" wrapText="1"/>
    </xf>
    <xf numFmtId="0" fontId="1" fillId="11" borderId="38" xfId="0" applyFont="1" applyFill="1" applyBorder="1" applyAlignment="1" applyProtection="1">
      <alignment horizontal="center" vertical="center" wrapText="1"/>
    </xf>
    <xf numFmtId="0" fontId="1" fillId="11" borderId="18" xfId="0" applyFont="1" applyFill="1" applyBorder="1" applyAlignment="1" applyProtection="1">
      <alignment horizontal="center" vertical="center" wrapText="1"/>
    </xf>
    <xf numFmtId="0" fontId="11" fillId="11" borderId="37" xfId="0" applyFont="1" applyFill="1" applyBorder="1" applyAlignment="1" applyProtection="1">
      <alignment horizontal="justify" vertical="center" wrapText="1"/>
    </xf>
    <xf numFmtId="0" fontId="0" fillId="0" borderId="36" xfId="0" applyBorder="1" applyAlignment="1" applyProtection="1">
      <alignment horizontal="center" vertical="center" wrapText="1"/>
    </xf>
    <xf numFmtId="0" fontId="6" fillId="0" borderId="30" xfId="0" applyFont="1" applyBorder="1" applyAlignment="1" applyProtection="1">
      <alignment horizontal="justify" vertical="center" wrapText="1"/>
    </xf>
    <xf numFmtId="2" fontId="20" fillId="12" borderId="30" xfId="0" applyNumberFormat="1" applyFont="1" applyFill="1" applyBorder="1" applyAlignment="1" applyProtection="1">
      <alignment horizontal="center" vertical="center"/>
    </xf>
    <xf numFmtId="0" fontId="20" fillId="12" borderId="30" xfId="0" applyFont="1" applyFill="1" applyBorder="1" applyAlignment="1" applyProtection="1">
      <alignment horizontal="center" vertical="center" wrapText="1"/>
    </xf>
    <xf numFmtId="0" fontId="0" fillId="0" borderId="15" xfId="0" applyFill="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0" fillId="0" borderId="35" xfId="0" applyFont="1" applyBorder="1" applyAlignment="1" applyProtection="1">
      <alignment horizontal="justify" vertical="center" wrapText="1"/>
    </xf>
    <xf numFmtId="0" fontId="11" fillId="10" borderId="1" xfId="0" applyFont="1" applyFill="1" applyBorder="1" applyAlignment="1" applyProtection="1">
      <alignment horizontal="justify" vertical="top" wrapText="1"/>
    </xf>
    <xf numFmtId="0" fontId="0" fillId="0" borderId="36" xfId="0" applyFill="1" applyBorder="1" applyAlignment="1" applyProtection="1">
      <alignment horizontal="center" vertical="center" wrapText="1"/>
    </xf>
    <xf numFmtId="0" fontId="0" fillId="0" borderId="20" xfId="0" applyBorder="1" applyAlignment="1" applyProtection="1">
      <alignment horizontal="center" vertical="center" wrapText="1"/>
    </xf>
    <xf numFmtId="0" fontId="1" fillId="5" borderId="38" xfId="0" applyFont="1" applyFill="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6" xfId="0" applyFont="1" applyBorder="1" applyAlignment="1" applyProtection="1">
      <alignment horizontal="center" vertical="center" wrapText="1"/>
    </xf>
    <xf numFmtId="0" fontId="0" fillId="0" borderId="18"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1" fillId="0" borderId="31" xfId="0" applyFont="1" applyBorder="1" applyAlignment="1" applyProtection="1">
      <alignment horizontal="center" vertical="center" wrapText="1"/>
    </xf>
    <xf numFmtId="0" fontId="17"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0" fillId="0" borderId="0" xfId="0" applyFill="1" applyBorder="1" applyProtection="1"/>
    <xf numFmtId="0" fontId="15" fillId="0" borderId="0" xfId="0" applyFont="1" applyBorder="1" applyAlignment="1" applyProtection="1">
      <alignment wrapText="1"/>
    </xf>
    <xf numFmtId="0" fontId="15" fillId="0" borderId="0" xfId="0" applyFont="1" applyFill="1" applyBorder="1" applyAlignment="1" applyProtection="1">
      <alignment horizontal="center" vertical="center"/>
    </xf>
    <xf numFmtId="0" fontId="14" fillId="0" borderId="0" xfId="0" applyFont="1" applyFill="1" applyBorder="1" applyProtection="1"/>
    <xf numFmtId="0" fontId="14" fillId="0" borderId="0" xfId="0" applyFont="1" applyFill="1" applyBorder="1" applyAlignment="1" applyProtection="1">
      <alignment wrapText="1"/>
    </xf>
    <xf numFmtId="0" fontId="14" fillId="0" borderId="0" xfId="0" applyFont="1" applyFill="1" applyBorder="1" applyAlignment="1" applyProtection="1">
      <alignment horizontal="center" vertical="center"/>
    </xf>
    <xf numFmtId="0" fontId="15" fillId="8" borderId="0" xfId="0" applyFont="1" applyFill="1" applyBorder="1" applyAlignment="1" applyProtection="1">
      <alignment wrapText="1"/>
    </xf>
    <xf numFmtId="2" fontId="15" fillId="0" borderId="0" xfId="0" applyNumberFormat="1" applyFont="1" applyFill="1" applyBorder="1" applyAlignment="1" applyProtection="1">
      <alignment horizontal="center" vertical="center"/>
    </xf>
    <xf numFmtId="0" fontId="15" fillId="0" borderId="0" xfId="0" applyFont="1" applyFill="1" applyBorder="1" applyProtection="1"/>
    <xf numFmtId="0" fontId="1" fillId="3" borderId="38" xfId="0" applyFont="1" applyFill="1" applyBorder="1" applyAlignment="1" applyProtection="1">
      <alignment vertical="center" wrapText="1"/>
    </xf>
    <xf numFmtId="0" fontId="16" fillId="9" borderId="1" xfId="0" applyFont="1" applyFill="1" applyBorder="1" applyAlignment="1" applyProtection="1">
      <alignment horizontal="center" vertical="center" wrapText="1"/>
      <protection locked="0"/>
    </xf>
    <xf numFmtId="0" fontId="1" fillId="10" borderId="38" xfId="0" applyFont="1" applyFill="1" applyBorder="1" applyAlignment="1" applyProtection="1">
      <alignment horizontal="center" vertical="center" wrapText="1"/>
      <protection locked="0"/>
    </xf>
    <xf numFmtId="0" fontId="16" fillId="9" borderId="37" xfId="0" applyFont="1" applyFill="1" applyBorder="1" applyAlignment="1" applyProtection="1">
      <alignment horizontal="center" vertical="center" wrapText="1"/>
      <protection locked="0"/>
    </xf>
    <xf numFmtId="0" fontId="1" fillId="10" borderId="38" xfId="0" applyFont="1" applyFill="1" applyBorder="1" applyAlignment="1" applyProtection="1">
      <alignment vertical="center" wrapText="1"/>
      <protection locked="0"/>
    </xf>
    <xf numFmtId="0" fontId="1" fillId="11" borderId="38" xfId="0" applyFont="1" applyFill="1" applyBorder="1" applyAlignment="1" applyProtection="1">
      <alignment horizontal="center" vertical="center" wrapText="1"/>
      <protection locked="0"/>
    </xf>
    <xf numFmtId="0" fontId="16" fillId="9" borderId="35" xfId="0" applyFont="1" applyFill="1" applyBorder="1" applyAlignment="1" applyProtection="1">
      <alignment horizontal="center" vertical="center" wrapText="1"/>
      <protection locked="0"/>
    </xf>
    <xf numFmtId="0" fontId="1" fillId="5" borderId="38" xfId="0" applyFont="1" applyFill="1" applyBorder="1" applyAlignment="1" applyProtection="1">
      <alignment horizontal="center" vertical="center" wrapText="1"/>
      <protection locked="0"/>
    </xf>
    <xf numFmtId="0" fontId="1" fillId="3" borderId="38" xfId="0" applyFont="1" applyFill="1" applyBorder="1" applyAlignment="1" applyProtection="1">
      <alignment vertical="center" wrapText="1"/>
      <protection locked="0"/>
    </xf>
    <xf numFmtId="0" fontId="19" fillId="9" borderId="19" xfId="0" applyFont="1" applyFill="1" applyBorder="1" applyAlignment="1" applyProtection="1">
      <alignment horizontal="justify" vertical="center" wrapText="1"/>
      <protection locked="0"/>
    </xf>
    <xf numFmtId="0" fontId="1" fillId="10" borderId="17"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justify" vertical="center" wrapText="1"/>
      <protection locked="0"/>
    </xf>
    <xf numFmtId="0" fontId="0" fillId="0" borderId="16" xfId="0" applyFont="1" applyFill="1" applyBorder="1" applyAlignment="1" applyProtection="1">
      <alignment horizontal="justify" vertical="center" wrapText="1"/>
      <protection locked="0"/>
    </xf>
    <xf numFmtId="0" fontId="0" fillId="0" borderId="33" xfId="0" applyFont="1" applyFill="1" applyBorder="1" applyAlignment="1" applyProtection="1">
      <alignment horizontal="justify" vertical="center" wrapText="1"/>
      <protection locked="0"/>
    </xf>
    <xf numFmtId="0" fontId="1" fillId="10" borderId="17" xfId="0" applyFont="1" applyFill="1" applyBorder="1" applyAlignment="1" applyProtection="1">
      <alignment vertical="center" wrapText="1"/>
      <protection locked="0"/>
    </xf>
    <xf numFmtId="0" fontId="1" fillId="11" borderId="17" xfId="0" applyFont="1" applyFill="1" applyBorder="1" applyAlignment="1" applyProtection="1">
      <alignment horizontal="center" vertical="center" wrapText="1"/>
      <protection locked="0"/>
    </xf>
    <xf numFmtId="0" fontId="1" fillId="3" borderId="17" xfId="0" applyFont="1" applyFill="1" applyBorder="1" applyAlignment="1" applyProtection="1">
      <alignment vertical="center" wrapText="1"/>
      <protection locked="0"/>
    </xf>
    <xf numFmtId="0" fontId="1" fillId="5" borderId="17" xfId="0" applyFont="1" applyFill="1" applyBorder="1" applyAlignment="1" applyProtection="1">
      <alignment horizontal="center" vertical="center" wrapText="1"/>
      <protection locked="0"/>
    </xf>
    <xf numFmtId="2" fontId="22" fillId="12" borderId="47" xfId="0" applyNumberFormat="1" applyFont="1" applyFill="1" applyBorder="1" applyAlignment="1" applyProtection="1">
      <alignment horizontal="center" vertical="center"/>
    </xf>
    <xf numFmtId="0" fontId="23" fillId="9" borderId="19" xfId="0" applyFont="1" applyFill="1" applyBorder="1" applyAlignment="1" applyProtection="1">
      <alignment horizontal="justify" vertical="center" wrapText="1"/>
      <protection locked="0"/>
    </xf>
    <xf numFmtId="0" fontId="0" fillId="0" borderId="1" xfId="0" applyFont="1" applyBorder="1" applyAlignment="1" applyProtection="1">
      <alignment horizontal="justify" vertical="center" wrapText="1"/>
    </xf>
    <xf numFmtId="0" fontId="0" fillId="0" borderId="0" xfId="0" applyFill="1" applyBorder="1" applyAlignment="1">
      <alignment horizontal="center" vertical="center"/>
    </xf>
    <xf numFmtId="0" fontId="19" fillId="0" borderId="19" xfId="0" applyFont="1" applyFill="1" applyBorder="1" applyAlignment="1" applyProtection="1">
      <alignment horizontal="justify" vertical="center" wrapText="1"/>
      <protection locked="0"/>
    </xf>
    <xf numFmtId="0" fontId="16" fillId="0" borderId="16" xfId="0" applyFont="1" applyFill="1" applyBorder="1" applyAlignment="1" applyProtection="1">
      <alignment horizontal="justify" vertical="center" wrapText="1"/>
      <protection locked="0"/>
    </xf>
    <xf numFmtId="0" fontId="16" fillId="0" borderId="14" xfId="0" applyFont="1" applyFill="1" applyBorder="1" applyAlignment="1" applyProtection="1">
      <alignment horizontal="justify" vertical="center" wrapText="1"/>
      <protection locked="0"/>
    </xf>
    <xf numFmtId="0" fontId="16" fillId="0" borderId="33" xfId="0" applyFont="1" applyFill="1" applyBorder="1" applyAlignment="1" applyProtection="1">
      <alignment horizontal="justify" vertical="center" wrapText="1"/>
      <protection locked="0"/>
    </xf>
    <xf numFmtId="0" fontId="24" fillId="0" borderId="0" xfId="0" applyFont="1" applyBorder="1" applyAlignment="1">
      <alignment wrapText="1"/>
    </xf>
    <xf numFmtId="0" fontId="0" fillId="0" borderId="0" xfId="0" applyFill="1" applyBorder="1" applyAlignment="1">
      <alignment horizontal="center" vertical="center" wrapText="1"/>
    </xf>
    <xf numFmtId="0" fontId="25" fillId="0" borderId="0" xfId="2" applyFill="1" applyBorder="1" applyAlignment="1">
      <alignment horizontal="center" vertical="center" wrapText="1"/>
    </xf>
    <xf numFmtId="0" fontId="25" fillId="0" borderId="0" xfId="2" applyAlignment="1">
      <alignment wrapText="1"/>
    </xf>
    <xf numFmtId="0" fontId="1" fillId="10" borderId="0" xfId="0" applyFont="1" applyFill="1" applyAlignment="1">
      <alignment horizontal="center"/>
    </xf>
    <xf numFmtId="0" fontId="1" fillId="3" borderId="45"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1" fillId="3" borderId="46" xfId="0" applyFont="1" applyFill="1" applyBorder="1" applyAlignment="1" applyProtection="1">
      <alignment horizontal="center" vertical="center" wrapText="1"/>
    </xf>
    <xf numFmtId="0" fontId="0" fillId="0" borderId="0" xfId="0" applyFill="1" applyBorder="1" applyAlignment="1">
      <alignment horizontal="center" vertical="center"/>
    </xf>
    <xf numFmtId="0" fontId="0" fillId="0" borderId="7" xfId="0" applyFill="1" applyBorder="1" applyAlignment="1" applyProtection="1">
      <alignment horizontal="center" vertical="center"/>
      <protection locked="0"/>
    </xf>
    <xf numFmtId="0" fontId="21" fillId="0" borderId="0" xfId="0" applyFont="1" applyBorder="1" applyAlignment="1" applyProtection="1">
      <alignment horizontal="left" vertical="center" wrapText="1"/>
    </xf>
    <xf numFmtId="0" fontId="21" fillId="0" borderId="0" xfId="0" applyFont="1" applyBorder="1" applyAlignment="1" applyProtection="1">
      <alignment horizontal="justify" vertical="center" wrapText="1"/>
    </xf>
    <xf numFmtId="0" fontId="15"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2" fontId="15" fillId="0" borderId="0" xfId="0" applyNumberFormat="1" applyFont="1" applyFill="1" applyBorder="1" applyAlignment="1" applyProtection="1">
      <alignment horizontal="center" vertical="center"/>
    </xf>
    <xf numFmtId="0" fontId="0" fillId="0" borderId="0" xfId="0" applyFill="1" applyBorder="1" applyAlignment="1">
      <alignment horizontal="center" vertical="center" wrapText="1"/>
    </xf>
    <xf numFmtId="0" fontId="1" fillId="10" borderId="45" xfId="0" applyFont="1" applyFill="1" applyBorder="1" applyAlignment="1" applyProtection="1">
      <alignment horizontal="center" vertical="center" wrapText="1"/>
    </xf>
    <xf numFmtId="0" fontId="1" fillId="10" borderId="3" xfId="0" applyFont="1" applyFill="1" applyBorder="1" applyAlignment="1" applyProtection="1">
      <alignment horizontal="center" vertical="center" wrapText="1"/>
    </xf>
    <xf numFmtId="0" fontId="1" fillId="10" borderId="46" xfId="0" applyFont="1" applyFill="1" applyBorder="1" applyAlignment="1" applyProtection="1">
      <alignment horizontal="center" vertical="center" wrapText="1"/>
    </xf>
    <xf numFmtId="0" fontId="1" fillId="0" borderId="0" xfId="0" applyFont="1" applyFill="1" applyBorder="1" applyAlignment="1" applyProtection="1">
      <alignment horizontal="right"/>
    </xf>
    <xf numFmtId="0" fontId="1" fillId="10" borderId="39" xfId="0" applyFont="1" applyFill="1" applyBorder="1" applyAlignment="1" applyProtection="1">
      <alignment horizontal="center" vertical="center" wrapText="1"/>
    </xf>
    <xf numFmtId="0" fontId="1" fillId="10" borderId="40" xfId="0" applyFont="1" applyFill="1" applyBorder="1" applyAlignment="1" applyProtection="1">
      <alignment horizontal="center" vertical="center" wrapText="1"/>
    </xf>
    <xf numFmtId="0" fontId="1" fillId="10" borderId="41" xfId="0" applyFont="1" applyFill="1" applyBorder="1" applyAlignment="1" applyProtection="1">
      <alignment horizontal="center" vertical="center" wrapText="1"/>
    </xf>
    <xf numFmtId="0" fontId="1" fillId="10" borderId="42" xfId="0" applyFont="1" applyFill="1" applyBorder="1" applyAlignment="1" applyProtection="1">
      <alignment horizontal="center" vertical="center" wrapText="1"/>
    </xf>
    <xf numFmtId="0" fontId="1" fillId="10" borderId="43" xfId="0" applyFont="1" applyFill="1" applyBorder="1" applyAlignment="1" applyProtection="1">
      <alignment horizontal="center" vertical="center" wrapText="1"/>
    </xf>
    <xf numFmtId="0" fontId="1" fillId="10" borderId="44" xfId="0" applyFont="1" applyFill="1" applyBorder="1" applyAlignment="1" applyProtection="1">
      <alignment horizontal="center" vertical="center" wrapText="1"/>
    </xf>
    <xf numFmtId="0" fontId="1" fillId="0" borderId="22" xfId="0" applyFont="1" applyBorder="1" applyAlignment="1">
      <alignment horizontal="center"/>
    </xf>
    <xf numFmtId="0" fontId="1" fillId="0" borderId="23" xfId="0" applyFont="1" applyBorder="1" applyAlignment="1">
      <alignment horizontal="center"/>
    </xf>
    <xf numFmtId="0" fontId="1" fillId="0" borderId="12" xfId="0" applyFont="1" applyFill="1" applyBorder="1" applyAlignment="1" applyProtection="1">
      <alignment horizontal="center" vertical="center"/>
      <protection locked="0"/>
    </xf>
  </cellXfs>
  <cellStyles count="3">
    <cellStyle name="Hipervínculo" xfId="2" builtinId="8"/>
    <cellStyle name="Normal" xfId="0" builtinId="0"/>
    <cellStyle name="Normal 2" xfId="1"/>
  </cellStyles>
  <dxfs count="39">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educacionbogota.edu.co/portal_institucional/transparencia/estados-financieros" TargetMode="External"/><Relationship Id="rId2" Type="http://schemas.openxmlformats.org/officeDocument/2006/relationships/hyperlink" Target="https://www.educacionbogota.edu.co/portal_institucional/search/node?keys=transparencia" TargetMode="External"/><Relationship Id="rId1" Type="http://schemas.openxmlformats.org/officeDocument/2006/relationships/hyperlink" Target="https://www.educacionbogota.edu.co/portal_institucional/transparencia/estados-financieros" TargetMode="External"/><Relationship Id="rId6" Type="http://schemas.openxmlformats.org/officeDocument/2006/relationships/printerSettings" Target="../printerSettings/printerSettings4.bin"/><Relationship Id="rId5" Type="http://schemas.openxmlformats.org/officeDocument/2006/relationships/hyperlink" Target="https://www.educacionbogota.edu.co/portal_institucional/transparencia/estados-financieros" TargetMode="External"/><Relationship Id="rId4" Type="http://schemas.openxmlformats.org/officeDocument/2006/relationships/hyperlink" Target="https://www.educacionbogota.edu.co/portal_institucional/transparencia/estados-financiero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5"/>
  <sheetViews>
    <sheetView zoomScale="80" zoomScaleNormal="80" workbookViewId="0">
      <selection activeCell="B10" sqref="B10:B35"/>
    </sheetView>
  </sheetViews>
  <sheetFormatPr baseColWidth="10" defaultColWidth="32.42578125" defaultRowHeight="15" x14ac:dyDescent="0.25"/>
  <cols>
    <col min="1" max="1" width="7.7109375" style="6" customWidth="1"/>
    <col min="2" max="2" width="50" bestFit="1" customWidth="1"/>
    <col min="3" max="3" width="17.42578125" customWidth="1"/>
    <col min="4" max="4" width="32.42578125" style="16"/>
    <col min="5" max="5" width="17.7109375" customWidth="1"/>
    <col min="6" max="6" width="17.5703125" style="16" customWidth="1"/>
    <col min="7" max="7" width="31.140625" customWidth="1"/>
  </cols>
  <sheetData>
    <row r="2" spans="1:7" x14ac:dyDescent="0.25">
      <c r="A2" s="98"/>
      <c r="B2" s="228" t="s">
        <v>64</v>
      </c>
      <c r="C2" s="228"/>
      <c r="D2" s="228"/>
      <c r="E2" s="228"/>
      <c r="F2" s="228"/>
      <c r="G2" s="228"/>
    </row>
    <row r="5" spans="1:7" x14ac:dyDescent="0.25">
      <c r="B5" s="1" t="s">
        <v>63</v>
      </c>
      <c r="C5" s="2"/>
      <c r="D5" s="13">
        <f>(+D9+F9)/2</f>
        <v>3.041666666666667</v>
      </c>
      <c r="E5" s="13" t="s">
        <v>21</v>
      </c>
      <c r="F5" s="1" t="str">
        <f>IF(AND(D5&gt;=1,D5&lt;=2),"INADECUADO",IF(AND(D5&gt;2,D5&lt;=3),"DEFICIENTE",IF(AND(D5&gt;3,D5&lt;=4),"ACEPTABLE",IF(AND(D5&gt;4,D5&lt;=4.7),"ADECUADO",IF(AND(D5&gt;4.7,D5&lt;=5),"ÓPTIMO","Fuera de rango")))))</f>
        <v>ACEPTABLE</v>
      </c>
      <c r="G5" s="1" t="s">
        <v>65</v>
      </c>
    </row>
    <row r="7" spans="1:7" x14ac:dyDescent="0.25">
      <c r="B7" s="1"/>
      <c r="C7" s="1"/>
      <c r="D7" s="13"/>
      <c r="E7" s="1"/>
      <c r="F7" s="13"/>
      <c r="G7" s="1"/>
    </row>
    <row r="8" spans="1:7" ht="34.5" customHeight="1" x14ac:dyDescent="0.25">
      <c r="B8" s="3" t="s">
        <v>1</v>
      </c>
      <c r="C8" s="17" t="s">
        <v>5</v>
      </c>
      <c r="D8" s="14" t="s">
        <v>6</v>
      </c>
      <c r="E8" s="17" t="s">
        <v>7</v>
      </c>
      <c r="F8" s="14" t="s">
        <v>6</v>
      </c>
      <c r="G8" s="3" t="s">
        <v>8</v>
      </c>
    </row>
    <row r="9" spans="1:7" ht="21.75" customHeight="1" x14ac:dyDescent="0.25">
      <c r="B9" s="3"/>
      <c r="C9" s="3" t="s">
        <v>67</v>
      </c>
      <c r="D9" s="14">
        <f>(+D10+D16+D28+D33)/4</f>
        <v>3.416666666666667</v>
      </c>
      <c r="E9" s="3" t="s">
        <v>66</v>
      </c>
      <c r="F9" s="14">
        <f>(+F10+F16+F28+F33)/4</f>
        <v>2.6666666666666665</v>
      </c>
      <c r="G9" s="3" t="s">
        <v>21</v>
      </c>
    </row>
    <row r="10" spans="1:7" ht="18.75" x14ac:dyDescent="0.3">
      <c r="A10" s="6">
        <v>1</v>
      </c>
      <c r="B10" s="8" t="s">
        <v>2</v>
      </c>
      <c r="C10" s="9" t="s">
        <v>21</v>
      </c>
      <c r="D10" s="15">
        <f>+D11</f>
        <v>3</v>
      </c>
      <c r="E10" s="9"/>
      <c r="F10" s="15">
        <f>+F11</f>
        <v>4</v>
      </c>
      <c r="G10" s="10" t="s">
        <v>21</v>
      </c>
    </row>
    <row r="11" spans="1:7" ht="15.75" x14ac:dyDescent="0.25">
      <c r="A11" s="6" t="s">
        <v>28</v>
      </c>
      <c r="B11" s="11" t="s">
        <v>0</v>
      </c>
      <c r="C11" s="9" t="s">
        <v>21</v>
      </c>
      <c r="D11" s="15">
        <f>(+D12+D14)/2</f>
        <v>3</v>
      </c>
      <c r="E11" s="9"/>
      <c r="F11" s="15">
        <f>(+F12+F14)/2</f>
        <v>4</v>
      </c>
      <c r="G11" s="10" t="s">
        <v>21</v>
      </c>
    </row>
    <row r="12" spans="1:7" x14ac:dyDescent="0.25">
      <c r="A12" s="6" t="s">
        <v>29</v>
      </c>
      <c r="B12" s="12" t="s">
        <v>3</v>
      </c>
      <c r="C12" s="9"/>
      <c r="D12" s="15">
        <f>+D13</f>
        <v>5</v>
      </c>
      <c r="E12" s="9"/>
      <c r="F12" s="15">
        <f>+F13</f>
        <v>5</v>
      </c>
      <c r="G12" s="10" t="s">
        <v>21</v>
      </c>
    </row>
    <row r="13" spans="1:7" ht="90" customHeight="1" x14ac:dyDescent="0.25">
      <c r="A13" s="6" t="s">
        <v>30</v>
      </c>
      <c r="B13" s="5" t="s">
        <v>26</v>
      </c>
      <c r="C13" s="1" t="s">
        <v>22</v>
      </c>
      <c r="D13" s="13">
        <f>IF(C13="Si",5,IF(C13="No",1,0))</f>
        <v>5</v>
      </c>
      <c r="E13" s="1" t="s">
        <v>27</v>
      </c>
      <c r="F13" s="13">
        <f>IF(E13="Adecuado",5,IF(E13="Parcialmente",3,IF(E13="No adecuado",1,0)))</f>
        <v>5</v>
      </c>
      <c r="G13" s="18" t="s">
        <v>68</v>
      </c>
    </row>
    <row r="14" spans="1:7" x14ac:dyDescent="0.25">
      <c r="A14" s="6" t="s">
        <v>32</v>
      </c>
      <c r="B14" s="12" t="s">
        <v>4</v>
      </c>
      <c r="C14" s="9" t="s">
        <v>21</v>
      </c>
      <c r="D14" s="15">
        <f>+D15</f>
        <v>1</v>
      </c>
      <c r="E14" s="9"/>
      <c r="F14" s="15">
        <f>+F15</f>
        <v>3</v>
      </c>
      <c r="G14" s="9"/>
    </row>
    <row r="15" spans="1:7" ht="60" x14ac:dyDescent="0.25">
      <c r="A15" s="6" t="s">
        <v>33</v>
      </c>
      <c r="B15" s="5" t="s">
        <v>9</v>
      </c>
      <c r="C15" s="1" t="s">
        <v>23</v>
      </c>
      <c r="D15" s="13">
        <f>IF(C15="Si",5,IF(C15="No",1,0))</f>
        <v>1</v>
      </c>
      <c r="E15" s="1" t="s">
        <v>24</v>
      </c>
      <c r="F15" s="13">
        <f>IF(E15="Adecuado",5,IF(E15="Parcialmente",3,IF(E15="No adecuado",1,0)))</f>
        <v>3</v>
      </c>
      <c r="G15" s="1"/>
    </row>
    <row r="16" spans="1:7" ht="15.75" x14ac:dyDescent="0.25">
      <c r="A16" s="6">
        <v>2</v>
      </c>
      <c r="B16" s="11" t="s">
        <v>10</v>
      </c>
      <c r="C16" s="9"/>
      <c r="D16" s="15">
        <f>(+D17+D26+D28)/3</f>
        <v>4.666666666666667</v>
      </c>
      <c r="E16" s="9"/>
      <c r="F16" s="15">
        <f>(+F17+F26+F28)/3</f>
        <v>2.6666666666666665</v>
      </c>
      <c r="G16" s="9"/>
    </row>
    <row r="17" spans="1:7" x14ac:dyDescent="0.25">
      <c r="A17" s="6" t="s">
        <v>34</v>
      </c>
      <c r="B17" s="12" t="s">
        <v>11</v>
      </c>
      <c r="C17" s="9"/>
      <c r="D17" s="15">
        <f>(+D18+D20+D22+D24)/4</f>
        <v>4</v>
      </c>
      <c r="E17" s="9"/>
      <c r="F17" s="15">
        <f>(+F18+F20+F22+F24)/4</f>
        <v>2</v>
      </c>
      <c r="G17" s="9"/>
    </row>
    <row r="18" spans="1:7" x14ac:dyDescent="0.25">
      <c r="A18" s="6" t="s">
        <v>35</v>
      </c>
      <c r="B18" s="9" t="s">
        <v>12</v>
      </c>
      <c r="C18" s="9"/>
      <c r="D18" s="15">
        <f>+D19</f>
        <v>1</v>
      </c>
      <c r="E18" s="9"/>
      <c r="F18" s="15">
        <f>+F19</f>
        <v>3</v>
      </c>
      <c r="G18" s="9"/>
    </row>
    <row r="19" spans="1:7" ht="60" x14ac:dyDescent="0.25">
      <c r="A19" s="6" t="s">
        <v>36</v>
      </c>
      <c r="B19" s="5" t="s">
        <v>31</v>
      </c>
      <c r="C19" s="1" t="s">
        <v>23</v>
      </c>
      <c r="D19" s="13">
        <f>IF(C19="Si",5,IF(C19="No",1,0))</f>
        <v>1</v>
      </c>
      <c r="E19" s="1" t="s">
        <v>24</v>
      </c>
      <c r="F19" s="13">
        <f>IF(E19="Adecuado",5,IF(E19="Parcialmente",3,IF(E19="No adecuado",1,0)))</f>
        <v>3</v>
      </c>
      <c r="G19" s="1"/>
    </row>
    <row r="20" spans="1:7" x14ac:dyDescent="0.25">
      <c r="A20" s="6" t="s">
        <v>37</v>
      </c>
      <c r="B20" s="9" t="s">
        <v>15</v>
      </c>
      <c r="C20" s="9"/>
      <c r="D20" s="15">
        <f>+D21</f>
        <v>5</v>
      </c>
      <c r="E20" s="9"/>
      <c r="F20" s="15">
        <f>+F21</f>
        <v>1</v>
      </c>
      <c r="G20" s="9"/>
    </row>
    <row r="21" spans="1:7" ht="60" x14ac:dyDescent="0.25">
      <c r="A21" s="6" t="s">
        <v>38</v>
      </c>
      <c r="B21" s="5" t="s">
        <v>39</v>
      </c>
      <c r="C21" s="1" t="s">
        <v>22</v>
      </c>
      <c r="D21" s="13">
        <f>IF(C21="Si",5,IF(C21="No",1,0))</f>
        <v>5</v>
      </c>
      <c r="E21" s="1" t="s">
        <v>25</v>
      </c>
      <c r="F21" s="13">
        <f>IF(E21="Adecuado",5,IF(E21="Parcialmente",3,IF(E21="No adecuado",1,0)))</f>
        <v>1</v>
      </c>
      <c r="G21" s="1"/>
    </row>
    <row r="22" spans="1:7" x14ac:dyDescent="0.25">
      <c r="A22" s="6" t="s">
        <v>40</v>
      </c>
      <c r="B22" s="9" t="s">
        <v>13</v>
      </c>
      <c r="C22" s="9"/>
      <c r="D22" s="15">
        <f>+D23</f>
        <v>5</v>
      </c>
      <c r="E22" s="9"/>
      <c r="F22" s="15">
        <f>+F23</f>
        <v>3</v>
      </c>
      <c r="G22" s="9"/>
    </row>
    <row r="23" spans="1:7" ht="30" x14ac:dyDescent="0.25">
      <c r="A23" s="6" t="s">
        <v>41</v>
      </c>
      <c r="B23" s="5" t="s">
        <v>42</v>
      </c>
      <c r="C23" s="1" t="s">
        <v>22</v>
      </c>
      <c r="D23" s="13">
        <f>IF(C23="Si",5,IF(C23="No",1,0))</f>
        <v>5</v>
      </c>
      <c r="E23" s="1" t="s">
        <v>24</v>
      </c>
      <c r="F23" s="13">
        <f>IF(E23="Adecuado",5,IF(E23="Parcialmente",3,IF(E23="No adecuado",1,0)))</f>
        <v>3</v>
      </c>
      <c r="G23" s="1"/>
    </row>
    <row r="24" spans="1:7" x14ac:dyDescent="0.25">
      <c r="A24" s="6" t="s">
        <v>44</v>
      </c>
      <c r="B24" s="9" t="s">
        <v>14</v>
      </c>
      <c r="C24" s="9"/>
      <c r="D24" s="15">
        <f>+D25</f>
        <v>5</v>
      </c>
      <c r="E24" s="9"/>
      <c r="F24" s="15">
        <f>+F25</f>
        <v>1</v>
      </c>
      <c r="G24" s="9"/>
    </row>
    <row r="25" spans="1:7" ht="45" x14ac:dyDescent="0.25">
      <c r="A25" s="6" t="s">
        <v>45</v>
      </c>
      <c r="B25" s="5" t="s">
        <v>43</v>
      </c>
      <c r="C25" s="1" t="s">
        <v>22</v>
      </c>
      <c r="D25" s="13">
        <f>IF(C25="Si",5,IF(C25="No",1,0))</f>
        <v>5</v>
      </c>
      <c r="E25" s="1" t="s">
        <v>25</v>
      </c>
      <c r="F25" s="13">
        <f>IF(E25="Adecuado",5,IF(E25="Parcialmente",3,IF(E25="No adecuado",1,0)))</f>
        <v>1</v>
      </c>
      <c r="G25" s="1"/>
    </row>
    <row r="26" spans="1:7" x14ac:dyDescent="0.25">
      <c r="A26" s="7" t="s">
        <v>47</v>
      </c>
      <c r="B26" s="12" t="s">
        <v>16</v>
      </c>
      <c r="C26" s="9"/>
      <c r="D26" s="15">
        <f>+D27</f>
        <v>5</v>
      </c>
      <c r="E26" s="9"/>
      <c r="F26" s="15">
        <f>+F27</f>
        <v>3</v>
      </c>
      <c r="G26" s="9"/>
    </row>
    <row r="27" spans="1:7" ht="60" x14ac:dyDescent="0.25">
      <c r="A27" s="6" t="s">
        <v>48</v>
      </c>
      <c r="B27" s="5" t="s">
        <v>46</v>
      </c>
      <c r="C27" s="1" t="s">
        <v>22</v>
      </c>
      <c r="D27" s="13">
        <f>IF(C27="Si",5,IF(C27="No",1,0))</f>
        <v>5</v>
      </c>
      <c r="E27" s="1" t="s">
        <v>24</v>
      </c>
      <c r="F27" s="13">
        <f>IF(E27="Adecuado",5,IF(E27="Parcialmente",3,IF(E27="No adecuado",1,0)))</f>
        <v>3</v>
      </c>
      <c r="G27" s="1"/>
    </row>
    <row r="28" spans="1:7" x14ac:dyDescent="0.25">
      <c r="A28" s="7" t="s">
        <v>50</v>
      </c>
      <c r="B28" s="12" t="s">
        <v>49</v>
      </c>
      <c r="C28" s="9"/>
      <c r="D28" s="15">
        <f>+D29</f>
        <v>5</v>
      </c>
      <c r="E28" s="9"/>
      <c r="F28" s="15">
        <f>+F29</f>
        <v>3</v>
      </c>
      <c r="G28" s="9"/>
    </row>
    <row r="29" spans="1:7" ht="30" x14ac:dyDescent="0.25">
      <c r="A29" s="6" t="s">
        <v>52</v>
      </c>
      <c r="B29" s="5" t="s">
        <v>51</v>
      </c>
      <c r="C29" s="1" t="s">
        <v>22</v>
      </c>
      <c r="D29" s="13">
        <f>IF(C29="Si",5,IF(C29="No",1,0))</f>
        <v>5</v>
      </c>
      <c r="E29" s="1" t="s">
        <v>24</v>
      </c>
      <c r="F29" s="13">
        <f>IF(E29="Adecuado",5,IF(E29="Parcialmente",3,IF(E29="No adecuado",1,0)))</f>
        <v>3</v>
      </c>
      <c r="G29" s="1"/>
    </row>
    <row r="30" spans="1:7" ht="15.75" x14ac:dyDescent="0.25">
      <c r="A30" s="7" t="s">
        <v>54</v>
      </c>
      <c r="B30" s="11" t="s">
        <v>53</v>
      </c>
      <c r="C30" s="9"/>
      <c r="D30" s="15">
        <f>+D31</f>
        <v>5</v>
      </c>
      <c r="E30" s="9"/>
      <c r="F30" s="15">
        <f>+F31</f>
        <v>1</v>
      </c>
      <c r="G30" s="9"/>
    </row>
    <row r="31" spans="1:7" x14ac:dyDescent="0.25">
      <c r="A31" s="6" t="s">
        <v>55</v>
      </c>
      <c r="B31" s="9" t="s">
        <v>53</v>
      </c>
      <c r="C31" s="9"/>
      <c r="D31" s="15">
        <f>+D32</f>
        <v>5</v>
      </c>
      <c r="E31" s="9"/>
      <c r="F31" s="15">
        <f>+F32</f>
        <v>1</v>
      </c>
      <c r="G31" s="9"/>
    </row>
    <row r="32" spans="1:7" ht="30" x14ac:dyDescent="0.25">
      <c r="A32" s="6" t="s">
        <v>57</v>
      </c>
      <c r="B32" s="5" t="s">
        <v>56</v>
      </c>
      <c r="C32" s="1" t="s">
        <v>22</v>
      </c>
      <c r="D32" s="13">
        <f>IF(C32="Si",5,IF(C32="No",1,0))</f>
        <v>5</v>
      </c>
      <c r="E32" s="1" t="s">
        <v>25</v>
      </c>
      <c r="F32" s="13">
        <f>IF(E32="Adecuado",5,IF(E32="Parcialmente",3,IF(E32="No adecuado",1,0)))</f>
        <v>1</v>
      </c>
      <c r="G32" s="1"/>
    </row>
    <row r="33" spans="1:7" x14ac:dyDescent="0.25">
      <c r="A33" s="7" t="s">
        <v>58</v>
      </c>
      <c r="B33" s="12" t="s">
        <v>59</v>
      </c>
      <c r="C33" s="9"/>
      <c r="D33" s="15">
        <f>+D34</f>
        <v>1</v>
      </c>
      <c r="E33" s="9"/>
      <c r="F33" s="15">
        <f>+F34</f>
        <v>1</v>
      </c>
      <c r="G33" s="9"/>
    </row>
    <row r="34" spans="1:7" x14ac:dyDescent="0.25">
      <c r="A34" s="6" t="s">
        <v>60</v>
      </c>
      <c r="B34" s="9" t="s">
        <v>59</v>
      </c>
      <c r="C34" s="9"/>
      <c r="D34" s="15">
        <f>+D35</f>
        <v>1</v>
      </c>
      <c r="E34" s="9"/>
      <c r="F34" s="15">
        <f>+F35</f>
        <v>1</v>
      </c>
      <c r="G34" s="9"/>
    </row>
    <row r="35" spans="1:7" ht="45" x14ac:dyDescent="0.25">
      <c r="A35" s="6" t="s">
        <v>61</v>
      </c>
      <c r="B35" s="5" t="s">
        <v>62</v>
      </c>
      <c r="C35" s="1" t="s">
        <v>23</v>
      </c>
      <c r="D35" s="13">
        <f>IF(C35="Si",5,IF(C35="No",1,0))</f>
        <v>1</v>
      </c>
      <c r="E35" s="1" t="s">
        <v>25</v>
      </c>
      <c r="F35" s="13">
        <f>IF(E35="Adecuado",5,IF(E35="Parcialmente",3,IF(E35="No adecuado",1,0)))</f>
        <v>1</v>
      </c>
      <c r="G35" s="1"/>
    </row>
  </sheetData>
  <mergeCells count="1">
    <mergeCell ref="B2:G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Hoja2!$H$20:$H$23</xm:f>
          </x14:formula1>
          <xm:sqref>E13 E15 E19 E21 E23 E25 E27 E29 E32 E35</xm:sqref>
        </x14:dataValidation>
        <x14:dataValidation type="list" allowBlank="1" showInputMessage="1" showErrorMessage="1">
          <x14:formula1>
            <xm:f>Hoja2!$F$20:$F$22</xm:f>
          </x14:formula1>
          <xm:sqref>D13 D15 D19 D21 D23 D25 D27 D29 D32 D35</xm:sqref>
        </x14:dataValidation>
        <x14:dataValidation type="list" allowBlank="1" showInputMessage="1" showErrorMessage="1">
          <x14:formula1>
            <xm:f>Hoja2!$E$20:$E$22</xm:f>
          </x14:formula1>
          <xm:sqref>C13 C15 C19 C21 C23 C25 C27 C29 C32 C35</xm:sqref>
        </x14:dataValidation>
        <x14:dataValidation type="list" allowBlank="1" showInputMessage="1" showErrorMessage="1">
          <x14:formula1>
            <xm:f>Hoja2!$I$20:$I$23</xm:f>
          </x14:formula1>
          <xm:sqref>F13 F15 F19 F21 F23 F25 F27 F29 F32 F35</xm:sqref>
        </x14:dataValidation>
        <x14:dataValidation type="list" allowBlank="1" showInputMessage="1" showErrorMessage="1">
          <x14:formula1>
            <xm:f>Hoja2!$L$20:$L$24</xm:f>
          </x14:formula1>
          <xm:sqref>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workbookViewId="0">
      <selection activeCell="D10" sqref="D10"/>
    </sheetView>
  </sheetViews>
  <sheetFormatPr baseColWidth="10" defaultRowHeight="15" x14ac:dyDescent="0.25"/>
  <cols>
    <col min="8" max="8" width="15.7109375" customWidth="1"/>
    <col min="12" max="12" width="18.85546875" customWidth="1"/>
  </cols>
  <sheetData>
    <row r="1" spans="1:13" x14ac:dyDescent="0.25">
      <c r="A1" t="s">
        <v>19</v>
      </c>
      <c r="C1" t="s">
        <v>17</v>
      </c>
      <c r="D1" s="4">
        <f>IF(C1="si",1,IF(C1="no",2,0))</f>
        <v>1</v>
      </c>
      <c r="F1" t="s">
        <v>20</v>
      </c>
      <c r="H1" t="s">
        <v>20</v>
      </c>
      <c r="I1">
        <f>IF(H1="N/A",0,IF(H1="si",1,IF(H1="no",2,"")))</f>
        <v>0</v>
      </c>
      <c r="K1">
        <v>1</v>
      </c>
      <c r="M1" t="str">
        <f t="shared" ref="M1:M5" si="0">IF(AND(K1&gt;=1,K1&lt;=2),"INADECUADO",IF(AND(K1&gt;2,K1&lt;=3),"DEFICIENTE",IF(AND(K1&gt;3,K1&lt;=4),"ACEPTABLE",IF(AND(K1&gt;4,K1&lt;=4.7),"ADECUADO",IF(AND(K1&gt;4.7,K1&lt;=5),"ÓPTIMO","Fuera de rango")))))</f>
        <v>INADECUADO</v>
      </c>
    </row>
    <row r="2" spans="1:13" x14ac:dyDescent="0.25">
      <c r="A2" t="s">
        <v>17</v>
      </c>
      <c r="C2" t="s">
        <v>19</v>
      </c>
      <c r="D2" s="4">
        <f>IF(B8="si",1,IF(B8="no",2,0))</f>
        <v>0</v>
      </c>
      <c r="F2" t="s">
        <v>17</v>
      </c>
      <c r="I2" t="str">
        <f>IF(H2="N/A",0,IF(H2="si",1,IF(H2="no",2,"")))</f>
        <v/>
      </c>
      <c r="K2">
        <v>8</v>
      </c>
      <c r="M2" t="str">
        <f t="shared" si="0"/>
        <v>Fuera de rango</v>
      </c>
    </row>
    <row r="3" spans="1:13" x14ac:dyDescent="0.25">
      <c r="A3" t="s">
        <v>18</v>
      </c>
      <c r="C3" t="s">
        <v>19</v>
      </c>
      <c r="D3" s="4">
        <f t="shared" ref="D3:D16" si="1">IF(C3="si",1,IF(C3="no",2,0))</f>
        <v>0</v>
      </c>
      <c r="F3" t="s">
        <v>18</v>
      </c>
      <c r="K3">
        <v>6</v>
      </c>
      <c r="M3" t="str">
        <f t="shared" si="0"/>
        <v>Fuera de rango</v>
      </c>
    </row>
    <row r="4" spans="1:13" x14ac:dyDescent="0.25">
      <c r="C4" t="s">
        <v>19</v>
      </c>
      <c r="D4" s="4">
        <f t="shared" si="1"/>
        <v>0</v>
      </c>
      <c r="K4">
        <v>0.99</v>
      </c>
      <c r="M4" t="str">
        <f t="shared" si="0"/>
        <v>Fuera de rango</v>
      </c>
    </row>
    <row r="5" spans="1:13" x14ac:dyDescent="0.25">
      <c r="C5" t="s">
        <v>17</v>
      </c>
      <c r="D5" s="4">
        <f t="shared" si="1"/>
        <v>1</v>
      </c>
      <c r="K5">
        <v>0.8</v>
      </c>
      <c r="M5" t="str">
        <f t="shared" si="0"/>
        <v>Fuera de rango</v>
      </c>
    </row>
    <row r="6" spans="1:13" x14ac:dyDescent="0.25">
      <c r="C6" t="s">
        <v>17</v>
      </c>
      <c r="D6" s="4">
        <f t="shared" si="1"/>
        <v>1</v>
      </c>
      <c r="K6" s="19">
        <v>1</v>
      </c>
      <c r="L6" t="str">
        <f>IF(AND(K6&gt;=1,K6&lt;=2),"INADECUADO",IF(AND(K6&gt;2,K6&lt;=3),"DEFICIENTE",IF(AND(K6&gt;3,K6&lt;=4),"ACEPTABLE",IF(AND(K6&gt;4,K6&lt;=4.7),"ADECUADO",IF(AND(K6&gt;4.7,K6&lt;=5),"ÓPTIMO","fuera del rango")))))</f>
        <v>INADECUADO</v>
      </c>
      <c r="M6" t="str">
        <f>IF(AND(K6&gt;=1,K6&lt;=2),"INADECUADO",IF(AND(K6&gt;2,K6&lt;=3),"DEFICIENTE",IF(AND(K6&gt;3,K6&lt;=4),"ACEPTABLE",IF(AND(K6&gt;4,K6&lt;=4.7),"ADECUADO",IF(AND(K6&gt;4.7,K6&lt;=5),"ÓPTIMO","Fuera de rango")))))</f>
        <v>INADECUADO</v>
      </c>
    </row>
    <row r="7" spans="1:13" x14ac:dyDescent="0.25">
      <c r="C7" t="s">
        <v>17</v>
      </c>
      <c r="D7" s="4">
        <f t="shared" si="1"/>
        <v>1</v>
      </c>
      <c r="I7">
        <v>1</v>
      </c>
      <c r="K7" s="19">
        <v>1.1000000000000001</v>
      </c>
      <c r="L7" t="str">
        <f t="shared" ref="L7:L46" si="2">IF(AND(K7&gt;=1,K7&lt;=2),"INADECUADO",IF(AND(K7&gt;2,K7&lt;=3),"DEFICIENTE",IF(AND(K7&gt;3,K7&lt;=4),"ACEPTABLE",IF(AND(K7&gt;4,K7&lt;=4.7),"ADECUADO",IF(AND(K7&gt;4.7,K7&lt;=5),"ÓPTIMO","fuera del rango")))))</f>
        <v>INADECUADO</v>
      </c>
      <c r="M7" t="str">
        <f t="shared" ref="M7:M46" si="3">IF(AND(K7&gt;=1,K7&lt;=2),"INADECUADO",IF(AND(K7&gt;2,K7&lt;=3),"DEFICIENTE",IF(AND(K7&gt;3,K7&lt;=4),"ACEPTABLE",IF(AND(K7&gt;4,K7&lt;=4.7),"ADECUADO",IF(AND(K7&gt;4.7,K7&lt;=5),"ÓPTIMO","Fuera de rango")))))</f>
        <v>INADECUADO</v>
      </c>
    </row>
    <row r="8" spans="1:13" x14ac:dyDescent="0.25">
      <c r="C8" t="s">
        <v>17</v>
      </c>
      <c r="D8" s="4">
        <f t="shared" si="1"/>
        <v>1</v>
      </c>
      <c r="I8">
        <v>2</v>
      </c>
      <c r="K8" s="19">
        <v>1.2</v>
      </c>
      <c r="L8" t="str">
        <f t="shared" si="2"/>
        <v>INADECUADO</v>
      </c>
      <c r="M8" t="str">
        <f t="shared" si="3"/>
        <v>INADECUADO</v>
      </c>
    </row>
    <row r="9" spans="1:13" x14ac:dyDescent="0.25">
      <c r="C9" t="s">
        <v>17</v>
      </c>
      <c r="D9" s="4">
        <f t="shared" si="1"/>
        <v>1</v>
      </c>
      <c r="I9">
        <v>3</v>
      </c>
      <c r="K9" s="19">
        <v>1.3</v>
      </c>
      <c r="L9" t="str">
        <f t="shared" si="2"/>
        <v>INADECUADO</v>
      </c>
      <c r="M9" t="str">
        <f t="shared" si="3"/>
        <v>INADECUADO</v>
      </c>
    </row>
    <row r="10" spans="1:13" x14ac:dyDescent="0.25">
      <c r="C10" t="s">
        <v>17</v>
      </c>
      <c r="D10" s="4">
        <f t="shared" si="1"/>
        <v>1</v>
      </c>
      <c r="I10">
        <v>4</v>
      </c>
      <c r="K10" s="19">
        <v>1.4</v>
      </c>
      <c r="L10" t="str">
        <f t="shared" si="2"/>
        <v>INADECUADO</v>
      </c>
      <c r="M10" t="str">
        <f t="shared" si="3"/>
        <v>INADECUADO</v>
      </c>
    </row>
    <row r="11" spans="1:13" x14ac:dyDescent="0.25">
      <c r="C11" t="s">
        <v>17</v>
      </c>
      <c r="D11" s="4">
        <f t="shared" si="1"/>
        <v>1</v>
      </c>
      <c r="I11">
        <v>4.7</v>
      </c>
      <c r="K11" s="19">
        <v>1.5</v>
      </c>
      <c r="L11" t="str">
        <f t="shared" si="2"/>
        <v>INADECUADO</v>
      </c>
      <c r="M11" t="str">
        <f t="shared" si="3"/>
        <v>INADECUADO</v>
      </c>
    </row>
    <row r="12" spans="1:13" x14ac:dyDescent="0.25">
      <c r="C12" t="s">
        <v>17</v>
      </c>
      <c r="D12" s="4">
        <f t="shared" si="1"/>
        <v>1</v>
      </c>
      <c r="I12">
        <v>5</v>
      </c>
      <c r="K12" s="19">
        <v>1.6</v>
      </c>
      <c r="L12" t="str">
        <f t="shared" si="2"/>
        <v>INADECUADO</v>
      </c>
      <c r="M12" t="str">
        <f t="shared" si="3"/>
        <v>INADECUADO</v>
      </c>
    </row>
    <row r="13" spans="1:13" x14ac:dyDescent="0.25">
      <c r="C13" t="s">
        <v>17</v>
      </c>
      <c r="D13" s="4">
        <f t="shared" si="1"/>
        <v>1</v>
      </c>
      <c r="K13" s="19">
        <v>1.7</v>
      </c>
      <c r="L13" t="str">
        <f t="shared" si="2"/>
        <v>INADECUADO</v>
      </c>
      <c r="M13" t="str">
        <f t="shared" si="3"/>
        <v>INADECUADO</v>
      </c>
    </row>
    <row r="14" spans="1:13" x14ac:dyDescent="0.25">
      <c r="C14" t="s">
        <v>17</v>
      </c>
      <c r="D14" s="4">
        <f t="shared" si="1"/>
        <v>1</v>
      </c>
      <c r="K14" s="19">
        <v>1.8</v>
      </c>
      <c r="L14" t="str">
        <f t="shared" si="2"/>
        <v>INADECUADO</v>
      </c>
      <c r="M14" t="str">
        <f t="shared" si="3"/>
        <v>INADECUADO</v>
      </c>
    </row>
    <row r="15" spans="1:13" x14ac:dyDescent="0.25">
      <c r="C15" t="s">
        <v>17</v>
      </c>
      <c r="D15" s="4">
        <f t="shared" si="1"/>
        <v>1</v>
      </c>
      <c r="K15" s="19">
        <v>1.9</v>
      </c>
      <c r="L15" t="str">
        <f t="shared" si="2"/>
        <v>INADECUADO</v>
      </c>
      <c r="M15" t="str">
        <f t="shared" si="3"/>
        <v>INADECUADO</v>
      </c>
    </row>
    <row r="16" spans="1:13" x14ac:dyDescent="0.25">
      <c r="D16" s="4">
        <f t="shared" si="1"/>
        <v>0</v>
      </c>
      <c r="K16" s="19">
        <v>2</v>
      </c>
      <c r="L16" t="str">
        <f t="shared" si="2"/>
        <v>INADECUADO</v>
      </c>
      <c r="M16" t="str">
        <f t="shared" si="3"/>
        <v>INADECUADO</v>
      </c>
    </row>
    <row r="17" spans="5:17" x14ac:dyDescent="0.25">
      <c r="K17" s="19">
        <v>2.1</v>
      </c>
      <c r="L17" t="str">
        <f t="shared" si="2"/>
        <v>DEFICIENTE</v>
      </c>
      <c r="M17" t="str">
        <f t="shared" si="3"/>
        <v>DEFICIENTE</v>
      </c>
    </row>
    <row r="18" spans="5:17" x14ac:dyDescent="0.25">
      <c r="K18" s="19">
        <v>2.2000000000000002</v>
      </c>
      <c r="L18" t="str">
        <f t="shared" si="2"/>
        <v>DEFICIENTE</v>
      </c>
      <c r="M18" t="str">
        <f t="shared" si="3"/>
        <v>DEFICIENTE</v>
      </c>
    </row>
    <row r="19" spans="5:17" x14ac:dyDescent="0.25">
      <c r="K19" s="19">
        <v>2.2999999999999998</v>
      </c>
      <c r="L19" t="str">
        <f t="shared" si="2"/>
        <v>DEFICIENTE</v>
      </c>
      <c r="M19" t="str">
        <f t="shared" si="3"/>
        <v>DEFICIENTE</v>
      </c>
    </row>
    <row r="20" spans="5:17" x14ac:dyDescent="0.25">
      <c r="E20" t="s">
        <v>20</v>
      </c>
      <c r="H20" t="s">
        <v>20</v>
      </c>
      <c r="I20">
        <v>0</v>
      </c>
      <c r="K20" s="19">
        <v>2.4</v>
      </c>
      <c r="L20" t="str">
        <f t="shared" si="2"/>
        <v>DEFICIENTE</v>
      </c>
      <c r="M20" t="str">
        <f t="shared" si="3"/>
        <v>DEFICIENTE</v>
      </c>
    </row>
    <row r="21" spans="5:17" x14ac:dyDescent="0.25">
      <c r="E21" t="s">
        <v>22</v>
      </c>
      <c r="F21">
        <v>5</v>
      </c>
      <c r="H21" t="s">
        <v>27</v>
      </c>
      <c r="I21">
        <v>5</v>
      </c>
      <c r="K21" s="19">
        <v>2.5</v>
      </c>
      <c r="L21" t="str">
        <f t="shared" si="2"/>
        <v>DEFICIENTE</v>
      </c>
      <c r="M21" t="str">
        <f t="shared" si="3"/>
        <v>DEFICIENTE</v>
      </c>
    </row>
    <row r="22" spans="5:17" x14ac:dyDescent="0.25">
      <c r="E22" t="s">
        <v>23</v>
      </c>
      <c r="F22">
        <v>1</v>
      </c>
      <c r="H22" t="s">
        <v>24</v>
      </c>
      <c r="I22">
        <v>3</v>
      </c>
      <c r="K22" s="19">
        <v>2.6</v>
      </c>
      <c r="L22" t="str">
        <f t="shared" si="2"/>
        <v>DEFICIENTE</v>
      </c>
      <c r="M22" t="str">
        <f t="shared" si="3"/>
        <v>DEFICIENTE</v>
      </c>
    </row>
    <row r="23" spans="5:17" x14ac:dyDescent="0.25">
      <c r="H23" t="s">
        <v>25</v>
      </c>
      <c r="I23">
        <v>1</v>
      </c>
      <c r="K23" s="19">
        <v>2.7</v>
      </c>
      <c r="L23" t="str">
        <f t="shared" si="2"/>
        <v>DEFICIENTE</v>
      </c>
      <c r="M23" t="str">
        <f t="shared" si="3"/>
        <v>DEFICIENTE</v>
      </c>
    </row>
    <row r="24" spans="5:17" x14ac:dyDescent="0.25">
      <c r="K24" s="19">
        <v>2.8</v>
      </c>
      <c r="L24" t="str">
        <f t="shared" si="2"/>
        <v>DEFICIENTE</v>
      </c>
      <c r="M24" t="str">
        <f t="shared" si="3"/>
        <v>DEFICIENTE</v>
      </c>
      <c r="Q24">
        <v>4.7</v>
      </c>
    </row>
    <row r="25" spans="5:17" x14ac:dyDescent="0.25">
      <c r="K25" s="19">
        <v>2.9</v>
      </c>
      <c r="L25" t="str">
        <f t="shared" si="2"/>
        <v>DEFICIENTE</v>
      </c>
      <c r="M25" t="str">
        <f t="shared" si="3"/>
        <v>DEFICIENTE</v>
      </c>
    </row>
    <row r="26" spans="5:17" x14ac:dyDescent="0.25">
      <c r="K26" s="19">
        <v>3</v>
      </c>
      <c r="L26" t="str">
        <f t="shared" si="2"/>
        <v>DEFICIENTE</v>
      </c>
      <c r="M26" t="str">
        <f t="shared" si="3"/>
        <v>DEFICIENTE</v>
      </c>
    </row>
    <row r="27" spans="5:17" x14ac:dyDescent="0.25">
      <c r="K27" s="19">
        <v>3.1</v>
      </c>
      <c r="L27" t="str">
        <f t="shared" si="2"/>
        <v>ACEPTABLE</v>
      </c>
      <c r="M27" t="str">
        <f t="shared" si="3"/>
        <v>ACEPTABLE</v>
      </c>
    </row>
    <row r="28" spans="5:17" x14ac:dyDescent="0.25">
      <c r="K28" s="19">
        <v>3.2</v>
      </c>
      <c r="L28" t="str">
        <f t="shared" si="2"/>
        <v>ACEPTABLE</v>
      </c>
      <c r="M28" t="str">
        <f t="shared" si="3"/>
        <v>ACEPTABLE</v>
      </c>
    </row>
    <row r="29" spans="5:17" x14ac:dyDescent="0.25">
      <c r="K29" s="19">
        <v>3.3</v>
      </c>
      <c r="L29" t="str">
        <f t="shared" si="2"/>
        <v>ACEPTABLE</v>
      </c>
      <c r="M29" t="str">
        <f t="shared" si="3"/>
        <v>ACEPTABLE</v>
      </c>
    </row>
    <row r="30" spans="5:17" x14ac:dyDescent="0.25">
      <c r="K30" s="19">
        <v>3.4</v>
      </c>
      <c r="L30" t="str">
        <f t="shared" si="2"/>
        <v>ACEPTABLE</v>
      </c>
      <c r="M30" t="str">
        <f t="shared" si="3"/>
        <v>ACEPTABLE</v>
      </c>
    </row>
    <row r="31" spans="5:17" x14ac:dyDescent="0.25">
      <c r="K31" s="19">
        <v>3.5</v>
      </c>
      <c r="L31" t="str">
        <f t="shared" si="2"/>
        <v>ACEPTABLE</v>
      </c>
      <c r="M31" t="str">
        <f t="shared" si="3"/>
        <v>ACEPTABLE</v>
      </c>
    </row>
    <row r="32" spans="5:17" x14ac:dyDescent="0.25">
      <c r="K32" s="19">
        <v>3.6</v>
      </c>
      <c r="L32" t="str">
        <f t="shared" si="2"/>
        <v>ACEPTABLE</v>
      </c>
      <c r="M32" t="str">
        <f t="shared" si="3"/>
        <v>ACEPTABLE</v>
      </c>
    </row>
    <row r="33" spans="11:13" x14ac:dyDescent="0.25">
      <c r="K33" s="19">
        <v>3.7</v>
      </c>
      <c r="L33" t="str">
        <f t="shared" si="2"/>
        <v>ACEPTABLE</v>
      </c>
      <c r="M33" t="str">
        <f t="shared" si="3"/>
        <v>ACEPTABLE</v>
      </c>
    </row>
    <row r="34" spans="11:13" x14ac:dyDescent="0.25">
      <c r="K34" s="19">
        <v>3.8</v>
      </c>
      <c r="L34" t="str">
        <f t="shared" si="2"/>
        <v>ACEPTABLE</v>
      </c>
      <c r="M34" t="str">
        <f t="shared" si="3"/>
        <v>ACEPTABLE</v>
      </c>
    </row>
    <row r="35" spans="11:13" x14ac:dyDescent="0.25">
      <c r="K35" s="19">
        <v>3.9</v>
      </c>
      <c r="L35" t="str">
        <f t="shared" si="2"/>
        <v>ACEPTABLE</v>
      </c>
      <c r="M35" t="str">
        <f t="shared" si="3"/>
        <v>ACEPTABLE</v>
      </c>
    </row>
    <row r="36" spans="11:13" x14ac:dyDescent="0.25">
      <c r="K36" s="19">
        <v>4</v>
      </c>
      <c r="L36" t="str">
        <f t="shared" si="2"/>
        <v>ACEPTABLE</v>
      </c>
      <c r="M36" t="str">
        <f t="shared" si="3"/>
        <v>ACEPTABLE</v>
      </c>
    </row>
    <row r="37" spans="11:13" x14ac:dyDescent="0.25">
      <c r="K37" s="19">
        <v>4.0999999999999996</v>
      </c>
      <c r="L37" t="str">
        <f t="shared" si="2"/>
        <v>ADECUADO</v>
      </c>
      <c r="M37" t="str">
        <f t="shared" si="3"/>
        <v>ADECUADO</v>
      </c>
    </row>
    <row r="38" spans="11:13" x14ac:dyDescent="0.25">
      <c r="K38" s="19">
        <v>4.2</v>
      </c>
      <c r="L38" t="str">
        <f t="shared" si="2"/>
        <v>ADECUADO</v>
      </c>
      <c r="M38" t="str">
        <f t="shared" si="3"/>
        <v>ADECUADO</v>
      </c>
    </row>
    <row r="39" spans="11:13" x14ac:dyDescent="0.25">
      <c r="K39" s="19">
        <v>4.3</v>
      </c>
      <c r="L39" t="str">
        <f t="shared" si="2"/>
        <v>ADECUADO</v>
      </c>
      <c r="M39" t="str">
        <f t="shared" si="3"/>
        <v>ADECUADO</v>
      </c>
    </row>
    <row r="40" spans="11:13" x14ac:dyDescent="0.25">
      <c r="K40" s="19">
        <v>4.4000000000000004</v>
      </c>
      <c r="L40" t="str">
        <f t="shared" si="2"/>
        <v>ADECUADO</v>
      </c>
      <c r="M40" t="str">
        <f t="shared" si="3"/>
        <v>ADECUADO</v>
      </c>
    </row>
    <row r="41" spans="11:13" x14ac:dyDescent="0.25">
      <c r="K41" s="19">
        <v>4.5</v>
      </c>
      <c r="L41" t="str">
        <f t="shared" si="2"/>
        <v>ADECUADO</v>
      </c>
      <c r="M41" t="str">
        <f t="shared" si="3"/>
        <v>ADECUADO</v>
      </c>
    </row>
    <row r="42" spans="11:13" x14ac:dyDescent="0.25">
      <c r="K42" s="19">
        <v>4.5999999999999996</v>
      </c>
      <c r="L42" t="str">
        <f t="shared" si="2"/>
        <v>ADECUADO</v>
      </c>
      <c r="M42" t="str">
        <f t="shared" si="3"/>
        <v>ADECUADO</v>
      </c>
    </row>
    <row r="43" spans="11:13" x14ac:dyDescent="0.25">
      <c r="K43" s="19">
        <v>4.7</v>
      </c>
      <c r="L43" t="str">
        <f t="shared" si="2"/>
        <v>ADECUADO</v>
      </c>
      <c r="M43" t="str">
        <f t="shared" si="3"/>
        <v>ADECUADO</v>
      </c>
    </row>
    <row r="44" spans="11:13" x14ac:dyDescent="0.25">
      <c r="K44" s="19">
        <v>4.8</v>
      </c>
      <c r="L44" t="str">
        <f t="shared" si="2"/>
        <v>ÓPTIMO</v>
      </c>
      <c r="M44" t="str">
        <f t="shared" si="3"/>
        <v>ÓPTIMO</v>
      </c>
    </row>
    <row r="45" spans="11:13" x14ac:dyDescent="0.25">
      <c r="K45" s="19">
        <v>4.9000000000000004</v>
      </c>
      <c r="L45" t="str">
        <f t="shared" si="2"/>
        <v>ÓPTIMO</v>
      </c>
      <c r="M45" t="str">
        <f t="shared" si="3"/>
        <v>ÓPTIMO</v>
      </c>
    </row>
    <row r="46" spans="11:13" x14ac:dyDescent="0.25">
      <c r="K46" s="19">
        <v>5</v>
      </c>
      <c r="L46" t="str">
        <f t="shared" si="2"/>
        <v>ÓPTIMO</v>
      </c>
      <c r="M46" t="str">
        <f t="shared" si="3"/>
        <v>ÓPTIMO</v>
      </c>
    </row>
  </sheetData>
  <dataConsolidate/>
  <dataValidations xWindow="626" yWindow="279" count="3">
    <dataValidation type="list" allowBlank="1" showInputMessage="1" showErrorMessage="1" sqref="C1:C15">
      <formula1>$A$1:$A$3</formula1>
    </dataValidation>
    <dataValidation type="list" allowBlank="1" showInputMessage="1" showErrorMessage="1" sqref="H1">
      <formula1>$F$1:$F$3</formula1>
    </dataValidation>
    <dataValidation type="list" errorStyle="warning" allowBlank="1" showInputMessage="1" showErrorMessage="1" error="Solo se pueden las tres opciones" prompt="Digite la opción correspondiente" sqref="H2">
      <formula1>$F$1:$F$3</formula1>
    </dataValidation>
  </dataValidation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38"/>
  <sheetViews>
    <sheetView topLeftCell="A22" zoomScale="85" zoomScaleNormal="85" workbookViewId="0">
      <selection activeCell="B115" sqref="B115"/>
    </sheetView>
  </sheetViews>
  <sheetFormatPr baseColWidth="10" defaultColWidth="11.42578125" defaultRowHeight="15" x14ac:dyDescent="0.25"/>
  <cols>
    <col min="1" max="1" width="41.7109375" style="24" customWidth="1"/>
    <col min="2" max="2" width="51.140625" style="24" customWidth="1"/>
    <col min="3" max="3" width="8.5703125" style="24" bestFit="1" customWidth="1"/>
    <col min="4" max="4" width="48.5703125" style="24" customWidth="1"/>
    <col min="5" max="5" width="21.42578125" style="84" customWidth="1"/>
    <col min="6" max="7" width="0" style="24" hidden="1" customWidth="1"/>
    <col min="8" max="16384" width="11.42578125" style="24"/>
  </cols>
  <sheetData>
    <row r="1" spans="1:8" x14ac:dyDescent="0.25">
      <c r="A1" s="22" t="s">
        <v>69</v>
      </c>
      <c r="B1" s="23"/>
      <c r="C1" s="23"/>
      <c r="D1" s="23"/>
      <c r="E1" s="83"/>
    </row>
    <row r="2" spans="1:8" x14ac:dyDescent="0.25">
      <c r="A2" s="25" t="s">
        <v>70</v>
      </c>
      <c r="B2" s="25"/>
      <c r="C2" s="25"/>
      <c r="D2" s="25"/>
      <c r="E2" s="83"/>
    </row>
    <row r="3" spans="1:8" ht="15.75" thickBot="1" x14ac:dyDescent="0.3">
      <c r="A3" s="26" t="s">
        <v>129</v>
      </c>
      <c r="B3" s="27" t="s">
        <v>130</v>
      </c>
      <c r="C3" s="28" t="s">
        <v>131</v>
      </c>
      <c r="D3" s="28" t="s">
        <v>6</v>
      </c>
      <c r="E3" s="28" t="s">
        <v>6</v>
      </c>
      <c r="H3" s="28" t="s">
        <v>192</v>
      </c>
    </row>
    <row r="4" spans="1:8" ht="60" x14ac:dyDescent="0.25">
      <c r="A4" s="39" t="s">
        <v>71</v>
      </c>
      <c r="B4" s="40" t="s">
        <v>132</v>
      </c>
      <c r="C4" s="40" t="s">
        <v>124</v>
      </c>
      <c r="D4" s="41" t="s">
        <v>133</v>
      </c>
      <c r="E4" s="83" t="s">
        <v>189</v>
      </c>
      <c r="F4" s="24">
        <v>0.5</v>
      </c>
      <c r="G4" s="24">
        <f>+IF(E4="SI",1,IF(E4="PARCIALMENTE",0.6,IF(E4="NO",0,0)))</f>
        <v>1</v>
      </c>
      <c r="H4" s="24">
        <f>+F4*G4</f>
        <v>0.5</v>
      </c>
    </row>
    <row r="5" spans="1:8" ht="30" x14ac:dyDescent="0.25">
      <c r="A5" s="42" t="s">
        <v>71</v>
      </c>
      <c r="B5" s="29" t="s">
        <v>143</v>
      </c>
      <c r="C5" s="29" t="s">
        <v>125</v>
      </c>
      <c r="D5" s="43" t="s">
        <v>133</v>
      </c>
      <c r="E5" s="83" t="s">
        <v>189</v>
      </c>
      <c r="F5" s="24">
        <f>+(0.5)/4</f>
        <v>0.125</v>
      </c>
      <c r="G5" s="24">
        <f t="shared" ref="G5:G39" si="0">+IF(E5="SI",1,IF(E5="PARCIALMENTE",0.6,IF(E5="NO",0,0)))</f>
        <v>1</v>
      </c>
      <c r="H5" s="24">
        <f t="shared" ref="H5:H38" si="1">+F5*G5</f>
        <v>0.125</v>
      </c>
    </row>
    <row r="6" spans="1:8" ht="60" x14ac:dyDescent="0.25">
      <c r="A6" s="42" t="s">
        <v>71</v>
      </c>
      <c r="B6" s="29" t="s">
        <v>142</v>
      </c>
      <c r="C6" s="29" t="s">
        <v>125</v>
      </c>
      <c r="D6" s="43" t="s">
        <v>134</v>
      </c>
      <c r="E6" s="83" t="s">
        <v>189</v>
      </c>
      <c r="F6" s="24">
        <f t="shared" ref="F6:F9" si="2">+(0.5)/4</f>
        <v>0.125</v>
      </c>
      <c r="G6" s="24">
        <f t="shared" si="0"/>
        <v>1</v>
      </c>
      <c r="H6" s="24">
        <f t="shared" si="1"/>
        <v>0.125</v>
      </c>
    </row>
    <row r="7" spans="1:8" ht="45" x14ac:dyDescent="0.25">
      <c r="A7" s="44" t="s">
        <v>71</v>
      </c>
      <c r="B7" s="31" t="s">
        <v>72</v>
      </c>
      <c r="C7" s="31" t="s">
        <v>125</v>
      </c>
      <c r="D7" s="45"/>
      <c r="E7" s="83" t="s">
        <v>189</v>
      </c>
      <c r="G7" s="24">
        <f t="shared" si="0"/>
        <v>1</v>
      </c>
      <c r="H7" s="24">
        <f t="shared" si="1"/>
        <v>0</v>
      </c>
    </row>
    <row r="8" spans="1:8" ht="30" x14ac:dyDescent="0.25">
      <c r="A8" s="42" t="s">
        <v>71</v>
      </c>
      <c r="B8" s="29" t="s">
        <v>136</v>
      </c>
      <c r="C8" s="29" t="s">
        <v>125</v>
      </c>
      <c r="D8" s="43" t="s">
        <v>133</v>
      </c>
      <c r="E8" s="83" t="s">
        <v>189</v>
      </c>
      <c r="F8" s="24">
        <f t="shared" si="2"/>
        <v>0.125</v>
      </c>
      <c r="G8" s="24">
        <f t="shared" si="0"/>
        <v>1</v>
      </c>
      <c r="H8" s="24">
        <f t="shared" si="1"/>
        <v>0.125</v>
      </c>
    </row>
    <row r="9" spans="1:8" ht="30.75" thickBot="1" x14ac:dyDescent="0.3">
      <c r="A9" s="46" t="s">
        <v>71</v>
      </c>
      <c r="B9" s="47" t="s">
        <v>135</v>
      </c>
      <c r="C9" s="47" t="s">
        <v>125</v>
      </c>
      <c r="D9" s="20" t="s">
        <v>133</v>
      </c>
      <c r="E9" s="83" t="s">
        <v>189</v>
      </c>
      <c r="F9" s="24">
        <f t="shared" si="2"/>
        <v>0.125</v>
      </c>
      <c r="G9" s="24">
        <f t="shared" si="0"/>
        <v>1</v>
      </c>
      <c r="H9" s="24">
        <f t="shared" si="1"/>
        <v>0.125</v>
      </c>
    </row>
    <row r="10" spans="1:8" ht="60" x14ac:dyDescent="0.25">
      <c r="A10" s="48" t="s">
        <v>73</v>
      </c>
      <c r="B10" s="40" t="s">
        <v>9</v>
      </c>
      <c r="C10" s="49" t="s">
        <v>124</v>
      </c>
      <c r="D10" s="41" t="s">
        <v>133</v>
      </c>
      <c r="E10" s="83" t="s">
        <v>189</v>
      </c>
      <c r="F10" s="24">
        <v>0.5</v>
      </c>
      <c r="G10" s="24">
        <f t="shared" si="0"/>
        <v>1</v>
      </c>
      <c r="H10" s="24">
        <f t="shared" si="1"/>
        <v>0.5</v>
      </c>
    </row>
    <row r="11" spans="1:8" x14ac:dyDescent="0.25">
      <c r="A11" s="50" t="s">
        <v>73</v>
      </c>
      <c r="B11" s="29" t="s">
        <v>144</v>
      </c>
      <c r="C11" s="30" t="s">
        <v>125</v>
      </c>
      <c r="D11" s="43" t="s">
        <v>133</v>
      </c>
      <c r="E11" s="83" t="s">
        <v>189</v>
      </c>
      <c r="F11" s="24">
        <v>0.25</v>
      </c>
      <c r="G11" s="24">
        <f t="shared" si="0"/>
        <v>1</v>
      </c>
      <c r="H11" s="24">
        <f t="shared" si="1"/>
        <v>0.25</v>
      </c>
    </row>
    <row r="12" spans="1:8" ht="15.75" thickBot="1" x14ac:dyDescent="0.3">
      <c r="A12" s="51" t="s">
        <v>73</v>
      </c>
      <c r="B12" s="47" t="s">
        <v>137</v>
      </c>
      <c r="C12" s="52" t="s">
        <v>125</v>
      </c>
      <c r="D12" s="20" t="s">
        <v>133</v>
      </c>
      <c r="E12" s="83" t="s">
        <v>189</v>
      </c>
      <c r="F12" s="24">
        <v>0.25</v>
      </c>
      <c r="G12" s="24">
        <f t="shared" si="0"/>
        <v>1</v>
      </c>
      <c r="H12" s="24">
        <f t="shared" si="1"/>
        <v>0.25</v>
      </c>
    </row>
    <row r="13" spans="1:8" ht="120" x14ac:dyDescent="0.25">
      <c r="A13" s="48" t="s">
        <v>73</v>
      </c>
      <c r="B13" s="40" t="s">
        <v>146</v>
      </c>
      <c r="C13" s="49" t="s">
        <v>124</v>
      </c>
      <c r="D13" s="41" t="s">
        <v>133</v>
      </c>
      <c r="E13" s="83" t="s">
        <v>189</v>
      </c>
      <c r="F13" s="82">
        <v>0.5</v>
      </c>
      <c r="G13" s="24">
        <f t="shared" si="0"/>
        <v>1</v>
      </c>
      <c r="H13" s="24">
        <f t="shared" si="1"/>
        <v>0.5</v>
      </c>
    </row>
    <row r="14" spans="1:8" ht="30" x14ac:dyDescent="0.25">
      <c r="A14" s="50" t="s">
        <v>73</v>
      </c>
      <c r="B14" s="29" t="s">
        <v>145</v>
      </c>
      <c r="C14" s="30" t="s">
        <v>125</v>
      </c>
      <c r="D14" s="43" t="s">
        <v>133</v>
      </c>
      <c r="E14" s="83" t="s">
        <v>189</v>
      </c>
      <c r="F14" s="24">
        <f>0.5/3</f>
        <v>0.16666666666666666</v>
      </c>
      <c r="G14" s="24">
        <f t="shared" si="0"/>
        <v>1</v>
      </c>
      <c r="H14" s="24">
        <f t="shared" si="1"/>
        <v>0.16666666666666666</v>
      </c>
    </row>
    <row r="15" spans="1:8" ht="30" x14ac:dyDescent="0.25">
      <c r="A15" s="50" t="s">
        <v>73</v>
      </c>
      <c r="B15" s="29" t="s">
        <v>138</v>
      </c>
      <c r="C15" s="30" t="s">
        <v>125</v>
      </c>
      <c r="D15" s="43" t="s">
        <v>133</v>
      </c>
      <c r="E15" s="83" t="s">
        <v>189</v>
      </c>
      <c r="F15" s="24">
        <f>0.5/3</f>
        <v>0.16666666666666666</v>
      </c>
      <c r="G15" s="24">
        <f t="shared" si="0"/>
        <v>1</v>
      </c>
      <c r="H15" s="24">
        <f t="shared" si="1"/>
        <v>0.16666666666666666</v>
      </c>
    </row>
    <row r="16" spans="1:8" ht="15.75" thickBot="1" x14ac:dyDescent="0.3">
      <c r="A16" s="51" t="s">
        <v>73</v>
      </c>
      <c r="B16" s="47" t="s">
        <v>139</v>
      </c>
      <c r="C16" s="52" t="s">
        <v>125</v>
      </c>
      <c r="D16" s="20" t="s">
        <v>133</v>
      </c>
      <c r="E16" s="83" t="s">
        <v>189</v>
      </c>
      <c r="F16" s="24">
        <f>0.5/3</f>
        <v>0.16666666666666666</v>
      </c>
      <c r="G16" s="24">
        <f t="shared" si="0"/>
        <v>1</v>
      </c>
      <c r="H16" s="24">
        <f t="shared" si="1"/>
        <v>0.16666666666666666</v>
      </c>
    </row>
    <row r="17" spans="1:8" ht="30" x14ac:dyDescent="0.25">
      <c r="A17" s="48" t="s">
        <v>73</v>
      </c>
      <c r="B17" s="40" t="s">
        <v>140</v>
      </c>
      <c r="C17" s="49" t="s">
        <v>124</v>
      </c>
      <c r="D17" s="41" t="s">
        <v>133</v>
      </c>
      <c r="E17" s="83" t="s">
        <v>189</v>
      </c>
      <c r="F17" s="24">
        <v>0.5</v>
      </c>
      <c r="G17" s="24">
        <f t="shared" si="0"/>
        <v>1</v>
      </c>
      <c r="H17" s="24">
        <f t="shared" si="1"/>
        <v>0.5</v>
      </c>
    </row>
    <row r="18" spans="1:8" ht="30" x14ac:dyDescent="0.25">
      <c r="A18" s="50" t="s">
        <v>73</v>
      </c>
      <c r="B18" s="29" t="s">
        <v>145</v>
      </c>
      <c r="C18" s="30" t="s">
        <v>125</v>
      </c>
      <c r="D18" s="43" t="s">
        <v>133</v>
      </c>
      <c r="E18" s="83" t="s">
        <v>189</v>
      </c>
      <c r="F18" s="24">
        <v>0.25</v>
      </c>
      <c r="G18" s="24">
        <f t="shared" si="0"/>
        <v>1</v>
      </c>
      <c r="H18" s="24">
        <f t="shared" si="1"/>
        <v>0.25</v>
      </c>
    </row>
    <row r="19" spans="1:8" ht="15.75" thickBot="1" x14ac:dyDescent="0.3">
      <c r="A19" s="51" t="s">
        <v>73</v>
      </c>
      <c r="B19" s="47" t="s">
        <v>141</v>
      </c>
      <c r="C19" s="52" t="s">
        <v>125</v>
      </c>
      <c r="D19" s="20" t="s">
        <v>133</v>
      </c>
      <c r="E19" s="83" t="s">
        <v>189</v>
      </c>
      <c r="F19" s="24">
        <v>0.25</v>
      </c>
      <c r="G19" s="24">
        <f t="shared" si="0"/>
        <v>1</v>
      </c>
      <c r="H19" s="24">
        <f t="shared" si="1"/>
        <v>0.25</v>
      </c>
    </row>
    <row r="20" spans="1:8" ht="120" x14ac:dyDescent="0.25">
      <c r="A20" s="48" t="s">
        <v>73</v>
      </c>
      <c r="B20" s="40" t="s">
        <v>147</v>
      </c>
      <c r="C20" s="49" t="s">
        <v>124</v>
      </c>
      <c r="D20" s="41" t="s">
        <v>133</v>
      </c>
      <c r="E20" s="83" t="s">
        <v>191</v>
      </c>
      <c r="F20" s="24">
        <v>0.5</v>
      </c>
      <c r="G20" s="24">
        <f t="shared" si="0"/>
        <v>0.6</v>
      </c>
      <c r="H20" s="24">
        <f t="shared" si="1"/>
        <v>0.3</v>
      </c>
    </row>
    <row r="21" spans="1:8" ht="30" x14ac:dyDescent="0.25">
      <c r="A21" s="50" t="s">
        <v>73</v>
      </c>
      <c r="B21" s="29" t="s">
        <v>145</v>
      </c>
      <c r="C21" s="30" t="s">
        <v>125</v>
      </c>
      <c r="D21" s="43" t="s">
        <v>133</v>
      </c>
      <c r="E21" s="83" t="s">
        <v>191</v>
      </c>
      <c r="F21" s="24">
        <v>0.25</v>
      </c>
      <c r="G21" s="24">
        <f t="shared" si="0"/>
        <v>0.6</v>
      </c>
      <c r="H21" s="24">
        <f t="shared" si="1"/>
        <v>0.15</v>
      </c>
    </row>
    <row r="22" spans="1:8" ht="15.75" thickBot="1" x14ac:dyDescent="0.3">
      <c r="A22" s="51" t="s">
        <v>73</v>
      </c>
      <c r="B22" s="47" t="s">
        <v>141</v>
      </c>
      <c r="C22" s="52" t="s">
        <v>125</v>
      </c>
      <c r="D22" s="20" t="s">
        <v>133</v>
      </c>
      <c r="E22" s="83" t="s">
        <v>191</v>
      </c>
      <c r="F22" s="24">
        <v>0.25</v>
      </c>
      <c r="G22" s="24">
        <f t="shared" si="0"/>
        <v>0.6</v>
      </c>
      <c r="H22" s="24">
        <f t="shared" si="1"/>
        <v>0.15</v>
      </c>
    </row>
    <row r="23" spans="1:8" ht="150" x14ac:dyDescent="0.25">
      <c r="A23" s="48" t="s">
        <v>73</v>
      </c>
      <c r="B23" s="40" t="s">
        <v>148</v>
      </c>
      <c r="C23" s="49" t="s">
        <v>124</v>
      </c>
      <c r="D23" s="41" t="s">
        <v>133</v>
      </c>
      <c r="E23" s="83" t="s">
        <v>191</v>
      </c>
      <c r="F23" s="24">
        <v>0.5</v>
      </c>
      <c r="G23" s="24">
        <f t="shared" si="0"/>
        <v>0.6</v>
      </c>
      <c r="H23" s="24">
        <f t="shared" si="1"/>
        <v>0.3</v>
      </c>
    </row>
    <row r="24" spans="1:8" ht="30" x14ac:dyDescent="0.25">
      <c r="A24" s="50" t="s">
        <v>73</v>
      </c>
      <c r="B24" s="29" t="s">
        <v>145</v>
      </c>
      <c r="C24" s="30" t="s">
        <v>125</v>
      </c>
      <c r="D24" s="43" t="s">
        <v>133</v>
      </c>
      <c r="E24" s="83" t="s">
        <v>191</v>
      </c>
      <c r="F24" s="24">
        <v>0.25</v>
      </c>
      <c r="G24" s="24">
        <f t="shared" si="0"/>
        <v>0.6</v>
      </c>
      <c r="H24" s="24">
        <f t="shared" si="1"/>
        <v>0.15</v>
      </c>
    </row>
    <row r="25" spans="1:8" ht="15.75" thickBot="1" x14ac:dyDescent="0.3">
      <c r="A25" s="51" t="s">
        <v>73</v>
      </c>
      <c r="B25" s="47" t="s">
        <v>141</v>
      </c>
      <c r="C25" s="52" t="s">
        <v>125</v>
      </c>
      <c r="D25" s="20" t="s">
        <v>133</v>
      </c>
      <c r="E25" s="83" t="s">
        <v>191</v>
      </c>
      <c r="F25" s="24">
        <v>0.25</v>
      </c>
      <c r="G25" s="24">
        <f t="shared" si="0"/>
        <v>0.6</v>
      </c>
      <c r="H25" s="24">
        <f t="shared" si="1"/>
        <v>0.15</v>
      </c>
    </row>
    <row r="26" spans="1:8" ht="45" x14ac:dyDescent="0.25">
      <c r="A26" s="48" t="s">
        <v>73</v>
      </c>
      <c r="B26" s="40" t="s">
        <v>74</v>
      </c>
      <c r="C26" s="49" t="s">
        <v>124</v>
      </c>
      <c r="D26" s="41" t="s">
        <v>133</v>
      </c>
      <c r="E26" s="83" t="s">
        <v>191</v>
      </c>
      <c r="F26" s="24">
        <v>0.5</v>
      </c>
      <c r="G26" s="24">
        <f t="shared" si="0"/>
        <v>0.6</v>
      </c>
      <c r="H26" s="24">
        <f t="shared" si="1"/>
        <v>0.3</v>
      </c>
    </row>
    <row r="27" spans="1:8" ht="30" x14ac:dyDescent="0.25">
      <c r="A27" s="50" t="s">
        <v>73</v>
      </c>
      <c r="B27" s="29" t="s">
        <v>145</v>
      </c>
      <c r="C27" s="30" t="s">
        <v>125</v>
      </c>
      <c r="D27" s="43" t="s">
        <v>133</v>
      </c>
      <c r="E27" s="83" t="s">
        <v>191</v>
      </c>
      <c r="F27" s="24">
        <v>0.25</v>
      </c>
      <c r="G27" s="24">
        <f t="shared" si="0"/>
        <v>0.6</v>
      </c>
      <c r="H27" s="24">
        <f t="shared" si="1"/>
        <v>0.15</v>
      </c>
    </row>
    <row r="28" spans="1:8" ht="15.75" thickBot="1" x14ac:dyDescent="0.3">
      <c r="A28" s="51" t="s">
        <v>73</v>
      </c>
      <c r="B28" s="47" t="s">
        <v>141</v>
      </c>
      <c r="C28" s="52" t="s">
        <v>125</v>
      </c>
      <c r="D28" s="20" t="s">
        <v>133</v>
      </c>
      <c r="E28" s="83" t="s">
        <v>191</v>
      </c>
      <c r="F28" s="24">
        <v>0.25</v>
      </c>
      <c r="G28" s="24">
        <f t="shared" si="0"/>
        <v>0.6</v>
      </c>
      <c r="H28" s="24">
        <f t="shared" si="1"/>
        <v>0.15</v>
      </c>
    </row>
    <row r="29" spans="1:8" ht="60" x14ac:dyDescent="0.25">
      <c r="A29" s="48" t="s">
        <v>73</v>
      </c>
      <c r="B29" s="40" t="s">
        <v>75</v>
      </c>
      <c r="C29" s="49" t="s">
        <v>124</v>
      </c>
      <c r="D29" s="41" t="s">
        <v>133</v>
      </c>
      <c r="E29" s="83" t="s">
        <v>191</v>
      </c>
      <c r="F29" s="24">
        <v>0.5</v>
      </c>
      <c r="G29" s="24">
        <f t="shared" si="0"/>
        <v>0.6</v>
      </c>
      <c r="H29" s="24">
        <f t="shared" si="1"/>
        <v>0.3</v>
      </c>
    </row>
    <row r="30" spans="1:8" ht="30" x14ac:dyDescent="0.25">
      <c r="A30" s="50" t="s">
        <v>73</v>
      </c>
      <c r="B30" s="29" t="s">
        <v>145</v>
      </c>
      <c r="C30" s="30" t="s">
        <v>125</v>
      </c>
      <c r="D30" s="43" t="s">
        <v>133</v>
      </c>
      <c r="E30" s="83" t="s">
        <v>191</v>
      </c>
      <c r="F30" s="24">
        <v>0.25</v>
      </c>
      <c r="G30" s="24">
        <f t="shared" si="0"/>
        <v>0.6</v>
      </c>
      <c r="H30" s="24">
        <f t="shared" si="1"/>
        <v>0.15</v>
      </c>
    </row>
    <row r="31" spans="1:8" ht="15.75" thickBot="1" x14ac:dyDescent="0.3">
      <c r="A31" s="51" t="s">
        <v>73</v>
      </c>
      <c r="B31" s="47" t="s">
        <v>141</v>
      </c>
      <c r="C31" s="52" t="s">
        <v>125</v>
      </c>
      <c r="D31" s="20" t="s">
        <v>133</v>
      </c>
      <c r="E31" s="83" t="s">
        <v>191</v>
      </c>
      <c r="F31" s="24">
        <v>0.25</v>
      </c>
      <c r="G31" s="24">
        <f t="shared" si="0"/>
        <v>0.6</v>
      </c>
      <c r="H31" s="24">
        <f t="shared" si="1"/>
        <v>0.15</v>
      </c>
    </row>
    <row r="32" spans="1:8" ht="60" x14ac:dyDescent="0.25">
      <c r="A32" s="48" t="s">
        <v>73</v>
      </c>
      <c r="B32" s="40" t="s">
        <v>76</v>
      </c>
      <c r="C32" s="49" t="s">
        <v>124</v>
      </c>
      <c r="D32" s="41" t="s">
        <v>133</v>
      </c>
      <c r="E32" s="83" t="s">
        <v>191</v>
      </c>
      <c r="F32" s="24">
        <v>0.5</v>
      </c>
      <c r="G32" s="24">
        <f t="shared" si="0"/>
        <v>0.6</v>
      </c>
      <c r="H32" s="24">
        <f t="shared" si="1"/>
        <v>0.3</v>
      </c>
    </row>
    <row r="33" spans="1:8" ht="30" x14ac:dyDescent="0.25">
      <c r="A33" s="50" t="s">
        <v>73</v>
      </c>
      <c r="B33" s="29" t="s">
        <v>145</v>
      </c>
      <c r="C33" s="30" t="s">
        <v>125</v>
      </c>
      <c r="D33" s="43" t="s">
        <v>133</v>
      </c>
      <c r="E33" s="83" t="s">
        <v>191</v>
      </c>
      <c r="F33" s="24">
        <v>0.25</v>
      </c>
      <c r="G33" s="24">
        <f t="shared" si="0"/>
        <v>0.6</v>
      </c>
      <c r="H33" s="24">
        <f t="shared" si="1"/>
        <v>0.15</v>
      </c>
    </row>
    <row r="34" spans="1:8" ht="15.75" thickBot="1" x14ac:dyDescent="0.3">
      <c r="A34" s="51" t="s">
        <v>73</v>
      </c>
      <c r="B34" s="47" t="s">
        <v>141</v>
      </c>
      <c r="C34" s="52" t="s">
        <v>125</v>
      </c>
      <c r="D34" s="20" t="s">
        <v>133</v>
      </c>
      <c r="E34" s="83" t="s">
        <v>191</v>
      </c>
      <c r="F34" s="24">
        <v>0.25</v>
      </c>
      <c r="G34" s="24">
        <f t="shared" si="0"/>
        <v>0.6</v>
      </c>
      <c r="H34" s="24">
        <f t="shared" si="1"/>
        <v>0.15</v>
      </c>
    </row>
    <row r="35" spans="1:8" ht="45" x14ac:dyDescent="0.25">
      <c r="A35" s="48" t="s">
        <v>73</v>
      </c>
      <c r="B35" s="40" t="s">
        <v>78</v>
      </c>
      <c r="C35" s="49" t="s">
        <v>124</v>
      </c>
      <c r="D35" s="41" t="s">
        <v>133</v>
      </c>
      <c r="E35" s="83" t="s">
        <v>191</v>
      </c>
      <c r="F35" s="82">
        <v>0.5</v>
      </c>
      <c r="G35" s="24">
        <f t="shared" si="0"/>
        <v>0.6</v>
      </c>
      <c r="H35" s="24">
        <f t="shared" si="1"/>
        <v>0.3</v>
      </c>
    </row>
    <row r="36" spans="1:8" ht="30" x14ac:dyDescent="0.25">
      <c r="A36" s="50" t="s">
        <v>73</v>
      </c>
      <c r="B36" s="29" t="s">
        <v>145</v>
      </c>
      <c r="C36" s="30" t="s">
        <v>125</v>
      </c>
      <c r="D36" s="43" t="s">
        <v>133</v>
      </c>
      <c r="E36" s="83" t="s">
        <v>191</v>
      </c>
      <c r="F36" s="24">
        <f>0.5/3</f>
        <v>0.16666666666666666</v>
      </c>
      <c r="G36" s="24">
        <f t="shared" si="0"/>
        <v>0.6</v>
      </c>
      <c r="H36" s="24">
        <f t="shared" si="1"/>
        <v>9.9999999999999992E-2</v>
      </c>
    </row>
    <row r="37" spans="1:8" x14ac:dyDescent="0.25">
      <c r="A37" s="50" t="s">
        <v>73</v>
      </c>
      <c r="B37" s="29" t="s">
        <v>141</v>
      </c>
      <c r="C37" s="30" t="s">
        <v>125</v>
      </c>
      <c r="D37" s="43" t="s">
        <v>133</v>
      </c>
      <c r="E37" s="83" t="s">
        <v>191</v>
      </c>
      <c r="F37" s="24">
        <f>0.5/3</f>
        <v>0.16666666666666666</v>
      </c>
      <c r="G37" s="24">
        <f t="shared" si="0"/>
        <v>0.6</v>
      </c>
      <c r="H37" s="24">
        <f t="shared" si="1"/>
        <v>9.9999999999999992E-2</v>
      </c>
    </row>
    <row r="38" spans="1:8" ht="30.75" thickBot="1" x14ac:dyDescent="0.3">
      <c r="A38" s="51" t="s">
        <v>73</v>
      </c>
      <c r="B38" s="47" t="s">
        <v>149</v>
      </c>
      <c r="C38" s="52" t="s">
        <v>125</v>
      </c>
      <c r="D38" s="20" t="s">
        <v>133</v>
      </c>
      <c r="E38" s="83" t="s">
        <v>191</v>
      </c>
      <c r="F38" s="24">
        <f>0.5/3</f>
        <v>0.16666666666666666</v>
      </c>
      <c r="G38" s="24">
        <f t="shared" si="0"/>
        <v>0.6</v>
      </c>
      <c r="H38" s="24">
        <f t="shared" si="1"/>
        <v>9.9999999999999992E-2</v>
      </c>
    </row>
    <row r="39" spans="1:8" ht="60.75" thickBot="1" x14ac:dyDescent="0.3">
      <c r="A39" s="53" t="s">
        <v>73</v>
      </c>
      <c r="B39" s="54" t="s">
        <v>77</v>
      </c>
      <c r="C39" s="55" t="s">
        <v>125</v>
      </c>
      <c r="D39" s="56" t="s">
        <v>133</v>
      </c>
      <c r="E39" s="83" t="s">
        <v>191</v>
      </c>
      <c r="F39" s="24">
        <v>1</v>
      </c>
      <c r="G39" s="24">
        <f t="shared" si="0"/>
        <v>0.6</v>
      </c>
      <c r="H39" s="24">
        <f>+F39*G39</f>
        <v>0.6</v>
      </c>
    </row>
    <row r="40" spans="1:8" x14ac:dyDescent="0.25">
      <c r="A40" s="33"/>
    </row>
    <row r="41" spans="1:8" x14ac:dyDescent="0.25">
      <c r="A41" s="23" t="s">
        <v>79</v>
      </c>
      <c r="B41" s="23"/>
      <c r="C41" s="23"/>
      <c r="D41" s="23"/>
      <c r="E41" s="83"/>
    </row>
    <row r="42" spans="1:8" x14ac:dyDescent="0.25">
      <c r="A42" s="25" t="s">
        <v>80</v>
      </c>
      <c r="B42" s="25"/>
      <c r="C42" s="25"/>
      <c r="D42" s="25"/>
      <c r="E42" s="25"/>
    </row>
    <row r="43" spans="1:8" ht="15.75" thickBot="1" x14ac:dyDescent="0.3">
      <c r="A43" s="28" t="s">
        <v>129</v>
      </c>
      <c r="B43" s="28" t="s">
        <v>130</v>
      </c>
      <c r="C43" s="28" t="s">
        <v>131</v>
      </c>
      <c r="D43" s="28" t="s">
        <v>8</v>
      </c>
      <c r="E43" s="28"/>
    </row>
    <row r="44" spans="1:8" ht="60" x14ac:dyDescent="0.25">
      <c r="A44" s="39" t="s">
        <v>81</v>
      </c>
      <c r="B44" s="49" t="s">
        <v>83</v>
      </c>
      <c r="C44" s="40" t="s">
        <v>124</v>
      </c>
      <c r="D44" s="41" t="s">
        <v>133</v>
      </c>
      <c r="E44" s="83" t="s">
        <v>191</v>
      </c>
      <c r="F44" s="24">
        <v>0.5</v>
      </c>
      <c r="G44" s="24">
        <f t="shared" ref="G44:G107" si="3">+IF(E44="SI",1,IF(E44="PARCIALMENTE",0.6,IF(E44="NO",0,0)))</f>
        <v>0.6</v>
      </c>
      <c r="H44" s="24">
        <f t="shared" ref="H44:H107" si="4">+F44*G44</f>
        <v>0.3</v>
      </c>
    </row>
    <row r="45" spans="1:8" ht="75" x14ac:dyDescent="0.25">
      <c r="A45" s="42" t="s">
        <v>81</v>
      </c>
      <c r="B45" s="32" t="s">
        <v>150</v>
      </c>
      <c r="C45" s="34" t="s">
        <v>125</v>
      </c>
      <c r="D45" s="43" t="s">
        <v>133</v>
      </c>
      <c r="E45" s="83" t="s">
        <v>191</v>
      </c>
      <c r="F45" s="24">
        <f>0.5/2</f>
        <v>0.25</v>
      </c>
      <c r="G45" s="24">
        <f t="shared" si="3"/>
        <v>0.6</v>
      </c>
      <c r="H45" s="24">
        <f t="shared" si="4"/>
        <v>0.15</v>
      </c>
    </row>
    <row r="46" spans="1:8" ht="30" x14ac:dyDescent="0.25">
      <c r="A46" s="42" t="s">
        <v>81</v>
      </c>
      <c r="B46" s="32" t="s">
        <v>151</v>
      </c>
      <c r="C46" s="34" t="s">
        <v>125</v>
      </c>
      <c r="D46" s="43" t="s">
        <v>133</v>
      </c>
      <c r="E46" s="83" t="s">
        <v>191</v>
      </c>
      <c r="F46" s="24">
        <f>0.5/2</f>
        <v>0.25</v>
      </c>
      <c r="G46" s="24">
        <f t="shared" si="3"/>
        <v>0.6</v>
      </c>
      <c r="H46" s="24">
        <f t="shared" si="4"/>
        <v>0.15</v>
      </c>
    </row>
    <row r="47" spans="1:8" ht="45.75" thickBot="1" x14ac:dyDescent="0.3">
      <c r="A47" s="57" t="s">
        <v>81</v>
      </c>
      <c r="B47" s="58" t="s">
        <v>82</v>
      </c>
      <c r="C47" s="59" t="s">
        <v>124</v>
      </c>
      <c r="D47" s="60"/>
      <c r="E47" s="83" t="s">
        <v>191</v>
      </c>
    </row>
    <row r="48" spans="1:8" ht="75" x14ac:dyDescent="0.25">
      <c r="A48" s="39" t="s">
        <v>81</v>
      </c>
      <c r="B48" s="49" t="s">
        <v>84</v>
      </c>
      <c r="C48" s="40" t="s">
        <v>124</v>
      </c>
      <c r="D48" s="41" t="s">
        <v>133</v>
      </c>
      <c r="E48" s="83" t="s">
        <v>191</v>
      </c>
      <c r="F48" s="24">
        <v>0.5</v>
      </c>
      <c r="G48" s="24">
        <f t="shared" si="3"/>
        <v>0.6</v>
      </c>
      <c r="H48" s="24">
        <f t="shared" si="4"/>
        <v>0.3</v>
      </c>
    </row>
    <row r="49" spans="1:8" ht="30" x14ac:dyDescent="0.25">
      <c r="A49" s="42" t="s">
        <v>81</v>
      </c>
      <c r="B49" s="30" t="s">
        <v>154</v>
      </c>
      <c r="C49" s="29" t="s">
        <v>125</v>
      </c>
      <c r="D49" s="43" t="s">
        <v>133</v>
      </c>
      <c r="E49" s="83" t="s">
        <v>191</v>
      </c>
      <c r="F49" s="24">
        <f>0.5/2</f>
        <v>0.25</v>
      </c>
      <c r="G49" s="24">
        <f t="shared" si="3"/>
        <v>0.6</v>
      </c>
      <c r="H49" s="24">
        <f t="shared" si="4"/>
        <v>0.15</v>
      </c>
    </row>
    <row r="50" spans="1:8" ht="30.75" thickBot="1" x14ac:dyDescent="0.3">
      <c r="A50" s="46" t="s">
        <v>81</v>
      </c>
      <c r="B50" s="52" t="s">
        <v>155</v>
      </c>
      <c r="C50" s="47" t="s">
        <v>125</v>
      </c>
      <c r="D50" s="20" t="s">
        <v>133</v>
      </c>
      <c r="E50" s="83" t="s">
        <v>191</v>
      </c>
      <c r="F50" s="24">
        <f>0.5/2</f>
        <v>0.25</v>
      </c>
      <c r="G50" s="24">
        <f t="shared" si="3"/>
        <v>0.6</v>
      </c>
      <c r="H50" s="24">
        <f t="shared" si="4"/>
        <v>0.15</v>
      </c>
    </row>
    <row r="51" spans="1:8" ht="45" x14ac:dyDescent="0.25">
      <c r="A51" s="39" t="s">
        <v>81</v>
      </c>
      <c r="B51" s="49" t="s">
        <v>85</v>
      </c>
      <c r="C51" s="40" t="s">
        <v>124</v>
      </c>
      <c r="D51" s="41" t="s">
        <v>133</v>
      </c>
      <c r="E51" s="83" t="s">
        <v>191</v>
      </c>
      <c r="F51" s="24">
        <v>0.5</v>
      </c>
      <c r="G51" s="24">
        <f t="shared" si="3"/>
        <v>0.6</v>
      </c>
      <c r="H51" s="24">
        <f t="shared" si="4"/>
        <v>0.3</v>
      </c>
    </row>
    <row r="52" spans="1:8" ht="30" x14ac:dyDescent="0.25">
      <c r="A52" s="42" t="s">
        <v>81</v>
      </c>
      <c r="B52" s="30" t="s">
        <v>156</v>
      </c>
      <c r="C52" s="29" t="s">
        <v>125</v>
      </c>
      <c r="D52" s="43" t="s">
        <v>133</v>
      </c>
      <c r="E52" s="83" t="s">
        <v>191</v>
      </c>
      <c r="F52" s="24">
        <f>0.5/2</f>
        <v>0.25</v>
      </c>
      <c r="G52" s="24">
        <f t="shared" si="3"/>
        <v>0.6</v>
      </c>
      <c r="H52" s="24">
        <f t="shared" si="4"/>
        <v>0.15</v>
      </c>
    </row>
    <row r="53" spans="1:8" ht="30.75" thickBot="1" x14ac:dyDescent="0.3">
      <c r="A53" s="46" t="s">
        <v>81</v>
      </c>
      <c r="B53" s="52" t="s">
        <v>157</v>
      </c>
      <c r="C53" s="47" t="s">
        <v>125</v>
      </c>
      <c r="D53" s="20" t="s">
        <v>133</v>
      </c>
      <c r="E53" s="83" t="s">
        <v>191</v>
      </c>
      <c r="F53" s="24">
        <f>0.5/2</f>
        <v>0.25</v>
      </c>
      <c r="G53" s="24">
        <f t="shared" si="3"/>
        <v>0.6</v>
      </c>
      <c r="H53" s="24">
        <f t="shared" si="4"/>
        <v>0.15</v>
      </c>
    </row>
    <row r="54" spans="1:8" s="35" customFormat="1" ht="45" x14ac:dyDescent="0.25">
      <c r="A54" s="61" t="s">
        <v>86</v>
      </c>
      <c r="B54" s="40" t="s">
        <v>87</v>
      </c>
      <c r="C54" s="40" t="s">
        <v>124</v>
      </c>
      <c r="D54" s="41" t="s">
        <v>133</v>
      </c>
      <c r="E54" s="83" t="s">
        <v>191</v>
      </c>
      <c r="F54" s="35">
        <v>0.5</v>
      </c>
      <c r="G54" s="24">
        <f t="shared" si="3"/>
        <v>0.6</v>
      </c>
      <c r="H54" s="24">
        <f t="shared" si="4"/>
        <v>0.3</v>
      </c>
    </row>
    <row r="55" spans="1:8" ht="60" x14ac:dyDescent="0.25">
      <c r="A55" s="44" t="s">
        <v>86</v>
      </c>
      <c r="B55" s="31" t="s">
        <v>39</v>
      </c>
      <c r="C55" s="31" t="s">
        <v>125</v>
      </c>
      <c r="D55" s="45"/>
      <c r="E55" s="83" t="s">
        <v>191</v>
      </c>
    </row>
    <row r="56" spans="1:8" s="35" customFormat="1" ht="30.75" thickBot="1" x14ac:dyDescent="0.3">
      <c r="A56" s="62" t="s">
        <v>86</v>
      </c>
      <c r="B56" s="47" t="s">
        <v>158</v>
      </c>
      <c r="C56" s="47" t="s">
        <v>125</v>
      </c>
      <c r="D56" s="20" t="s">
        <v>133</v>
      </c>
      <c r="E56" s="83" t="s">
        <v>191</v>
      </c>
      <c r="F56" s="35">
        <v>0.5</v>
      </c>
      <c r="G56" s="24">
        <f t="shared" si="3"/>
        <v>0.6</v>
      </c>
      <c r="H56" s="24">
        <f t="shared" si="4"/>
        <v>0.3</v>
      </c>
    </row>
    <row r="57" spans="1:8" ht="30" x14ac:dyDescent="0.25">
      <c r="A57" s="61" t="s">
        <v>86</v>
      </c>
      <c r="B57" s="40" t="s">
        <v>88</v>
      </c>
      <c r="C57" s="40" t="s">
        <v>124</v>
      </c>
      <c r="D57" s="41" t="s">
        <v>133</v>
      </c>
      <c r="E57" s="83" t="s">
        <v>191</v>
      </c>
      <c r="F57" s="24">
        <v>0.5</v>
      </c>
      <c r="G57" s="24">
        <f t="shared" si="3"/>
        <v>0.6</v>
      </c>
      <c r="H57" s="24">
        <f t="shared" si="4"/>
        <v>0.3</v>
      </c>
    </row>
    <row r="58" spans="1:8" ht="30" x14ac:dyDescent="0.25">
      <c r="A58" s="63" t="s">
        <v>86</v>
      </c>
      <c r="B58" s="30" t="s">
        <v>159</v>
      </c>
      <c r="C58" s="29" t="s">
        <v>125</v>
      </c>
      <c r="D58" s="43" t="s">
        <v>133</v>
      </c>
      <c r="E58" s="83" t="s">
        <v>191</v>
      </c>
      <c r="F58" s="85">
        <v>0.5</v>
      </c>
      <c r="G58" s="24">
        <f t="shared" si="3"/>
        <v>0.6</v>
      </c>
      <c r="H58" s="24">
        <f t="shared" si="4"/>
        <v>0.3</v>
      </c>
    </row>
    <row r="59" spans="1:8" ht="15.75" thickBot="1" x14ac:dyDescent="0.3">
      <c r="A59" s="62" t="s">
        <v>86</v>
      </c>
      <c r="B59" s="47"/>
      <c r="C59" s="47"/>
      <c r="D59" s="20"/>
      <c r="E59" s="83" t="s">
        <v>191</v>
      </c>
      <c r="G59" s="24">
        <f t="shared" si="3"/>
        <v>0.6</v>
      </c>
      <c r="H59" s="24">
        <f t="shared" si="4"/>
        <v>0</v>
      </c>
    </row>
    <row r="60" spans="1:8" ht="45" x14ac:dyDescent="0.25">
      <c r="A60" s="61" t="s">
        <v>90</v>
      </c>
      <c r="B60" s="40" t="s">
        <v>43</v>
      </c>
      <c r="C60" s="40" t="s">
        <v>124</v>
      </c>
      <c r="D60" s="41" t="s">
        <v>133</v>
      </c>
      <c r="E60" s="83" t="s">
        <v>191</v>
      </c>
      <c r="F60" s="24">
        <v>0.5</v>
      </c>
      <c r="G60" s="24">
        <f t="shared" si="3"/>
        <v>0.6</v>
      </c>
      <c r="H60" s="24">
        <f t="shared" si="4"/>
        <v>0.3</v>
      </c>
    </row>
    <row r="61" spans="1:8" ht="30" x14ac:dyDescent="0.25">
      <c r="A61" s="63" t="s">
        <v>90</v>
      </c>
      <c r="B61" s="29" t="s">
        <v>160</v>
      </c>
      <c r="C61" s="29" t="s">
        <v>125</v>
      </c>
      <c r="D61" s="43" t="s">
        <v>133</v>
      </c>
      <c r="E61" s="83" t="s">
        <v>191</v>
      </c>
      <c r="F61" s="24">
        <f>0.5/2</f>
        <v>0.25</v>
      </c>
      <c r="G61" s="24">
        <f t="shared" si="3"/>
        <v>0.6</v>
      </c>
      <c r="H61" s="24">
        <f t="shared" si="4"/>
        <v>0.15</v>
      </c>
    </row>
    <row r="62" spans="1:8" ht="30.75" thickBot="1" x14ac:dyDescent="0.3">
      <c r="A62" s="62" t="s">
        <v>90</v>
      </c>
      <c r="B62" s="47" t="s">
        <v>161</v>
      </c>
      <c r="C62" s="47" t="s">
        <v>125</v>
      </c>
      <c r="D62" s="20" t="s">
        <v>133</v>
      </c>
      <c r="E62" s="83" t="s">
        <v>191</v>
      </c>
      <c r="F62" s="24">
        <f>0.5/2</f>
        <v>0.25</v>
      </c>
      <c r="G62" s="24">
        <f t="shared" si="3"/>
        <v>0.6</v>
      </c>
      <c r="H62" s="24">
        <f t="shared" si="4"/>
        <v>0.15</v>
      </c>
    </row>
    <row r="63" spans="1:8" ht="30" x14ac:dyDescent="0.25">
      <c r="A63" s="61" t="s">
        <v>90</v>
      </c>
      <c r="B63" s="40" t="s">
        <v>91</v>
      </c>
      <c r="C63" s="40" t="s">
        <v>124</v>
      </c>
      <c r="D63" s="41" t="s">
        <v>133</v>
      </c>
      <c r="E63" s="83" t="s">
        <v>191</v>
      </c>
      <c r="F63" s="24">
        <v>0.5</v>
      </c>
      <c r="G63" s="24">
        <f t="shared" si="3"/>
        <v>0.6</v>
      </c>
      <c r="H63" s="24">
        <f t="shared" si="4"/>
        <v>0.3</v>
      </c>
    </row>
    <row r="64" spans="1:8" ht="30" x14ac:dyDescent="0.25">
      <c r="A64" s="63" t="s">
        <v>90</v>
      </c>
      <c r="B64" s="29" t="s">
        <v>162</v>
      </c>
      <c r="C64" s="29" t="s">
        <v>125</v>
      </c>
      <c r="D64" s="43" t="s">
        <v>133</v>
      </c>
      <c r="E64" s="83" t="s">
        <v>191</v>
      </c>
      <c r="F64" s="24">
        <f>0.5/2</f>
        <v>0.25</v>
      </c>
      <c r="G64" s="24">
        <f t="shared" si="3"/>
        <v>0.6</v>
      </c>
      <c r="H64" s="24">
        <f t="shared" si="4"/>
        <v>0.15</v>
      </c>
    </row>
    <row r="65" spans="1:8" ht="30.75" thickBot="1" x14ac:dyDescent="0.3">
      <c r="A65" s="62"/>
      <c r="B65" s="47" t="s">
        <v>163</v>
      </c>
      <c r="C65" s="47" t="s">
        <v>125</v>
      </c>
      <c r="D65" s="20" t="s">
        <v>133</v>
      </c>
      <c r="E65" s="83" t="s">
        <v>191</v>
      </c>
      <c r="F65" s="24">
        <f>0.5/2</f>
        <v>0.25</v>
      </c>
      <c r="G65" s="24">
        <f t="shared" si="3"/>
        <v>0.6</v>
      </c>
      <c r="H65" s="24">
        <f t="shared" si="4"/>
        <v>0.15</v>
      </c>
    </row>
    <row r="66" spans="1:8" ht="30" x14ac:dyDescent="0.25">
      <c r="A66" s="61" t="s">
        <v>90</v>
      </c>
      <c r="B66" s="40" t="s">
        <v>92</v>
      </c>
      <c r="C66" s="40" t="s">
        <v>124</v>
      </c>
      <c r="D66" s="41" t="s">
        <v>133</v>
      </c>
      <c r="E66" s="83" t="s">
        <v>191</v>
      </c>
      <c r="F66" s="24">
        <v>0.5</v>
      </c>
      <c r="G66" s="24">
        <f t="shared" si="3"/>
        <v>0.6</v>
      </c>
      <c r="H66" s="24">
        <f t="shared" si="4"/>
        <v>0.3</v>
      </c>
    </row>
    <row r="67" spans="1:8" ht="30" x14ac:dyDescent="0.25">
      <c r="A67" s="63" t="s">
        <v>90</v>
      </c>
      <c r="B67" s="29" t="s">
        <v>152</v>
      </c>
      <c r="C67" s="29" t="s">
        <v>125</v>
      </c>
      <c r="D67" s="43" t="s">
        <v>133</v>
      </c>
      <c r="E67" s="83" t="s">
        <v>191</v>
      </c>
      <c r="F67" s="24">
        <f>0.5/2</f>
        <v>0.25</v>
      </c>
      <c r="G67" s="24">
        <f t="shared" si="3"/>
        <v>0.6</v>
      </c>
      <c r="H67" s="24">
        <f t="shared" si="4"/>
        <v>0.15</v>
      </c>
    </row>
    <row r="68" spans="1:8" ht="30.75" thickBot="1" x14ac:dyDescent="0.3">
      <c r="A68" s="62" t="s">
        <v>90</v>
      </c>
      <c r="B68" s="47" t="s">
        <v>153</v>
      </c>
      <c r="C68" s="47" t="s">
        <v>125</v>
      </c>
      <c r="D68" s="20" t="s">
        <v>133</v>
      </c>
      <c r="E68" s="83" t="s">
        <v>191</v>
      </c>
      <c r="F68" s="24">
        <f>0.5/2</f>
        <v>0.25</v>
      </c>
      <c r="G68" s="24">
        <f t="shared" si="3"/>
        <v>0.6</v>
      </c>
      <c r="H68" s="24">
        <f t="shared" si="4"/>
        <v>0.15</v>
      </c>
    </row>
    <row r="69" spans="1:8" ht="30" x14ac:dyDescent="0.25">
      <c r="A69" s="61" t="s">
        <v>90</v>
      </c>
      <c r="B69" s="40" t="s">
        <v>164</v>
      </c>
      <c r="C69" s="40" t="s">
        <v>124</v>
      </c>
      <c r="D69" s="41" t="s">
        <v>133</v>
      </c>
      <c r="E69" s="83" t="s">
        <v>191</v>
      </c>
      <c r="F69" s="24">
        <v>0.5</v>
      </c>
      <c r="G69" s="24">
        <f t="shared" si="3"/>
        <v>0.6</v>
      </c>
      <c r="H69" s="24">
        <f t="shared" si="4"/>
        <v>0.3</v>
      </c>
    </row>
    <row r="70" spans="1:8" ht="30" x14ac:dyDescent="0.25">
      <c r="A70" s="63" t="s">
        <v>90</v>
      </c>
      <c r="B70" s="29" t="s">
        <v>165</v>
      </c>
      <c r="C70" s="29" t="s">
        <v>125</v>
      </c>
      <c r="D70" s="43" t="s">
        <v>133</v>
      </c>
      <c r="E70" s="83" t="s">
        <v>191</v>
      </c>
      <c r="F70" s="24">
        <f>0.5/2</f>
        <v>0.25</v>
      </c>
      <c r="G70" s="24">
        <f t="shared" si="3"/>
        <v>0.6</v>
      </c>
      <c r="H70" s="24">
        <f t="shared" si="4"/>
        <v>0.15</v>
      </c>
    </row>
    <row r="71" spans="1:8" ht="30.75" thickBot="1" x14ac:dyDescent="0.3">
      <c r="A71" s="62" t="s">
        <v>90</v>
      </c>
      <c r="B71" s="47" t="s">
        <v>166</v>
      </c>
      <c r="C71" s="47" t="s">
        <v>125</v>
      </c>
      <c r="D71" s="20" t="s">
        <v>133</v>
      </c>
      <c r="E71" s="83" t="s">
        <v>191</v>
      </c>
      <c r="F71" s="24">
        <f>0.5/2</f>
        <v>0.25</v>
      </c>
      <c r="G71" s="24">
        <f t="shared" si="3"/>
        <v>0.6</v>
      </c>
      <c r="H71" s="24">
        <f t="shared" si="4"/>
        <v>0.15</v>
      </c>
    </row>
    <row r="72" spans="1:8" ht="30" x14ac:dyDescent="0.25">
      <c r="A72" s="61" t="s">
        <v>90</v>
      </c>
      <c r="B72" s="40" t="s">
        <v>95</v>
      </c>
      <c r="C72" s="40" t="s">
        <v>124</v>
      </c>
      <c r="D72" s="41" t="s">
        <v>133</v>
      </c>
      <c r="E72" s="83" t="s">
        <v>191</v>
      </c>
      <c r="F72" s="24">
        <v>0.5</v>
      </c>
      <c r="G72" s="24">
        <f t="shared" si="3"/>
        <v>0.6</v>
      </c>
      <c r="H72" s="24">
        <f t="shared" si="4"/>
        <v>0.3</v>
      </c>
    </row>
    <row r="73" spans="1:8" ht="30" x14ac:dyDescent="0.25">
      <c r="A73" s="63" t="s">
        <v>90</v>
      </c>
      <c r="B73" s="29" t="s">
        <v>167</v>
      </c>
      <c r="C73" s="29" t="s">
        <v>125</v>
      </c>
      <c r="D73" s="43" t="s">
        <v>133</v>
      </c>
      <c r="E73" s="83" t="s">
        <v>191</v>
      </c>
      <c r="F73" s="24">
        <f>0.5/2</f>
        <v>0.25</v>
      </c>
      <c r="G73" s="24">
        <f t="shared" si="3"/>
        <v>0.6</v>
      </c>
      <c r="H73" s="24">
        <f t="shared" si="4"/>
        <v>0.15</v>
      </c>
    </row>
    <row r="74" spans="1:8" ht="60.75" thickBot="1" x14ac:dyDescent="0.3">
      <c r="A74" s="62" t="s">
        <v>90</v>
      </c>
      <c r="B74" s="47" t="s">
        <v>94</v>
      </c>
      <c r="C74" s="47" t="s">
        <v>125</v>
      </c>
      <c r="D74" s="20" t="s">
        <v>133</v>
      </c>
      <c r="E74" s="83" t="s">
        <v>191</v>
      </c>
      <c r="F74" s="24">
        <f>0.5/2</f>
        <v>0.25</v>
      </c>
      <c r="G74" s="24">
        <f t="shared" si="3"/>
        <v>0.6</v>
      </c>
      <c r="H74" s="24">
        <f t="shared" si="4"/>
        <v>0.15</v>
      </c>
    </row>
    <row r="75" spans="1:8" ht="60" x14ac:dyDescent="0.25">
      <c r="A75" s="61" t="s">
        <v>89</v>
      </c>
      <c r="B75" s="64" t="s">
        <v>169</v>
      </c>
      <c r="C75" s="64" t="s">
        <v>124</v>
      </c>
      <c r="D75" s="41" t="s">
        <v>133</v>
      </c>
      <c r="E75" s="83" t="s">
        <v>191</v>
      </c>
      <c r="F75" s="24">
        <v>0.5</v>
      </c>
      <c r="G75" s="24">
        <f t="shared" si="3"/>
        <v>0.6</v>
      </c>
      <c r="H75" s="24">
        <f t="shared" si="4"/>
        <v>0.3</v>
      </c>
    </row>
    <row r="76" spans="1:8" ht="30" x14ac:dyDescent="0.25">
      <c r="A76" s="63" t="s">
        <v>89</v>
      </c>
      <c r="B76" s="30" t="s">
        <v>168</v>
      </c>
      <c r="C76" s="34" t="s">
        <v>125</v>
      </c>
      <c r="D76" s="43" t="s">
        <v>133</v>
      </c>
      <c r="E76" s="83" t="s">
        <v>191</v>
      </c>
      <c r="F76" s="24">
        <f>0.5/4</f>
        <v>0.125</v>
      </c>
      <c r="G76" s="24">
        <f t="shared" si="3"/>
        <v>0.6</v>
      </c>
      <c r="H76" s="24">
        <f t="shared" si="4"/>
        <v>7.4999999999999997E-2</v>
      </c>
    </row>
    <row r="77" spans="1:8" ht="30" x14ac:dyDescent="0.25">
      <c r="A77" s="63" t="s">
        <v>89</v>
      </c>
      <c r="B77" s="30" t="s">
        <v>170</v>
      </c>
      <c r="C77" s="34" t="s">
        <v>125</v>
      </c>
      <c r="D77" s="43" t="s">
        <v>133</v>
      </c>
      <c r="E77" s="83" t="s">
        <v>191</v>
      </c>
      <c r="F77" s="24">
        <f>0.5/4</f>
        <v>0.125</v>
      </c>
      <c r="G77" s="24">
        <f t="shared" si="3"/>
        <v>0.6</v>
      </c>
      <c r="H77" s="24">
        <f t="shared" si="4"/>
        <v>7.4999999999999997E-2</v>
      </c>
    </row>
    <row r="78" spans="1:8" ht="15.75" thickBot="1" x14ac:dyDescent="0.3">
      <c r="A78" s="62" t="s">
        <v>89</v>
      </c>
      <c r="B78" s="52" t="s">
        <v>171</v>
      </c>
      <c r="C78" s="65" t="s">
        <v>125</v>
      </c>
      <c r="D78" s="20" t="s">
        <v>133</v>
      </c>
      <c r="E78" s="83" t="s">
        <v>191</v>
      </c>
      <c r="F78" s="24">
        <f>0.5/4</f>
        <v>0.125</v>
      </c>
      <c r="G78" s="24">
        <f t="shared" si="3"/>
        <v>0.6</v>
      </c>
      <c r="H78" s="24">
        <f t="shared" si="4"/>
        <v>7.4999999999999997E-2</v>
      </c>
    </row>
    <row r="79" spans="1:8" ht="45" x14ac:dyDescent="0.25">
      <c r="A79" s="66" t="s">
        <v>89</v>
      </c>
      <c r="B79" s="36" t="s">
        <v>172</v>
      </c>
      <c r="C79" s="37" t="s">
        <v>124</v>
      </c>
      <c r="D79" s="67" t="s">
        <v>133</v>
      </c>
      <c r="E79" s="83" t="s">
        <v>191</v>
      </c>
      <c r="G79" s="24">
        <f t="shared" si="3"/>
        <v>0.6</v>
      </c>
      <c r="H79" s="24">
        <f t="shared" si="4"/>
        <v>0</v>
      </c>
    </row>
    <row r="80" spans="1:8" ht="30.75" thickBot="1" x14ac:dyDescent="0.3">
      <c r="A80" s="62" t="s">
        <v>89</v>
      </c>
      <c r="B80" s="47" t="s">
        <v>173</v>
      </c>
      <c r="C80" s="65" t="s">
        <v>125</v>
      </c>
      <c r="D80" s="20" t="s">
        <v>133</v>
      </c>
      <c r="E80" s="83" t="s">
        <v>191</v>
      </c>
      <c r="F80" s="24">
        <f>0.5/4</f>
        <v>0.125</v>
      </c>
      <c r="G80" s="24">
        <f t="shared" si="3"/>
        <v>0.6</v>
      </c>
      <c r="H80" s="24">
        <f t="shared" si="4"/>
        <v>7.4999999999999997E-2</v>
      </c>
    </row>
    <row r="81" spans="1:8" ht="45" x14ac:dyDescent="0.25">
      <c r="A81" s="39" t="s">
        <v>96</v>
      </c>
      <c r="B81" s="40" t="s">
        <v>97</v>
      </c>
      <c r="C81" s="40" t="s">
        <v>124</v>
      </c>
      <c r="D81" s="41" t="s">
        <v>133</v>
      </c>
      <c r="E81" s="83" t="s">
        <v>191</v>
      </c>
      <c r="F81" s="24">
        <v>0.5</v>
      </c>
      <c r="G81" s="24">
        <f t="shared" si="3"/>
        <v>0.6</v>
      </c>
      <c r="H81" s="24">
        <f t="shared" si="4"/>
        <v>0.3</v>
      </c>
    </row>
    <row r="82" spans="1:8" ht="30" x14ac:dyDescent="0.25">
      <c r="A82" s="42" t="s">
        <v>96</v>
      </c>
      <c r="B82" s="29" t="s">
        <v>174</v>
      </c>
      <c r="C82" s="29" t="s">
        <v>125</v>
      </c>
      <c r="D82" s="43" t="s">
        <v>133</v>
      </c>
      <c r="E82" s="83" t="s">
        <v>191</v>
      </c>
      <c r="F82" s="24">
        <f>0.5/3</f>
        <v>0.16666666666666666</v>
      </c>
      <c r="G82" s="24">
        <f t="shared" si="3"/>
        <v>0.6</v>
      </c>
      <c r="H82" s="24">
        <f t="shared" si="4"/>
        <v>9.9999999999999992E-2</v>
      </c>
    </row>
    <row r="83" spans="1:8" ht="30" x14ac:dyDescent="0.25">
      <c r="A83" s="42" t="s">
        <v>96</v>
      </c>
      <c r="B83" s="29" t="s">
        <v>98</v>
      </c>
      <c r="C83" s="29" t="s">
        <v>125</v>
      </c>
      <c r="D83" s="43" t="s">
        <v>133</v>
      </c>
      <c r="E83" s="83" t="s">
        <v>191</v>
      </c>
      <c r="F83" s="24">
        <f t="shared" ref="F83:F84" si="5">0.5/3</f>
        <v>0.16666666666666666</v>
      </c>
      <c r="G83" s="24">
        <f t="shared" si="3"/>
        <v>0.6</v>
      </c>
      <c r="H83" s="24">
        <f t="shared" si="4"/>
        <v>9.9999999999999992E-2</v>
      </c>
    </row>
    <row r="84" spans="1:8" ht="30.75" thickBot="1" x14ac:dyDescent="0.3">
      <c r="A84" s="46" t="s">
        <v>96</v>
      </c>
      <c r="B84" s="47" t="s">
        <v>175</v>
      </c>
      <c r="C84" s="47" t="s">
        <v>125</v>
      </c>
      <c r="D84" s="20" t="s">
        <v>133</v>
      </c>
      <c r="E84" s="83" t="s">
        <v>191</v>
      </c>
      <c r="F84" s="24">
        <f t="shared" si="5"/>
        <v>0.16666666666666666</v>
      </c>
      <c r="G84" s="24">
        <f t="shared" si="3"/>
        <v>0.6</v>
      </c>
      <c r="H84" s="24">
        <f t="shared" si="4"/>
        <v>9.9999999999999992E-2</v>
      </c>
    </row>
    <row r="85" spans="1:8" ht="60" x14ac:dyDescent="0.25">
      <c r="A85" s="39" t="s">
        <v>96</v>
      </c>
      <c r="B85" s="64" t="s">
        <v>177</v>
      </c>
      <c r="C85" s="64" t="s">
        <v>124</v>
      </c>
      <c r="D85" s="41" t="s">
        <v>133</v>
      </c>
      <c r="E85" s="83" t="s">
        <v>191</v>
      </c>
      <c r="F85" s="24">
        <v>0.5</v>
      </c>
      <c r="G85" s="24">
        <f t="shared" si="3"/>
        <v>0.6</v>
      </c>
      <c r="H85" s="24">
        <f t="shared" si="4"/>
        <v>0.3</v>
      </c>
    </row>
    <row r="86" spans="1:8" ht="30" x14ac:dyDescent="0.25">
      <c r="A86" s="42" t="s">
        <v>96</v>
      </c>
      <c r="B86" s="34" t="s">
        <v>176</v>
      </c>
      <c r="C86" s="34" t="s">
        <v>125</v>
      </c>
      <c r="D86" s="43" t="s">
        <v>133</v>
      </c>
      <c r="E86" s="83" t="s">
        <v>191</v>
      </c>
      <c r="F86" s="24">
        <f>0.5/5</f>
        <v>0.1</v>
      </c>
      <c r="G86" s="24">
        <f t="shared" si="3"/>
        <v>0.6</v>
      </c>
      <c r="H86" s="24">
        <f t="shared" si="4"/>
        <v>0.06</v>
      </c>
    </row>
    <row r="87" spans="1:8" ht="45" x14ac:dyDescent="0.25">
      <c r="A87" s="68" t="s">
        <v>96</v>
      </c>
      <c r="B87" s="29" t="s">
        <v>127</v>
      </c>
      <c r="C87" s="34" t="s">
        <v>125</v>
      </c>
      <c r="D87" s="43" t="s">
        <v>133</v>
      </c>
      <c r="E87" s="83" t="s">
        <v>191</v>
      </c>
      <c r="F87" s="24">
        <f t="shared" ref="F87:F90" si="6">0.5/5</f>
        <v>0.1</v>
      </c>
      <c r="G87" s="24">
        <f t="shared" si="3"/>
        <v>0.6</v>
      </c>
      <c r="H87" s="24">
        <f t="shared" si="4"/>
        <v>0.06</v>
      </c>
    </row>
    <row r="88" spans="1:8" ht="45" x14ac:dyDescent="0.25">
      <c r="A88" s="68" t="s">
        <v>96</v>
      </c>
      <c r="B88" s="29" t="s">
        <v>126</v>
      </c>
      <c r="C88" s="29" t="s">
        <v>125</v>
      </c>
      <c r="D88" s="43" t="s">
        <v>133</v>
      </c>
      <c r="E88" s="83" t="s">
        <v>191</v>
      </c>
      <c r="F88" s="24">
        <f t="shared" si="6"/>
        <v>0.1</v>
      </c>
      <c r="G88" s="24">
        <f t="shared" si="3"/>
        <v>0.6</v>
      </c>
      <c r="H88" s="24">
        <f t="shared" si="4"/>
        <v>0.06</v>
      </c>
    </row>
    <row r="89" spans="1:8" ht="45" x14ac:dyDescent="0.25">
      <c r="A89" s="42" t="s">
        <v>96</v>
      </c>
      <c r="B89" s="38" t="s">
        <v>99</v>
      </c>
      <c r="C89" s="29" t="s">
        <v>125</v>
      </c>
      <c r="D89" s="43" t="s">
        <v>133</v>
      </c>
      <c r="E89" s="83" t="s">
        <v>191</v>
      </c>
      <c r="F89" s="24">
        <f t="shared" si="6"/>
        <v>0.1</v>
      </c>
      <c r="G89" s="24">
        <f t="shared" si="3"/>
        <v>0.6</v>
      </c>
      <c r="H89" s="24">
        <f t="shared" si="4"/>
        <v>0.06</v>
      </c>
    </row>
    <row r="90" spans="1:8" ht="45" x14ac:dyDescent="0.25">
      <c r="A90" s="68" t="s">
        <v>96</v>
      </c>
      <c r="B90" s="38" t="s">
        <v>101</v>
      </c>
      <c r="C90" s="29" t="s">
        <v>125</v>
      </c>
      <c r="D90" s="43" t="s">
        <v>133</v>
      </c>
      <c r="E90" s="83" t="s">
        <v>191</v>
      </c>
      <c r="F90" s="24">
        <f t="shared" si="6"/>
        <v>0.1</v>
      </c>
      <c r="G90" s="24">
        <f t="shared" si="3"/>
        <v>0.6</v>
      </c>
      <c r="H90" s="24">
        <f t="shared" si="4"/>
        <v>0.06</v>
      </c>
    </row>
    <row r="91" spans="1:8" ht="30.75" thickBot="1" x14ac:dyDescent="0.3">
      <c r="A91" s="57" t="s">
        <v>96</v>
      </c>
      <c r="B91" s="59" t="s">
        <v>100</v>
      </c>
      <c r="C91" s="59" t="s">
        <v>124</v>
      </c>
      <c r="D91" s="69" t="s">
        <v>133</v>
      </c>
      <c r="E91" s="83" t="s">
        <v>191</v>
      </c>
      <c r="G91" s="24">
        <f t="shared" si="3"/>
        <v>0.6</v>
      </c>
      <c r="H91" s="24">
        <f t="shared" si="4"/>
        <v>0</v>
      </c>
    </row>
    <row r="92" spans="1:8" ht="75" x14ac:dyDescent="0.25">
      <c r="A92" s="70" t="s">
        <v>102</v>
      </c>
      <c r="B92" s="40" t="s">
        <v>103</v>
      </c>
      <c r="C92" s="40" t="s">
        <v>124</v>
      </c>
      <c r="D92" s="41" t="s">
        <v>133</v>
      </c>
      <c r="E92" s="83" t="s">
        <v>191</v>
      </c>
      <c r="F92" s="24">
        <v>0.5</v>
      </c>
      <c r="G92" s="24">
        <f t="shared" si="3"/>
        <v>0.6</v>
      </c>
      <c r="H92" s="24">
        <f t="shared" si="4"/>
        <v>0.3</v>
      </c>
    </row>
    <row r="93" spans="1:8" ht="45" x14ac:dyDescent="0.25">
      <c r="A93" s="71" t="s">
        <v>102</v>
      </c>
      <c r="B93" s="29" t="s">
        <v>178</v>
      </c>
      <c r="C93" s="29" t="s">
        <v>125</v>
      </c>
      <c r="D93" s="43" t="s">
        <v>133</v>
      </c>
      <c r="E93" s="83" t="s">
        <v>191</v>
      </c>
      <c r="F93" s="24">
        <f>0.5/3</f>
        <v>0.16666666666666666</v>
      </c>
      <c r="G93" s="24">
        <f t="shared" si="3"/>
        <v>0.6</v>
      </c>
      <c r="H93" s="24">
        <f t="shared" si="4"/>
        <v>9.9999999999999992E-2</v>
      </c>
    </row>
    <row r="94" spans="1:8" ht="30" x14ac:dyDescent="0.25">
      <c r="A94" s="71" t="s">
        <v>102</v>
      </c>
      <c r="B94" s="29" t="s">
        <v>179</v>
      </c>
      <c r="C94" s="29" t="s">
        <v>125</v>
      </c>
      <c r="D94" s="43" t="s">
        <v>133</v>
      </c>
      <c r="E94" s="83" t="s">
        <v>191</v>
      </c>
      <c r="F94" s="24">
        <f t="shared" ref="F94:F95" si="7">0.5/3</f>
        <v>0.16666666666666666</v>
      </c>
      <c r="G94" s="24">
        <f t="shared" si="3"/>
        <v>0.6</v>
      </c>
      <c r="H94" s="24">
        <f t="shared" si="4"/>
        <v>9.9999999999999992E-2</v>
      </c>
    </row>
    <row r="95" spans="1:8" ht="30.75" thickBot="1" x14ac:dyDescent="0.3">
      <c r="A95" s="72" t="s">
        <v>102</v>
      </c>
      <c r="B95" s="47" t="s">
        <v>105</v>
      </c>
      <c r="C95" s="47" t="s">
        <v>125</v>
      </c>
      <c r="D95" s="20" t="s">
        <v>133</v>
      </c>
      <c r="E95" s="83" t="s">
        <v>191</v>
      </c>
      <c r="F95" s="24">
        <f t="shared" si="7"/>
        <v>0.16666666666666666</v>
      </c>
      <c r="G95" s="24">
        <f t="shared" si="3"/>
        <v>0.6</v>
      </c>
      <c r="H95" s="24">
        <f t="shared" si="4"/>
        <v>9.9999999999999992E-2</v>
      </c>
    </row>
    <row r="96" spans="1:8" ht="45" x14ac:dyDescent="0.25">
      <c r="A96" s="70" t="s">
        <v>102</v>
      </c>
      <c r="B96" s="40" t="s">
        <v>104</v>
      </c>
      <c r="C96" s="40" t="s">
        <v>124</v>
      </c>
      <c r="D96" s="41" t="s">
        <v>133</v>
      </c>
      <c r="E96" s="83" t="s">
        <v>191</v>
      </c>
      <c r="F96" s="24">
        <v>0.5</v>
      </c>
      <c r="G96" s="24">
        <f t="shared" si="3"/>
        <v>0.6</v>
      </c>
      <c r="H96" s="24">
        <f t="shared" si="4"/>
        <v>0.3</v>
      </c>
    </row>
    <row r="97" spans="1:8" ht="45" x14ac:dyDescent="0.25">
      <c r="A97" s="71" t="s">
        <v>102</v>
      </c>
      <c r="B97" s="29" t="s">
        <v>180</v>
      </c>
      <c r="C97" s="29" t="s">
        <v>125</v>
      </c>
      <c r="D97" s="43" t="s">
        <v>133</v>
      </c>
      <c r="E97" s="83" t="s">
        <v>191</v>
      </c>
      <c r="F97" s="24">
        <v>0.5</v>
      </c>
      <c r="G97" s="24">
        <f t="shared" si="3"/>
        <v>0.6</v>
      </c>
      <c r="H97" s="24">
        <f t="shared" si="4"/>
        <v>0.3</v>
      </c>
    </row>
    <row r="98" spans="1:8" ht="15.75" thickBot="1" x14ac:dyDescent="0.3">
      <c r="A98" s="73" t="s">
        <v>102</v>
      </c>
      <c r="B98" s="74"/>
      <c r="C98" s="74"/>
      <c r="D98" s="75"/>
      <c r="E98" s="83" t="s">
        <v>191</v>
      </c>
      <c r="G98" s="24">
        <f t="shared" si="3"/>
        <v>0.6</v>
      </c>
      <c r="H98" s="24">
        <f t="shared" si="4"/>
        <v>0</v>
      </c>
    </row>
    <row r="99" spans="1:8" ht="30" x14ac:dyDescent="0.25">
      <c r="A99" s="70" t="s">
        <v>102</v>
      </c>
      <c r="B99" s="40" t="s">
        <v>106</v>
      </c>
      <c r="C99" s="40" t="s">
        <v>124</v>
      </c>
      <c r="D99" s="41" t="s">
        <v>133</v>
      </c>
      <c r="E99" s="83" t="s">
        <v>191</v>
      </c>
      <c r="F99" s="24">
        <v>0.5</v>
      </c>
      <c r="G99" s="24">
        <f t="shared" si="3"/>
        <v>0.6</v>
      </c>
      <c r="H99" s="24">
        <f t="shared" si="4"/>
        <v>0.3</v>
      </c>
    </row>
    <row r="100" spans="1:8" ht="30" x14ac:dyDescent="0.25">
      <c r="A100" s="71" t="s">
        <v>102</v>
      </c>
      <c r="B100" s="29" t="s">
        <v>181</v>
      </c>
      <c r="C100" s="29" t="s">
        <v>125</v>
      </c>
      <c r="D100" s="43" t="s">
        <v>133</v>
      </c>
      <c r="E100" s="83" t="s">
        <v>191</v>
      </c>
      <c r="F100" s="24">
        <f>0.5/2</f>
        <v>0.25</v>
      </c>
      <c r="G100" s="24">
        <f t="shared" si="3"/>
        <v>0.6</v>
      </c>
      <c r="H100" s="24">
        <f t="shared" si="4"/>
        <v>0.15</v>
      </c>
    </row>
    <row r="101" spans="1:8" ht="30" x14ac:dyDescent="0.25">
      <c r="A101" s="71" t="s">
        <v>102</v>
      </c>
      <c r="B101" s="29" t="s">
        <v>182</v>
      </c>
      <c r="C101" s="29" t="s">
        <v>125</v>
      </c>
      <c r="D101" s="43" t="s">
        <v>133</v>
      </c>
      <c r="E101" s="83" t="s">
        <v>191</v>
      </c>
      <c r="F101" s="24">
        <f>0.5/2</f>
        <v>0.25</v>
      </c>
      <c r="G101" s="24">
        <f t="shared" si="3"/>
        <v>0.6</v>
      </c>
      <c r="H101" s="24">
        <f t="shared" si="4"/>
        <v>0.15</v>
      </c>
    </row>
    <row r="102" spans="1:8" ht="45.75" thickBot="1" x14ac:dyDescent="0.3">
      <c r="A102" s="76" t="s">
        <v>102</v>
      </c>
      <c r="B102" s="77" t="s">
        <v>109</v>
      </c>
      <c r="C102" s="77" t="s">
        <v>124</v>
      </c>
      <c r="D102" s="69"/>
      <c r="E102" s="83" t="s">
        <v>189</v>
      </c>
      <c r="G102" s="24">
        <f t="shared" si="3"/>
        <v>1</v>
      </c>
      <c r="H102" s="24">
        <f t="shared" si="4"/>
        <v>0</v>
      </c>
    </row>
    <row r="103" spans="1:8" ht="45" x14ac:dyDescent="0.25">
      <c r="A103" s="70" t="s">
        <v>102</v>
      </c>
      <c r="B103" s="40" t="s">
        <v>107</v>
      </c>
      <c r="C103" s="40" t="s">
        <v>124</v>
      </c>
      <c r="D103" s="41" t="s">
        <v>133</v>
      </c>
      <c r="E103" s="83" t="s">
        <v>189</v>
      </c>
      <c r="F103" s="24">
        <v>0.5</v>
      </c>
      <c r="G103" s="24">
        <f t="shared" si="3"/>
        <v>1</v>
      </c>
      <c r="H103" s="24">
        <f t="shared" si="4"/>
        <v>0.5</v>
      </c>
    </row>
    <row r="104" spans="1:8" ht="60" x14ac:dyDescent="0.25">
      <c r="A104" s="78" t="s">
        <v>102</v>
      </c>
      <c r="B104" s="29" t="s">
        <v>111</v>
      </c>
      <c r="C104" s="29" t="s">
        <v>125</v>
      </c>
      <c r="D104" s="43" t="s">
        <v>133</v>
      </c>
      <c r="E104" s="83" t="s">
        <v>189</v>
      </c>
      <c r="F104" s="24">
        <v>0.1</v>
      </c>
      <c r="G104" s="24">
        <f t="shared" si="3"/>
        <v>1</v>
      </c>
      <c r="H104" s="24">
        <f t="shared" si="4"/>
        <v>0.1</v>
      </c>
    </row>
    <row r="105" spans="1:8" ht="45" x14ac:dyDescent="0.25">
      <c r="A105" s="78" t="s">
        <v>102</v>
      </c>
      <c r="B105" s="29" t="s">
        <v>112</v>
      </c>
      <c r="C105" s="29" t="s">
        <v>125</v>
      </c>
      <c r="D105" s="43" t="s">
        <v>133</v>
      </c>
      <c r="E105" s="83" t="s">
        <v>189</v>
      </c>
      <c r="F105" s="24">
        <v>0.1</v>
      </c>
      <c r="G105" s="24">
        <f t="shared" si="3"/>
        <v>1</v>
      </c>
      <c r="H105" s="24">
        <f t="shared" si="4"/>
        <v>0.1</v>
      </c>
    </row>
    <row r="106" spans="1:8" ht="45" x14ac:dyDescent="0.25">
      <c r="A106" s="78" t="s">
        <v>102</v>
      </c>
      <c r="B106" s="29" t="s">
        <v>113</v>
      </c>
      <c r="C106" s="29" t="s">
        <v>125</v>
      </c>
      <c r="D106" s="43" t="s">
        <v>133</v>
      </c>
      <c r="E106" s="83" t="s">
        <v>189</v>
      </c>
      <c r="F106" s="24">
        <v>0.1</v>
      </c>
      <c r="G106" s="24">
        <f t="shared" si="3"/>
        <v>1</v>
      </c>
      <c r="H106" s="24">
        <f t="shared" si="4"/>
        <v>0.1</v>
      </c>
    </row>
    <row r="107" spans="1:8" ht="45" x14ac:dyDescent="0.25">
      <c r="A107" s="78" t="s">
        <v>102</v>
      </c>
      <c r="B107" s="29" t="s">
        <v>114</v>
      </c>
      <c r="C107" s="29" t="s">
        <v>125</v>
      </c>
      <c r="D107" s="43" t="s">
        <v>133</v>
      </c>
      <c r="E107" s="83" t="s">
        <v>189</v>
      </c>
      <c r="F107" s="24">
        <v>0.1</v>
      </c>
      <c r="G107" s="24">
        <f t="shared" si="3"/>
        <v>1</v>
      </c>
      <c r="H107" s="24">
        <f t="shared" si="4"/>
        <v>0.1</v>
      </c>
    </row>
    <row r="108" spans="1:8" ht="30.75" thickBot="1" x14ac:dyDescent="0.3">
      <c r="A108" s="73" t="s">
        <v>102</v>
      </c>
      <c r="B108" s="47" t="s">
        <v>108</v>
      </c>
      <c r="C108" s="47" t="s">
        <v>125</v>
      </c>
      <c r="D108" s="20" t="s">
        <v>133</v>
      </c>
      <c r="E108" s="83" t="s">
        <v>191</v>
      </c>
      <c r="F108" s="24">
        <v>0.1</v>
      </c>
      <c r="G108" s="24">
        <f t="shared" ref="G108:G130" si="8">+IF(E108="SI",1,IF(E108="PARCIALMENTE",0.6,IF(E108="NO",0,0)))</f>
        <v>0.6</v>
      </c>
      <c r="H108" s="24">
        <f t="shared" ref="H108:H130" si="9">+F108*G108</f>
        <v>0.06</v>
      </c>
    </row>
    <row r="109" spans="1:8" ht="30.75" thickBot="1" x14ac:dyDescent="0.3">
      <c r="A109" s="21" t="s">
        <v>102</v>
      </c>
      <c r="B109" s="79" t="s">
        <v>110</v>
      </c>
      <c r="C109" s="79" t="s">
        <v>124</v>
      </c>
      <c r="D109" s="80" t="s">
        <v>133</v>
      </c>
      <c r="E109" s="83" t="s">
        <v>191</v>
      </c>
    </row>
    <row r="110" spans="1:8" x14ac:dyDescent="0.25">
      <c r="E110" s="83"/>
    </row>
    <row r="111" spans="1:8" x14ac:dyDescent="0.25">
      <c r="A111" s="23" t="s">
        <v>115</v>
      </c>
      <c r="B111" s="23"/>
      <c r="C111" s="23"/>
      <c r="D111" s="23"/>
      <c r="E111" s="83"/>
      <c r="G111" s="24">
        <f t="shared" si="8"/>
        <v>0</v>
      </c>
      <c r="H111" s="24">
        <f t="shared" si="9"/>
        <v>0</v>
      </c>
    </row>
    <row r="112" spans="1:8" ht="15.75" thickBot="1" x14ac:dyDescent="0.3">
      <c r="A112" s="27" t="s">
        <v>129</v>
      </c>
      <c r="B112" s="27" t="s">
        <v>130</v>
      </c>
      <c r="C112" s="28" t="s">
        <v>131</v>
      </c>
      <c r="D112" s="28" t="s">
        <v>8</v>
      </c>
      <c r="E112" s="83"/>
      <c r="G112" s="24">
        <f t="shared" si="8"/>
        <v>0</v>
      </c>
      <c r="H112" s="24">
        <f t="shared" si="9"/>
        <v>0</v>
      </c>
    </row>
    <row r="113" spans="1:8" ht="30" x14ac:dyDescent="0.25">
      <c r="A113" s="39" t="s">
        <v>115</v>
      </c>
      <c r="B113" s="64" t="s">
        <v>56</v>
      </c>
      <c r="C113" s="64" t="s">
        <v>124</v>
      </c>
      <c r="D113" s="41" t="s">
        <v>133</v>
      </c>
      <c r="E113" s="83" t="s">
        <v>191</v>
      </c>
      <c r="F113" s="24">
        <v>0.5</v>
      </c>
      <c r="G113" s="24">
        <f t="shared" si="8"/>
        <v>0.6</v>
      </c>
      <c r="H113" s="24">
        <f t="shared" si="9"/>
        <v>0.3</v>
      </c>
    </row>
    <row r="114" spans="1:8" ht="45" x14ac:dyDescent="0.25">
      <c r="A114" s="68" t="s">
        <v>115</v>
      </c>
      <c r="B114" s="29" t="s">
        <v>116</v>
      </c>
      <c r="C114" s="29" t="s">
        <v>125</v>
      </c>
      <c r="D114" s="43" t="s">
        <v>133</v>
      </c>
      <c r="E114" s="83" t="s">
        <v>191</v>
      </c>
      <c r="F114" s="24">
        <f>0.5/2</f>
        <v>0.25</v>
      </c>
      <c r="G114" s="24">
        <f t="shared" si="8"/>
        <v>0.6</v>
      </c>
      <c r="H114" s="24">
        <f t="shared" si="9"/>
        <v>0.15</v>
      </c>
    </row>
    <row r="115" spans="1:8" ht="30.75" thickBot="1" x14ac:dyDescent="0.3">
      <c r="A115" s="81" t="s">
        <v>115</v>
      </c>
      <c r="B115" s="47" t="s">
        <v>128</v>
      </c>
      <c r="C115" s="47" t="s">
        <v>125</v>
      </c>
      <c r="D115" s="20" t="s">
        <v>133</v>
      </c>
      <c r="E115" s="83" t="s">
        <v>191</v>
      </c>
      <c r="F115" s="24">
        <f>0.5/2</f>
        <v>0.25</v>
      </c>
      <c r="G115" s="24">
        <f t="shared" si="8"/>
        <v>0.6</v>
      </c>
      <c r="H115" s="24">
        <f t="shared" si="9"/>
        <v>0.15</v>
      </c>
    </row>
    <row r="116" spans="1:8" x14ac:dyDescent="0.25">
      <c r="E116" s="83"/>
    </row>
    <row r="117" spans="1:8" x14ac:dyDescent="0.25">
      <c r="A117" s="23" t="s">
        <v>117</v>
      </c>
      <c r="B117" s="23"/>
      <c r="C117" s="23"/>
      <c r="D117" s="23"/>
      <c r="E117" s="83"/>
    </row>
    <row r="118" spans="1:8" ht="15.75" thickBot="1" x14ac:dyDescent="0.3">
      <c r="A118" s="27" t="s">
        <v>129</v>
      </c>
      <c r="B118" s="27" t="s">
        <v>130</v>
      </c>
      <c r="C118" s="28" t="s">
        <v>131</v>
      </c>
      <c r="D118" s="28" t="s">
        <v>8</v>
      </c>
      <c r="E118" s="83"/>
    </row>
    <row r="119" spans="1:8" ht="30" x14ac:dyDescent="0.25">
      <c r="A119" s="39" t="s">
        <v>117</v>
      </c>
      <c r="B119" s="40" t="s">
        <v>188</v>
      </c>
      <c r="C119" s="40" t="s">
        <v>124</v>
      </c>
      <c r="D119" s="41" t="s">
        <v>133</v>
      </c>
      <c r="E119" s="83" t="s">
        <v>191</v>
      </c>
      <c r="F119" s="24">
        <v>0.5</v>
      </c>
      <c r="G119" s="24">
        <f t="shared" si="8"/>
        <v>0.6</v>
      </c>
      <c r="H119" s="24">
        <f t="shared" si="9"/>
        <v>0.3</v>
      </c>
    </row>
    <row r="120" spans="1:8" ht="30.75" thickBot="1" x14ac:dyDescent="0.3">
      <c r="A120" s="46" t="s">
        <v>117</v>
      </c>
      <c r="B120" s="47" t="s">
        <v>187</v>
      </c>
      <c r="C120" s="65" t="s">
        <v>125</v>
      </c>
      <c r="D120" s="20" t="s">
        <v>133</v>
      </c>
      <c r="E120" s="83" t="s">
        <v>191</v>
      </c>
      <c r="F120" s="24">
        <v>0.5</v>
      </c>
      <c r="G120" s="24">
        <f t="shared" si="8"/>
        <v>0.6</v>
      </c>
      <c r="H120" s="24">
        <f t="shared" si="9"/>
        <v>0.3</v>
      </c>
    </row>
    <row r="121" spans="1:8" ht="45" x14ac:dyDescent="0.25">
      <c r="A121" s="39" t="s">
        <v>117</v>
      </c>
      <c r="B121" s="40" t="s">
        <v>119</v>
      </c>
      <c r="C121" s="40" t="s">
        <v>124</v>
      </c>
      <c r="D121" s="41" t="s">
        <v>133</v>
      </c>
      <c r="E121" s="83" t="s">
        <v>191</v>
      </c>
      <c r="F121" s="24">
        <v>0.5</v>
      </c>
      <c r="G121" s="24">
        <f t="shared" si="8"/>
        <v>0.6</v>
      </c>
      <c r="H121" s="24">
        <f t="shared" si="9"/>
        <v>0.3</v>
      </c>
    </row>
    <row r="122" spans="1:8" ht="45" x14ac:dyDescent="0.25">
      <c r="A122" s="42" t="s">
        <v>117</v>
      </c>
      <c r="B122" s="34" t="s">
        <v>186</v>
      </c>
      <c r="C122" s="34" t="s">
        <v>125</v>
      </c>
      <c r="D122" s="43" t="s">
        <v>133</v>
      </c>
      <c r="E122" s="83" t="s">
        <v>191</v>
      </c>
      <c r="F122" s="24">
        <f>0.5/4</f>
        <v>0.125</v>
      </c>
      <c r="G122" s="24">
        <f t="shared" si="8"/>
        <v>0.6</v>
      </c>
      <c r="H122" s="24">
        <f t="shared" si="9"/>
        <v>7.4999999999999997E-2</v>
      </c>
    </row>
    <row r="123" spans="1:8" ht="30" x14ac:dyDescent="0.25">
      <c r="A123" s="42" t="s">
        <v>117</v>
      </c>
      <c r="B123" s="29" t="s">
        <v>121</v>
      </c>
      <c r="C123" s="29" t="s">
        <v>125</v>
      </c>
      <c r="D123" s="43" t="s">
        <v>133</v>
      </c>
      <c r="E123" s="83" t="s">
        <v>191</v>
      </c>
      <c r="F123" s="24">
        <f t="shared" ref="F123:F125" si="10">0.5/4</f>
        <v>0.125</v>
      </c>
      <c r="G123" s="24">
        <f t="shared" si="8"/>
        <v>0.6</v>
      </c>
      <c r="H123" s="24">
        <f t="shared" si="9"/>
        <v>7.4999999999999997E-2</v>
      </c>
    </row>
    <row r="124" spans="1:8" ht="30" x14ac:dyDescent="0.25">
      <c r="A124" s="42" t="s">
        <v>117</v>
      </c>
      <c r="B124" s="29" t="s">
        <v>120</v>
      </c>
      <c r="C124" s="29" t="s">
        <v>125</v>
      </c>
      <c r="D124" s="43" t="s">
        <v>133</v>
      </c>
      <c r="E124" s="83" t="s">
        <v>191</v>
      </c>
      <c r="F124" s="24">
        <f t="shared" si="10"/>
        <v>0.125</v>
      </c>
      <c r="G124" s="24">
        <f t="shared" si="8"/>
        <v>0.6</v>
      </c>
      <c r="H124" s="24">
        <f t="shared" si="9"/>
        <v>7.4999999999999997E-2</v>
      </c>
    </row>
    <row r="125" spans="1:8" ht="60.75" thickBot="1" x14ac:dyDescent="0.3">
      <c r="A125" s="46" t="s">
        <v>117</v>
      </c>
      <c r="B125" s="47" t="s">
        <v>118</v>
      </c>
      <c r="C125" s="47" t="s">
        <v>125</v>
      </c>
      <c r="D125" s="20" t="s">
        <v>133</v>
      </c>
      <c r="E125" s="83" t="s">
        <v>191</v>
      </c>
      <c r="F125" s="24">
        <f t="shared" si="10"/>
        <v>0.125</v>
      </c>
      <c r="G125" s="24">
        <f t="shared" si="8"/>
        <v>0.6</v>
      </c>
      <c r="H125" s="24">
        <f t="shared" si="9"/>
        <v>7.4999999999999997E-2</v>
      </c>
    </row>
    <row r="126" spans="1:8" ht="75" x14ac:dyDescent="0.25">
      <c r="A126" s="39" t="s">
        <v>117</v>
      </c>
      <c r="B126" s="40" t="s">
        <v>123</v>
      </c>
      <c r="C126" s="40" t="s">
        <v>124</v>
      </c>
      <c r="D126" s="41" t="s">
        <v>133</v>
      </c>
      <c r="E126" s="83" t="s">
        <v>191</v>
      </c>
      <c r="F126" s="24">
        <v>0.5</v>
      </c>
      <c r="G126" s="24">
        <f t="shared" si="8"/>
        <v>0.6</v>
      </c>
      <c r="H126" s="24">
        <f t="shared" si="9"/>
        <v>0.3</v>
      </c>
    </row>
    <row r="127" spans="1:8" ht="60.75" thickBot="1" x14ac:dyDescent="0.3">
      <c r="A127" s="46" t="s">
        <v>117</v>
      </c>
      <c r="B127" s="47" t="s">
        <v>122</v>
      </c>
      <c r="C127" s="47" t="s">
        <v>125</v>
      </c>
      <c r="D127" s="20" t="s">
        <v>133</v>
      </c>
      <c r="E127" s="83" t="s">
        <v>191</v>
      </c>
      <c r="F127" s="24">
        <v>0.5</v>
      </c>
      <c r="G127" s="24">
        <f t="shared" si="8"/>
        <v>0.6</v>
      </c>
      <c r="H127" s="24">
        <f t="shared" si="9"/>
        <v>0.3</v>
      </c>
    </row>
    <row r="128" spans="1:8" ht="60" x14ac:dyDescent="0.25">
      <c r="A128" s="39" t="s">
        <v>117</v>
      </c>
      <c r="B128" s="40" t="s">
        <v>183</v>
      </c>
      <c r="C128" s="40" t="s">
        <v>124</v>
      </c>
      <c r="D128" s="41" t="s">
        <v>133</v>
      </c>
      <c r="E128" s="83" t="s">
        <v>191</v>
      </c>
      <c r="F128" s="24">
        <v>0.5</v>
      </c>
      <c r="G128" s="24">
        <f t="shared" si="8"/>
        <v>0.6</v>
      </c>
      <c r="H128" s="24">
        <f t="shared" si="9"/>
        <v>0.3</v>
      </c>
    </row>
    <row r="129" spans="1:8" ht="30" x14ac:dyDescent="0.25">
      <c r="A129" s="42" t="s">
        <v>117</v>
      </c>
      <c r="B129" s="29" t="s">
        <v>185</v>
      </c>
      <c r="C129" s="29" t="s">
        <v>125</v>
      </c>
      <c r="D129" s="43" t="s">
        <v>133</v>
      </c>
      <c r="E129" s="83" t="s">
        <v>191</v>
      </c>
      <c r="F129" s="24">
        <f>0.5/2</f>
        <v>0.25</v>
      </c>
      <c r="G129" s="24">
        <f t="shared" si="8"/>
        <v>0.6</v>
      </c>
      <c r="H129" s="24">
        <f t="shared" si="9"/>
        <v>0.15</v>
      </c>
    </row>
    <row r="130" spans="1:8" ht="30.75" thickBot="1" x14ac:dyDescent="0.3">
      <c r="A130" s="46" t="s">
        <v>117</v>
      </c>
      <c r="B130" s="47" t="s">
        <v>184</v>
      </c>
      <c r="C130" s="47" t="s">
        <v>125</v>
      </c>
      <c r="D130" s="20" t="s">
        <v>133</v>
      </c>
      <c r="E130" s="83" t="s">
        <v>191</v>
      </c>
      <c r="F130" s="24">
        <f>0.5/2</f>
        <v>0.25</v>
      </c>
      <c r="G130" s="24">
        <f t="shared" si="8"/>
        <v>0.6</v>
      </c>
      <c r="H130" s="24">
        <f t="shared" si="9"/>
        <v>0.15</v>
      </c>
    </row>
    <row r="131" spans="1:8" x14ac:dyDescent="0.25">
      <c r="H131" s="82">
        <f>SUM(H4:H130)</f>
        <v>21.760000000000019</v>
      </c>
    </row>
    <row r="134" spans="1:8" ht="23.25" x14ac:dyDescent="0.35">
      <c r="B134" s="86" t="s">
        <v>193</v>
      </c>
      <c r="C134" s="86">
        <v>5</v>
      </c>
    </row>
    <row r="135" spans="1:8" ht="23.25" x14ac:dyDescent="0.35">
      <c r="B135" s="86" t="s">
        <v>194</v>
      </c>
      <c r="C135" s="86">
        <v>33</v>
      </c>
    </row>
    <row r="136" spans="1:8" ht="23.25" x14ac:dyDescent="0.35">
      <c r="B136" s="86" t="s">
        <v>195</v>
      </c>
      <c r="C136" s="86">
        <f>+H131</f>
        <v>21.760000000000019</v>
      </c>
    </row>
    <row r="137" spans="1:8" ht="23.25" x14ac:dyDescent="0.35">
      <c r="B137" s="87" t="s">
        <v>196</v>
      </c>
      <c r="C137" s="86">
        <f>+C136/C135</f>
        <v>0.65939393939393998</v>
      </c>
    </row>
    <row r="138" spans="1:8" ht="23.25" x14ac:dyDescent="0.35">
      <c r="B138" s="88" t="s">
        <v>197</v>
      </c>
      <c r="C138" s="88">
        <f>+C134*C137</f>
        <v>3.2969696969697</v>
      </c>
    </row>
  </sheetData>
  <sortState ref="A72:D80">
    <sortCondition descending="1" ref="C72:C80"/>
  </sortState>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Hoja3!$A$1:$A$3</xm:f>
          </x14:formula1>
          <xm:sqref>E4:E130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53"/>
  <sheetViews>
    <sheetView tabSelected="1" view="pageBreakPreview" topLeftCell="A131" zoomScale="130" zoomScaleNormal="85" zoomScaleSheetLayoutView="130" workbookViewId="0">
      <selection activeCell="C147" sqref="C147:G147"/>
    </sheetView>
  </sheetViews>
  <sheetFormatPr baseColWidth="10" defaultColWidth="11.42578125" defaultRowHeight="15" x14ac:dyDescent="0.25"/>
  <cols>
    <col min="1" max="1" width="6.7109375" style="112" customWidth="1"/>
    <col min="2" max="2" width="48.5703125" style="97" customWidth="1"/>
    <col min="3" max="3" width="15.5703125" style="110" bestFit="1" customWidth="1"/>
    <col min="4" max="4" width="11.7109375" style="110" customWidth="1"/>
    <col min="5" max="5" width="20.7109375" style="111" customWidth="1"/>
    <col min="6" max="6" width="16.7109375" style="110" customWidth="1"/>
    <col min="7" max="7" width="12.7109375" style="110" customWidth="1"/>
    <col min="8" max="8" width="66.7109375" style="99" customWidth="1"/>
    <col min="9" max="9" width="23.85546875" style="24" customWidth="1"/>
    <col min="10" max="16384" width="11.42578125" style="24"/>
  </cols>
  <sheetData>
    <row r="1" spans="1:9" x14ac:dyDescent="0.25">
      <c r="A1" s="114"/>
      <c r="B1" s="115"/>
      <c r="C1" s="116"/>
      <c r="D1" s="116"/>
      <c r="E1" s="117"/>
      <c r="F1" s="116"/>
      <c r="G1" s="116"/>
      <c r="H1" s="118"/>
    </row>
    <row r="2" spans="1:9" x14ac:dyDescent="0.25">
      <c r="A2" s="114"/>
      <c r="B2" s="243" t="s">
        <v>67</v>
      </c>
      <c r="C2" s="243"/>
      <c r="D2" s="119">
        <v>0.3</v>
      </c>
      <c r="E2" s="117"/>
      <c r="F2" s="116"/>
      <c r="G2" s="116"/>
      <c r="H2" s="118"/>
    </row>
    <row r="3" spans="1:9" ht="15.75" thickBot="1" x14ac:dyDescent="0.3">
      <c r="A3" s="114"/>
      <c r="B3" s="243" t="s">
        <v>314</v>
      </c>
      <c r="C3" s="243"/>
      <c r="D3" s="119">
        <v>0.7</v>
      </c>
      <c r="E3" s="117"/>
      <c r="F3" s="116"/>
      <c r="G3" s="116"/>
      <c r="H3" s="118"/>
    </row>
    <row r="4" spans="1:9" x14ac:dyDescent="0.25">
      <c r="A4" s="120"/>
      <c r="B4" s="244" t="s">
        <v>69</v>
      </c>
      <c r="C4" s="245"/>
      <c r="D4" s="246"/>
      <c r="E4" s="121"/>
      <c r="F4" s="121"/>
      <c r="G4" s="121"/>
      <c r="H4" s="122"/>
    </row>
    <row r="5" spans="1:9" ht="15.75" thickBot="1" x14ac:dyDescent="0.3">
      <c r="A5" s="123"/>
      <c r="B5" s="247" t="s">
        <v>70</v>
      </c>
      <c r="C5" s="248"/>
      <c r="D5" s="249"/>
      <c r="E5" s="124"/>
      <c r="F5" s="124"/>
      <c r="G5" s="124"/>
      <c r="H5" s="125"/>
    </row>
    <row r="6" spans="1:9" ht="39.950000000000003" customHeight="1" thickBot="1" x14ac:dyDescent="0.3">
      <c r="A6" s="126"/>
      <c r="B6" s="127" t="s">
        <v>71</v>
      </c>
      <c r="C6" s="127" t="s">
        <v>131</v>
      </c>
      <c r="D6" s="127" t="s">
        <v>347</v>
      </c>
      <c r="E6" s="127" t="s">
        <v>6</v>
      </c>
      <c r="F6" s="127" t="s">
        <v>348</v>
      </c>
      <c r="G6" s="127" t="s">
        <v>349</v>
      </c>
      <c r="H6" s="128" t="s">
        <v>8</v>
      </c>
    </row>
    <row r="7" spans="1:9" ht="107.25" customHeight="1" x14ac:dyDescent="0.25">
      <c r="A7" s="129">
        <v>1</v>
      </c>
      <c r="B7" s="130" t="s">
        <v>265</v>
      </c>
      <c r="C7" s="131" t="s">
        <v>67</v>
      </c>
      <c r="D7" s="132">
        <f>$D$2</f>
        <v>0.3</v>
      </c>
      <c r="E7" s="199" t="s">
        <v>189</v>
      </c>
      <c r="F7" s="133">
        <f>+IF(E7="SI",1,IF(E7="PARCIALMENTE",0.6,IF(E7="NO",0.2,0)))</f>
        <v>1</v>
      </c>
      <c r="G7" s="134">
        <f>D7*F7</f>
        <v>0.3</v>
      </c>
      <c r="H7" s="207" t="s">
        <v>356</v>
      </c>
      <c r="I7" s="112" t="s">
        <v>472</v>
      </c>
    </row>
    <row r="8" spans="1:9" ht="60" x14ac:dyDescent="0.25">
      <c r="A8" s="135" t="s">
        <v>28</v>
      </c>
      <c r="B8" s="136" t="s">
        <v>143</v>
      </c>
      <c r="C8" s="137" t="s">
        <v>66</v>
      </c>
      <c r="D8" s="138">
        <f>$D$3/4</f>
        <v>0.17499999999999999</v>
      </c>
      <c r="E8" s="199" t="s">
        <v>191</v>
      </c>
      <c r="F8" s="139">
        <f t="shared" ref="F8:F11" si="0">+IF(E8="SI",1,IF(E8="PARCIALMENTE",0.6,IF(E8="NO",0.2,0)))</f>
        <v>0.6</v>
      </c>
      <c r="G8" s="140">
        <f t="shared" ref="G8:G11" si="1">D8*F8</f>
        <v>0.105</v>
      </c>
      <c r="H8" s="207" t="s">
        <v>433</v>
      </c>
      <c r="I8" s="112" t="s">
        <v>467</v>
      </c>
    </row>
    <row r="9" spans="1:9" ht="60" x14ac:dyDescent="0.25">
      <c r="A9" s="135" t="s">
        <v>201</v>
      </c>
      <c r="B9" s="136" t="s">
        <v>266</v>
      </c>
      <c r="C9" s="137" t="s">
        <v>66</v>
      </c>
      <c r="D9" s="138">
        <f t="shared" ref="D9:D11" si="2">$D$3/4</f>
        <v>0.17499999999999999</v>
      </c>
      <c r="E9" s="199" t="s">
        <v>189</v>
      </c>
      <c r="F9" s="139">
        <f t="shared" si="0"/>
        <v>1</v>
      </c>
      <c r="G9" s="140">
        <f t="shared" si="1"/>
        <v>0.17499999999999999</v>
      </c>
      <c r="H9" s="207" t="s">
        <v>358</v>
      </c>
      <c r="I9" s="112" t="s">
        <v>468</v>
      </c>
    </row>
    <row r="10" spans="1:9" ht="75" x14ac:dyDescent="0.25">
      <c r="A10" s="135" t="s">
        <v>202</v>
      </c>
      <c r="B10" s="136" t="s">
        <v>267</v>
      </c>
      <c r="C10" s="137" t="s">
        <v>66</v>
      </c>
      <c r="D10" s="138">
        <f t="shared" si="2"/>
        <v>0.17499999999999999</v>
      </c>
      <c r="E10" s="199" t="s">
        <v>189</v>
      </c>
      <c r="F10" s="139">
        <f t="shared" si="0"/>
        <v>1</v>
      </c>
      <c r="G10" s="140">
        <f t="shared" si="1"/>
        <v>0.17499999999999999</v>
      </c>
      <c r="H10" s="207" t="s">
        <v>357</v>
      </c>
      <c r="I10" s="112" t="s">
        <v>469</v>
      </c>
    </row>
    <row r="11" spans="1:9" ht="75.75" thickBot="1" x14ac:dyDescent="0.3">
      <c r="A11" s="141" t="s">
        <v>203</v>
      </c>
      <c r="B11" s="142" t="s">
        <v>135</v>
      </c>
      <c r="C11" s="137" t="s">
        <v>66</v>
      </c>
      <c r="D11" s="143">
        <f t="shared" si="2"/>
        <v>0.17499999999999999</v>
      </c>
      <c r="E11" s="199" t="s">
        <v>189</v>
      </c>
      <c r="F11" s="144">
        <f t="shared" si="0"/>
        <v>1</v>
      </c>
      <c r="G11" s="145">
        <f t="shared" si="1"/>
        <v>0.17499999999999999</v>
      </c>
      <c r="H11" s="207" t="s">
        <v>470</v>
      </c>
      <c r="I11" s="225" t="s">
        <v>471</v>
      </c>
    </row>
    <row r="12" spans="1:9" ht="39.950000000000003" customHeight="1" thickBot="1" x14ac:dyDescent="0.3">
      <c r="A12" s="126"/>
      <c r="B12" s="127" t="s">
        <v>73</v>
      </c>
      <c r="C12" s="127" t="s">
        <v>131</v>
      </c>
      <c r="D12" s="146"/>
      <c r="E12" s="200" t="s">
        <v>6</v>
      </c>
      <c r="F12" s="127"/>
      <c r="G12" s="127" t="s">
        <v>192</v>
      </c>
      <c r="H12" s="208" t="s">
        <v>8</v>
      </c>
    </row>
    <row r="13" spans="1:9" ht="105" customHeight="1" x14ac:dyDescent="0.25">
      <c r="A13" s="129">
        <v>2</v>
      </c>
      <c r="B13" s="130" t="s">
        <v>302</v>
      </c>
      <c r="C13" s="131" t="s">
        <v>67</v>
      </c>
      <c r="D13" s="132">
        <f>$D$2</f>
        <v>0.3</v>
      </c>
      <c r="E13" s="199" t="s">
        <v>189</v>
      </c>
      <c r="F13" s="147">
        <f t="shared" ref="F13:F41" si="3">+IF(E13="SI",1,IF(E13="PARCIALMENTE",0.6,IF(E13="NO",0.2,0)))</f>
        <v>1</v>
      </c>
      <c r="G13" s="148">
        <f t="shared" ref="G13:G41" si="4">D13*F13</f>
        <v>0.3</v>
      </c>
      <c r="H13" s="207" t="s">
        <v>361</v>
      </c>
      <c r="I13" s="225" t="s">
        <v>473</v>
      </c>
    </row>
    <row r="14" spans="1:9" ht="45" x14ac:dyDescent="0.25">
      <c r="A14" s="149" t="s">
        <v>34</v>
      </c>
      <c r="B14" s="150" t="s">
        <v>293</v>
      </c>
      <c r="C14" s="137" t="s">
        <v>66</v>
      </c>
      <c r="D14" s="138">
        <f>$D$3/2</f>
        <v>0.35</v>
      </c>
      <c r="E14" s="199" t="s">
        <v>189</v>
      </c>
      <c r="F14" s="151">
        <f t="shared" si="3"/>
        <v>1</v>
      </c>
      <c r="G14" s="138">
        <f t="shared" si="4"/>
        <v>0.35</v>
      </c>
      <c r="H14" s="207" t="s">
        <v>359</v>
      </c>
      <c r="I14" s="225" t="s">
        <v>474</v>
      </c>
    </row>
    <row r="15" spans="1:9" ht="72.75" customHeight="1" x14ac:dyDescent="0.25">
      <c r="A15" s="149" t="s">
        <v>47</v>
      </c>
      <c r="B15" s="152" t="s">
        <v>295</v>
      </c>
      <c r="C15" s="137" t="s">
        <v>66</v>
      </c>
      <c r="D15" s="138">
        <f>$D$3/2</f>
        <v>0.35</v>
      </c>
      <c r="E15" s="199" t="s">
        <v>189</v>
      </c>
      <c r="F15" s="151">
        <f t="shared" si="3"/>
        <v>1</v>
      </c>
      <c r="G15" s="138">
        <f t="shared" si="4"/>
        <v>0.35</v>
      </c>
      <c r="H15" s="207" t="s">
        <v>362</v>
      </c>
      <c r="I15" s="225" t="s">
        <v>475</v>
      </c>
    </row>
    <row r="16" spans="1:9" ht="106.5" customHeight="1" x14ac:dyDescent="0.25">
      <c r="A16" s="153">
        <v>3</v>
      </c>
      <c r="B16" s="154" t="s">
        <v>316</v>
      </c>
      <c r="C16" s="137" t="s">
        <v>67</v>
      </c>
      <c r="D16" s="132">
        <f>$D$2</f>
        <v>0.3</v>
      </c>
      <c r="E16" s="199" t="s">
        <v>189</v>
      </c>
      <c r="F16" s="151">
        <f t="shared" si="3"/>
        <v>1</v>
      </c>
      <c r="G16" s="138">
        <f t="shared" si="4"/>
        <v>0.3</v>
      </c>
      <c r="H16" s="207" t="s">
        <v>476</v>
      </c>
      <c r="I16" s="225" t="s">
        <v>477</v>
      </c>
    </row>
    <row r="17" spans="1:9" ht="30" x14ac:dyDescent="0.25">
      <c r="A17" s="135" t="s">
        <v>55</v>
      </c>
      <c r="B17" s="136" t="s">
        <v>294</v>
      </c>
      <c r="C17" s="137" t="s">
        <v>66</v>
      </c>
      <c r="D17" s="138">
        <f>$D$3/3</f>
        <v>0.23333333333333331</v>
      </c>
      <c r="E17" s="199" t="s">
        <v>189</v>
      </c>
      <c r="F17" s="151">
        <f t="shared" si="3"/>
        <v>1</v>
      </c>
      <c r="G17" s="138">
        <f t="shared" si="4"/>
        <v>0.23333333333333331</v>
      </c>
      <c r="H17" s="207" t="s">
        <v>364</v>
      </c>
      <c r="I17" s="225" t="s">
        <v>473</v>
      </c>
    </row>
    <row r="18" spans="1:9" ht="58.5" customHeight="1" x14ac:dyDescent="0.25">
      <c r="A18" s="135" t="s">
        <v>204</v>
      </c>
      <c r="B18" s="136" t="s">
        <v>268</v>
      </c>
      <c r="C18" s="137" t="s">
        <v>66</v>
      </c>
      <c r="D18" s="138">
        <f t="shared" ref="D18:D19" si="5">$D$3/3</f>
        <v>0.23333333333333331</v>
      </c>
      <c r="E18" s="199" t="s">
        <v>189</v>
      </c>
      <c r="F18" s="151">
        <f t="shared" si="3"/>
        <v>1</v>
      </c>
      <c r="G18" s="138">
        <f t="shared" si="4"/>
        <v>0.23333333333333331</v>
      </c>
      <c r="H18" s="207" t="s">
        <v>365</v>
      </c>
      <c r="I18" s="225" t="s">
        <v>478</v>
      </c>
    </row>
    <row r="19" spans="1:9" ht="89.25" customHeight="1" x14ac:dyDescent="0.25">
      <c r="A19" s="135" t="s">
        <v>205</v>
      </c>
      <c r="B19" s="218" t="s">
        <v>262</v>
      </c>
      <c r="C19" s="137" t="s">
        <v>66</v>
      </c>
      <c r="D19" s="138">
        <f t="shared" si="5"/>
        <v>0.23333333333333331</v>
      </c>
      <c r="E19" s="199" t="s">
        <v>191</v>
      </c>
      <c r="F19" s="151">
        <f t="shared" si="3"/>
        <v>0.6</v>
      </c>
      <c r="G19" s="138">
        <f t="shared" si="4"/>
        <v>0.13999999999999999</v>
      </c>
      <c r="H19" s="220" t="s">
        <v>366</v>
      </c>
      <c r="I19" s="225" t="s">
        <v>478</v>
      </c>
    </row>
    <row r="20" spans="1:9" ht="113.25" customHeight="1" x14ac:dyDescent="0.25">
      <c r="A20" s="129">
        <v>4</v>
      </c>
      <c r="B20" s="130" t="s">
        <v>317</v>
      </c>
      <c r="C20" s="131" t="s">
        <v>67</v>
      </c>
      <c r="D20" s="148">
        <f>$D$2</f>
        <v>0.3</v>
      </c>
      <c r="E20" s="199" t="s">
        <v>189</v>
      </c>
      <c r="F20" s="147">
        <f t="shared" si="3"/>
        <v>1</v>
      </c>
      <c r="G20" s="148">
        <f t="shared" si="4"/>
        <v>0.3</v>
      </c>
      <c r="H20" s="217" t="s">
        <v>360</v>
      </c>
      <c r="I20" s="225" t="s">
        <v>480</v>
      </c>
    </row>
    <row r="21" spans="1:9" ht="45" x14ac:dyDescent="0.25">
      <c r="A21" s="155" t="s">
        <v>60</v>
      </c>
      <c r="B21" s="156" t="s">
        <v>297</v>
      </c>
      <c r="C21" s="137" t="s">
        <v>66</v>
      </c>
      <c r="D21" s="148">
        <f t="shared" ref="D21:D22" si="6">$D$3/2</f>
        <v>0.35</v>
      </c>
      <c r="E21" s="199" t="s">
        <v>189</v>
      </c>
      <c r="F21" s="147">
        <f t="shared" si="3"/>
        <v>1</v>
      </c>
      <c r="G21" s="148">
        <f t="shared" si="4"/>
        <v>0.35</v>
      </c>
      <c r="H21" s="207" t="s">
        <v>363</v>
      </c>
      <c r="I21" s="225" t="s">
        <v>480</v>
      </c>
    </row>
    <row r="22" spans="1:9" ht="82.5" customHeight="1" x14ac:dyDescent="0.25">
      <c r="A22" s="157" t="s">
        <v>206</v>
      </c>
      <c r="B22" s="218" t="s">
        <v>296</v>
      </c>
      <c r="C22" s="137" t="s">
        <v>66</v>
      </c>
      <c r="D22" s="138">
        <f t="shared" si="6"/>
        <v>0.35</v>
      </c>
      <c r="E22" s="199" t="s">
        <v>189</v>
      </c>
      <c r="F22" s="151">
        <f t="shared" si="3"/>
        <v>1</v>
      </c>
      <c r="G22" s="138">
        <f t="shared" si="4"/>
        <v>0.35</v>
      </c>
      <c r="H22" s="220" t="s">
        <v>434</v>
      </c>
      <c r="I22" s="225" t="s">
        <v>480</v>
      </c>
    </row>
    <row r="23" spans="1:9" ht="78.75" customHeight="1" x14ac:dyDescent="0.25">
      <c r="A23" s="153">
        <v>5</v>
      </c>
      <c r="B23" s="154" t="s">
        <v>318</v>
      </c>
      <c r="C23" s="137" t="s">
        <v>67</v>
      </c>
      <c r="D23" s="132">
        <f>$D$2</f>
        <v>0.3</v>
      </c>
      <c r="E23" s="199" t="s">
        <v>189</v>
      </c>
      <c r="F23" s="151">
        <f t="shared" si="3"/>
        <v>1</v>
      </c>
      <c r="G23" s="138">
        <f t="shared" si="4"/>
        <v>0.3</v>
      </c>
      <c r="H23" s="207" t="s">
        <v>367</v>
      </c>
      <c r="I23" s="112" t="s">
        <v>479</v>
      </c>
    </row>
    <row r="24" spans="1:9" ht="45" x14ac:dyDescent="0.25">
      <c r="A24" s="149" t="s">
        <v>207</v>
      </c>
      <c r="B24" s="136" t="s">
        <v>319</v>
      </c>
      <c r="C24" s="137" t="s">
        <v>66</v>
      </c>
      <c r="D24" s="138">
        <f t="shared" ref="D24:D25" si="7">$D$3/2</f>
        <v>0.35</v>
      </c>
      <c r="E24" s="199" t="s">
        <v>189</v>
      </c>
      <c r="F24" s="151">
        <f t="shared" si="3"/>
        <v>1</v>
      </c>
      <c r="G24" s="138">
        <f t="shared" si="4"/>
        <v>0.35</v>
      </c>
      <c r="H24" s="207" t="s">
        <v>368</v>
      </c>
      <c r="I24" s="112" t="s">
        <v>481</v>
      </c>
    </row>
    <row r="25" spans="1:9" ht="70.5" customHeight="1" x14ac:dyDescent="0.25">
      <c r="A25" s="149" t="s">
        <v>208</v>
      </c>
      <c r="B25" s="136" t="s">
        <v>303</v>
      </c>
      <c r="C25" s="137" t="s">
        <v>66</v>
      </c>
      <c r="D25" s="138">
        <f t="shared" si="7"/>
        <v>0.35</v>
      </c>
      <c r="E25" s="199" t="s">
        <v>189</v>
      </c>
      <c r="F25" s="151">
        <f t="shared" si="3"/>
        <v>1</v>
      </c>
      <c r="G25" s="138">
        <f t="shared" si="4"/>
        <v>0.35</v>
      </c>
      <c r="H25" s="207" t="s">
        <v>369</v>
      </c>
      <c r="I25" s="112" t="s">
        <v>481</v>
      </c>
    </row>
    <row r="26" spans="1:9" ht="98.25" customHeight="1" x14ac:dyDescent="0.25">
      <c r="A26" s="153">
        <v>6</v>
      </c>
      <c r="B26" s="154" t="s">
        <v>320</v>
      </c>
      <c r="C26" s="137" t="s">
        <v>67</v>
      </c>
      <c r="D26" s="132">
        <f>$D$2</f>
        <v>0.3</v>
      </c>
      <c r="E26" s="199" t="s">
        <v>189</v>
      </c>
      <c r="F26" s="151">
        <f t="shared" si="3"/>
        <v>1</v>
      </c>
      <c r="G26" s="138">
        <f t="shared" si="4"/>
        <v>0.3</v>
      </c>
      <c r="H26" s="207" t="s">
        <v>370</v>
      </c>
      <c r="I26" s="97" t="s">
        <v>523</v>
      </c>
    </row>
    <row r="27" spans="1:9" ht="69.95" customHeight="1" x14ac:dyDescent="0.25">
      <c r="A27" s="149" t="s">
        <v>209</v>
      </c>
      <c r="B27" s="136" t="s">
        <v>321</v>
      </c>
      <c r="C27" s="137" t="s">
        <v>66</v>
      </c>
      <c r="D27" s="138">
        <f t="shared" ref="D27:D28" si="8">$D$3/2</f>
        <v>0.35</v>
      </c>
      <c r="E27" s="199" t="s">
        <v>189</v>
      </c>
      <c r="F27" s="151">
        <f t="shared" si="3"/>
        <v>1</v>
      </c>
      <c r="G27" s="138">
        <f t="shared" si="4"/>
        <v>0.35</v>
      </c>
      <c r="H27" s="207" t="s">
        <v>371</v>
      </c>
      <c r="I27" s="97" t="s">
        <v>522</v>
      </c>
    </row>
    <row r="28" spans="1:9" ht="59.25" customHeight="1" thickBot="1" x14ac:dyDescent="0.3">
      <c r="A28" s="158" t="s">
        <v>210</v>
      </c>
      <c r="B28" s="142" t="s">
        <v>304</v>
      </c>
      <c r="C28" s="137" t="s">
        <v>66</v>
      </c>
      <c r="D28" s="143">
        <f t="shared" si="8"/>
        <v>0.35</v>
      </c>
      <c r="E28" s="199" t="s">
        <v>189</v>
      </c>
      <c r="F28" s="159">
        <f t="shared" si="3"/>
        <v>1</v>
      </c>
      <c r="G28" s="143">
        <f t="shared" si="4"/>
        <v>0.35</v>
      </c>
      <c r="H28" s="220" t="s">
        <v>435</v>
      </c>
      <c r="I28" s="225" t="s">
        <v>482</v>
      </c>
    </row>
    <row r="29" spans="1:9" ht="61.5" customHeight="1" x14ac:dyDescent="0.25">
      <c r="A29" s="160">
        <v>7</v>
      </c>
      <c r="B29" s="161" t="s">
        <v>298</v>
      </c>
      <c r="C29" s="162" t="s">
        <v>67</v>
      </c>
      <c r="D29" s="163">
        <f>$D$2</f>
        <v>0.3</v>
      </c>
      <c r="E29" s="199" t="s">
        <v>189</v>
      </c>
      <c r="F29" s="164">
        <f t="shared" si="3"/>
        <v>1</v>
      </c>
      <c r="G29" s="163">
        <f t="shared" si="4"/>
        <v>0.3</v>
      </c>
      <c r="H29" s="220" t="s">
        <v>447</v>
      </c>
      <c r="I29" s="225" t="s">
        <v>483</v>
      </c>
    </row>
    <row r="30" spans="1:9" ht="60" x14ac:dyDescent="0.25">
      <c r="A30" s="149" t="s">
        <v>211</v>
      </c>
      <c r="B30" s="136" t="s">
        <v>321</v>
      </c>
      <c r="C30" s="137" t="s">
        <v>66</v>
      </c>
      <c r="D30" s="138">
        <f>$D$3/2</f>
        <v>0.35</v>
      </c>
      <c r="E30" s="199" t="s">
        <v>189</v>
      </c>
      <c r="F30" s="151">
        <f t="shared" si="3"/>
        <v>1</v>
      </c>
      <c r="G30" s="138">
        <f t="shared" si="4"/>
        <v>0.35</v>
      </c>
      <c r="H30" s="220" t="s">
        <v>448</v>
      </c>
      <c r="I30" s="112" t="s">
        <v>466</v>
      </c>
    </row>
    <row r="31" spans="1:9" ht="60" x14ac:dyDescent="0.25">
      <c r="A31" s="149" t="s">
        <v>212</v>
      </c>
      <c r="B31" s="136" t="s">
        <v>305</v>
      </c>
      <c r="C31" s="137" t="s">
        <v>66</v>
      </c>
      <c r="D31" s="138">
        <f>$D$3/2</f>
        <v>0.35</v>
      </c>
      <c r="E31" s="199" t="s">
        <v>189</v>
      </c>
      <c r="F31" s="151">
        <f t="shared" si="3"/>
        <v>1</v>
      </c>
      <c r="G31" s="138">
        <f t="shared" si="4"/>
        <v>0.35</v>
      </c>
      <c r="H31" s="220" t="s">
        <v>449</v>
      </c>
      <c r="I31" s="112" t="s">
        <v>465</v>
      </c>
    </row>
    <row r="32" spans="1:9" ht="83.25" customHeight="1" x14ac:dyDescent="0.25">
      <c r="A32" s="153">
        <v>8</v>
      </c>
      <c r="B32" s="154" t="s">
        <v>309</v>
      </c>
      <c r="C32" s="137" t="s">
        <v>67</v>
      </c>
      <c r="D32" s="132">
        <f>$D$2</f>
        <v>0.3</v>
      </c>
      <c r="E32" s="199" t="s">
        <v>189</v>
      </c>
      <c r="F32" s="151">
        <f t="shared" si="3"/>
        <v>1</v>
      </c>
      <c r="G32" s="138">
        <f t="shared" si="4"/>
        <v>0.3</v>
      </c>
      <c r="H32" s="220" t="s">
        <v>436</v>
      </c>
      <c r="I32" s="225" t="s">
        <v>484</v>
      </c>
    </row>
    <row r="33" spans="1:9" ht="60" x14ac:dyDescent="0.25">
      <c r="A33" s="157" t="s">
        <v>213</v>
      </c>
      <c r="B33" s="136" t="s">
        <v>310</v>
      </c>
      <c r="C33" s="137" t="s">
        <v>66</v>
      </c>
      <c r="D33" s="138">
        <f t="shared" ref="D33:D34" si="9">$D$3/2</f>
        <v>0.35</v>
      </c>
      <c r="E33" s="199" t="s">
        <v>189</v>
      </c>
      <c r="F33" s="151">
        <f t="shared" si="3"/>
        <v>1</v>
      </c>
      <c r="G33" s="138">
        <f t="shared" si="4"/>
        <v>0.35</v>
      </c>
      <c r="H33" s="207" t="s">
        <v>372</v>
      </c>
      <c r="I33" s="225" t="s">
        <v>484</v>
      </c>
    </row>
    <row r="34" spans="1:9" ht="45" x14ac:dyDescent="0.25">
      <c r="A34" s="157" t="s">
        <v>214</v>
      </c>
      <c r="B34" s="136" t="s">
        <v>311</v>
      </c>
      <c r="C34" s="137" t="s">
        <v>66</v>
      </c>
      <c r="D34" s="138">
        <f t="shared" si="9"/>
        <v>0.35</v>
      </c>
      <c r="E34" s="199" t="s">
        <v>189</v>
      </c>
      <c r="F34" s="151">
        <f t="shared" si="3"/>
        <v>1</v>
      </c>
      <c r="G34" s="138">
        <f t="shared" si="4"/>
        <v>0.35</v>
      </c>
      <c r="H34" s="207" t="s">
        <v>373</v>
      </c>
      <c r="I34" s="225" t="s">
        <v>485</v>
      </c>
    </row>
    <row r="35" spans="1:9" ht="111" customHeight="1" x14ac:dyDescent="0.25">
      <c r="A35" s="129">
        <v>9</v>
      </c>
      <c r="B35" s="130" t="s">
        <v>322</v>
      </c>
      <c r="C35" s="131" t="s">
        <v>67</v>
      </c>
      <c r="D35" s="132">
        <f>$D$2</f>
        <v>0.3</v>
      </c>
      <c r="E35" s="201" t="s">
        <v>189</v>
      </c>
      <c r="F35" s="147">
        <f t="shared" si="3"/>
        <v>1</v>
      </c>
      <c r="G35" s="148">
        <f t="shared" si="4"/>
        <v>0.3</v>
      </c>
      <c r="H35" s="207" t="s">
        <v>374</v>
      </c>
      <c r="I35" s="225" t="s">
        <v>487</v>
      </c>
    </row>
    <row r="36" spans="1:9" ht="75" x14ac:dyDescent="0.25">
      <c r="A36" s="149" t="s">
        <v>215</v>
      </c>
      <c r="B36" s="152" t="s">
        <v>306</v>
      </c>
      <c r="C36" s="137" t="s">
        <v>66</v>
      </c>
      <c r="D36" s="138">
        <f t="shared" ref="D36:D37" si="10">$D$3/2</f>
        <v>0.35</v>
      </c>
      <c r="E36" s="199" t="s">
        <v>189</v>
      </c>
      <c r="F36" s="151">
        <f t="shared" si="3"/>
        <v>1</v>
      </c>
      <c r="G36" s="138">
        <f t="shared" si="4"/>
        <v>0.35</v>
      </c>
      <c r="H36" s="207" t="s">
        <v>375</v>
      </c>
      <c r="I36" s="225" t="s">
        <v>486</v>
      </c>
    </row>
    <row r="37" spans="1:9" ht="60" x14ac:dyDescent="0.25">
      <c r="A37" s="149" t="s">
        <v>216</v>
      </c>
      <c r="B37" s="152" t="s">
        <v>307</v>
      </c>
      <c r="C37" s="137" t="s">
        <v>66</v>
      </c>
      <c r="D37" s="138">
        <f t="shared" si="10"/>
        <v>0.35</v>
      </c>
      <c r="E37" s="199" t="s">
        <v>189</v>
      </c>
      <c r="F37" s="151">
        <f t="shared" si="3"/>
        <v>1</v>
      </c>
      <c r="G37" s="138">
        <f t="shared" si="4"/>
        <v>0.35</v>
      </c>
      <c r="H37" s="207" t="s">
        <v>376</v>
      </c>
      <c r="I37" s="225" t="s">
        <v>488</v>
      </c>
    </row>
    <row r="38" spans="1:9" ht="96.75" customHeight="1" x14ac:dyDescent="0.25">
      <c r="A38" s="153">
        <v>10</v>
      </c>
      <c r="B38" s="154" t="s">
        <v>323</v>
      </c>
      <c r="C38" s="137" t="s">
        <v>67</v>
      </c>
      <c r="D38" s="132">
        <f>$D$2</f>
        <v>0.3</v>
      </c>
      <c r="E38" s="199" t="s">
        <v>189</v>
      </c>
      <c r="F38" s="151">
        <f t="shared" si="3"/>
        <v>1</v>
      </c>
      <c r="G38" s="138">
        <f t="shared" si="4"/>
        <v>0.3</v>
      </c>
      <c r="H38" s="207" t="s">
        <v>377</v>
      </c>
      <c r="I38" s="225" t="s">
        <v>489</v>
      </c>
    </row>
    <row r="39" spans="1:9" ht="75" x14ac:dyDescent="0.25">
      <c r="A39" s="149" t="s">
        <v>217</v>
      </c>
      <c r="B39" s="136" t="s">
        <v>324</v>
      </c>
      <c r="C39" s="137" t="s">
        <v>66</v>
      </c>
      <c r="D39" s="138">
        <f t="shared" ref="D39:D41" si="11">$D$3/3</f>
        <v>0.23333333333333331</v>
      </c>
      <c r="E39" s="199" t="s">
        <v>189</v>
      </c>
      <c r="F39" s="151">
        <f t="shared" si="3"/>
        <v>1</v>
      </c>
      <c r="G39" s="138">
        <f t="shared" si="4"/>
        <v>0.23333333333333331</v>
      </c>
      <c r="H39" s="207" t="s">
        <v>378</v>
      </c>
      <c r="I39" s="225" t="s">
        <v>490</v>
      </c>
    </row>
    <row r="40" spans="1:9" ht="45" x14ac:dyDescent="0.25">
      <c r="A40" s="149" t="s">
        <v>218</v>
      </c>
      <c r="B40" s="136" t="s">
        <v>325</v>
      </c>
      <c r="C40" s="137" t="s">
        <v>66</v>
      </c>
      <c r="D40" s="138">
        <f t="shared" si="11"/>
        <v>0.23333333333333331</v>
      </c>
      <c r="E40" s="199" t="s">
        <v>189</v>
      </c>
      <c r="F40" s="151">
        <f t="shared" si="3"/>
        <v>1</v>
      </c>
      <c r="G40" s="138">
        <f t="shared" si="4"/>
        <v>0.23333333333333331</v>
      </c>
      <c r="H40" s="207" t="s">
        <v>379</v>
      </c>
      <c r="I40" s="225" t="s">
        <v>491</v>
      </c>
    </row>
    <row r="41" spans="1:9" ht="55.5" customHeight="1" thickBot="1" x14ac:dyDescent="0.3">
      <c r="A41" s="158" t="s">
        <v>219</v>
      </c>
      <c r="B41" s="142" t="s">
        <v>326</v>
      </c>
      <c r="C41" s="137" t="s">
        <v>66</v>
      </c>
      <c r="D41" s="143">
        <f t="shared" si="11"/>
        <v>0.23333333333333331</v>
      </c>
      <c r="E41" s="199" t="s">
        <v>191</v>
      </c>
      <c r="F41" s="159">
        <f t="shared" si="3"/>
        <v>0.6</v>
      </c>
      <c r="G41" s="143">
        <f t="shared" si="4"/>
        <v>0.13999999999999999</v>
      </c>
      <c r="H41" s="207" t="s">
        <v>380</v>
      </c>
      <c r="I41" s="225" t="s">
        <v>492</v>
      </c>
    </row>
    <row r="42" spans="1:9" ht="21" customHeight="1" thickBot="1" x14ac:dyDescent="0.3">
      <c r="A42" s="126"/>
      <c r="B42" s="240" t="s">
        <v>79</v>
      </c>
      <c r="C42" s="241"/>
      <c r="D42" s="242"/>
      <c r="E42" s="202"/>
      <c r="F42" s="165"/>
      <c r="G42" s="165"/>
      <c r="H42" s="212"/>
    </row>
    <row r="43" spans="1:9" ht="21" customHeight="1" thickBot="1" x14ac:dyDescent="0.3">
      <c r="A43" s="126"/>
      <c r="B43" s="240" t="s">
        <v>80</v>
      </c>
      <c r="C43" s="241"/>
      <c r="D43" s="242"/>
      <c r="E43" s="202"/>
      <c r="F43" s="165"/>
      <c r="G43" s="165"/>
      <c r="H43" s="212"/>
    </row>
    <row r="44" spans="1:9" ht="39.950000000000003" customHeight="1" thickBot="1" x14ac:dyDescent="0.3">
      <c r="A44" s="166"/>
      <c r="B44" s="167" t="s">
        <v>81</v>
      </c>
      <c r="C44" s="167" t="s">
        <v>131</v>
      </c>
      <c r="D44" s="167" t="s">
        <v>347</v>
      </c>
      <c r="E44" s="203" t="s">
        <v>6</v>
      </c>
      <c r="F44" s="167" t="s">
        <v>348</v>
      </c>
      <c r="G44" s="167" t="s">
        <v>349</v>
      </c>
      <c r="H44" s="213" t="s">
        <v>8</v>
      </c>
    </row>
    <row r="45" spans="1:9" ht="73.5" customHeight="1" x14ac:dyDescent="0.25">
      <c r="A45" s="168">
        <v>11</v>
      </c>
      <c r="B45" s="169" t="s">
        <v>269</v>
      </c>
      <c r="C45" s="131" t="s">
        <v>67</v>
      </c>
      <c r="D45" s="132">
        <f>$D$2</f>
        <v>0.3</v>
      </c>
      <c r="E45" s="199" t="s">
        <v>189</v>
      </c>
      <c r="F45" s="147">
        <f t="shared" ref="F45:F52" si="12">+IF(E45="SI",1,IF(E45="PARCIALMENTE",0.6,IF(E45="NO",0.2,0)))</f>
        <v>1</v>
      </c>
      <c r="G45" s="148">
        <f t="shared" ref="G45:G52" si="13">D45*F45</f>
        <v>0.3</v>
      </c>
      <c r="H45" s="211" t="s">
        <v>381</v>
      </c>
      <c r="I45" s="225" t="s">
        <v>493</v>
      </c>
    </row>
    <row r="46" spans="1:9" ht="45" x14ac:dyDescent="0.25">
      <c r="A46" s="135" t="s">
        <v>220</v>
      </c>
      <c r="B46" s="136" t="s">
        <v>198</v>
      </c>
      <c r="C46" s="137" t="s">
        <v>66</v>
      </c>
      <c r="D46" s="138">
        <f t="shared" ref="D46:D47" si="14">$D$3/2</f>
        <v>0.35</v>
      </c>
      <c r="E46" s="199" t="s">
        <v>189</v>
      </c>
      <c r="F46" s="151">
        <f t="shared" si="12"/>
        <v>1</v>
      </c>
      <c r="G46" s="138">
        <f t="shared" si="13"/>
        <v>0.35</v>
      </c>
      <c r="H46" s="209" t="s">
        <v>382</v>
      </c>
      <c r="I46" s="225" t="s">
        <v>488</v>
      </c>
    </row>
    <row r="47" spans="1:9" ht="30" x14ac:dyDescent="0.25">
      <c r="A47" s="135" t="s">
        <v>221</v>
      </c>
      <c r="B47" s="136" t="s">
        <v>151</v>
      </c>
      <c r="C47" s="137" t="s">
        <v>66</v>
      </c>
      <c r="D47" s="138">
        <f t="shared" si="14"/>
        <v>0.35</v>
      </c>
      <c r="E47" s="199" t="s">
        <v>189</v>
      </c>
      <c r="F47" s="151">
        <f t="shared" si="12"/>
        <v>1</v>
      </c>
      <c r="G47" s="138">
        <f t="shared" si="13"/>
        <v>0.35</v>
      </c>
      <c r="H47" s="209" t="s">
        <v>383</v>
      </c>
      <c r="I47" s="225" t="s">
        <v>494</v>
      </c>
    </row>
    <row r="48" spans="1:9" ht="82.5" customHeight="1" x14ac:dyDescent="0.25">
      <c r="A48" s="153">
        <v>12</v>
      </c>
      <c r="B48" s="154" t="s">
        <v>327</v>
      </c>
      <c r="C48" s="137" t="s">
        <v>67</v>
      </c>
      <c r="D48" s="132">
        <f>$D$2</f>
        <v>0.3</v>
      </c>
      <c r="E48" s="199" t="s">
        <v>189</v>
      </c>
      <c r="F48" s="151">
        <f t="shared" si="12"/>
        <v>1</v>
      </c>
      <c r="G48" s="138">
        <f t="shared" si="13"/>
        <v>0.3</v>
      </c>
      <c r="H48" s="209" t="s">
        <v>384</v>
      </c>
      <c r="I48" s="225" t="s">
        <v>495</v>
      </c>
    </row>
    <row r="49" spans="1:9" ht="60" x14ac:dyDescent="0.25">
      <c r="A49" s="135" t="s">
        <v>222</v>
      </c>
      <c r="B49" s="136" t="s">
        <v>299</v>
      </c>
      <c r="C49" s="137" t="s">
        <v>66</v>
      </c>
      <c r="D49" s="138">
        <f t="shared" ref="D49:D50" si="15">$D$3/2</f>
        <v>0.35</v>
      </c>
      <c r="E49" s="199" t="s">
        <v>189</v>
      </c>
      <c r="F49" s="151">
        <f t="shared" si="12"/>
        <v>1</v>
      </c>
      <c r="G49" s="138">
        <f t="shared" si="13"/>
        <v>0.35</v>
      </c>
      <c r="H49" s="209" t="s">
        <v>385</v>
      </c>
      <c r="I49" s="225" t="s">
        <v>496</v>
      </c>
    </row>
    <row r="50" spans="1:9" ht="45" x14ac:dyDescent="0.25">
      <c r="A50" s="170" t="s">
        <v>223</v>
      </c>
      <c r="B50" s="171" t="s">
        <v>328</v>
      </c>
      <c r="C50" s="137" t="s">
        <v>66</v>
      </c>
      <c r="D50" s="172">
        <f t="shared" si="15"/>
        <v>0.35</v>
      </c>
      <c r="E50" s="199" t="s">
        <v>189</v>
      </c>
      <c r="F50" s="173">
        <f t="shared" si="12"/>
        <v>1</v>
      </c>
      <c r="G50" s="172">
        <f t="shared" si="13"/>
        <v>0.35</v>
      </c>
      <c r="H50" s="209" t="s">
        <v>386</v>
      </c>
      <c r="I50" s="225" t="s">
        <v>495</v>
      </c>
    </row>
    <row r="51" spans="1:9" ht="78" customHeight="1" x14ac:dyDescent="0.25">
      <c r="A51" s="153">
        <v>13</v>
      </c>
      <c r="B51" s="154" t="s">
        <v>329</v>
      </c>
      <c r="C51" s="137" t="s">
        <v>67</v>
      </c>
      <c r="D51" s="172">
        <f>$D$2</f>
        <v>0.3</v>
      </c>
      <c r="E51" s="199" t="s">
        <v>189</v>
      </c>
      <c r="F51" s="151">
        <f t="shared" si="12"/>
        <v>1</v>
      </c>
      <c r="G51" s="138">
        <f t="shared" si="13"/>
        <v>0.3</v>
      </c>
      <c r="H51" s="209" t="s">
        <v>387</v>
      </c>
      <c r="I51" s="225" t="s">
        <v>497</v>
      </c>
    </row>
    <row r="52" spans="1:9" ht="69.75" customHeight="1" thickBot="1" x14ac:dyDescent="0.3">
      <c r="A52" s="174" t="s">
        <v>224</v>
      </c>
      <c r="B52" s="142" t="s">
        <v>270</v>
      </c>
      <c r="C52" s="137" t="s">
        <v>66</v>
      </c>
      <c r="D52" s="143">
        <f>$D$3</f>
        <v>0.7</v>
      </c>
      <c r="E52" s="204" t="s">
        <v>189</v>
      </c>
      <c r="F52" s="159">
        <f t="shared" si="12"/>
        <v>1</v>
      </c>
      <c r="G52" s="143">
        <f t="shared" si="13"/>
        <v>0.7</v>
      </c>
      <c r="H52" s="221" t="s">
        <v>388</v>
      </c>
      <c r="I52" s="225" t="s">
        <v>498</v>
      </c>
    </row>
    <row r="53" spans="1:9" ht="39.950000000000003" customHeight="1" thickBot="1" x14ac:dyDescent="0.3">
      <c r="A53" s="126"/>
      <c r="B53" s="127" t="s">
        <v>86</v>
      </c>
      <c r="C53" s="127" t="s">
        <v>131</v>
      </c>
      <c r="D53" s="127" t="s">
        <v>347</v>
      </c>
      <c r="E53" s="200" t="s">
        <v>6</v>
      </c>
      <c r="F53" s="127" t="s">
        <v>348</v>
      </c>
      <c r="G53" s="127" t="s">
        <v>349</v>
      </c>
      <c r="H53" s="208" t="s">
        <v>8</v>
      </c>
    </row>
    <row r="54" spans="1:9" s="35" customFormat="1" ht="90" customHeight="1" x14ac:dyDescent="0.25">
      <c r="A54" s="129">
        <v>14</v>
      </c>
      <c r="B54" s="130" t="s">
        <v>87</v>
      </c>
      <c r="C54" s="131" t="s">
        <v>67</v>
      </c>
      <c r="D54" s="132">
        <f>$D$2</f>
        <v>0.3</v>
      </c>
      <c r="E54" s="199" t="s">
        <v>189</v>
      </c>
      <c r="F54" s="164">
        <f t="shared" ref="F54:F57" si="16">+IF(E54="SI",1,IF(E54="PARCIALMENTE",0.6,IF(E54="NO",0.2,0)))</f>
        <v>1</v>
      </c>
      <c r="G54" s="163">
        <f t="shared" ref="G54:G57" si="17">D54*F54</f>
        <v>0.3</v>
      </c>
      <c r="H54" s="211" t="s">
        <v>389</v>
      </c>
      <c r="I54" s="225" t="s">
        <v>497</v>
      </c>
    </row>
    <row r="55" spans="1:9" s="35" customFormat="1" ht="39" customHeight="1" x14ac:dyDescent="0.25">
      <c r="A55" s="175" t="s">
        <v>225</v>
      </c>
      <c r="B55" s="136" t="s">
        <v>158</v>
      </c>
      <c r="C55" s="137" t="s">
        <v>66</v>
      </c>
      <c r="D55" s="172">
        <f>$D$3</f>
        <v>0.7</v>
      </c>
      <c r="E55" s="199" t="s">
        <v>189</v>
      </c>
      <c r="F55" s="151">
        <f t="shared" si="16"/>
        <v>1</v>
      </c>
      <c r="G55" s="138">
        <f t="shared" si="17"/>
        <v>0.7</v>
      </c>
      <c r="H55" s="222" t="s">
        <v>390</v>
      </c>
      <c r="I55" s="225" t="s">
        <v>499</v>
      </c>
    </row>
    <row r="56" spans="1:9" ht="45" customHeight="1" x14ac:dyDescent="0.25">
      <c r="A56" s="153">
        <v>15</v>
      </c>
      <c r="B56" s="154" t="s">
        <v>88</v>
      </c>
      <c r="C56" s="137" t="s">
        <v>67</v>
      </c>
      <c r="D56" s="138">
        <f>$D$2</f>
        <v>0.3</v>
      </c>
      <c r="E56" s="199" t="s">
        <v>189</v>
      </c>
      <c r="F56" s="151">
        <f t="shared" si="16"/>
        <v>1</v>
      </c>
      <c r="G56" s="138">
        <f t="shared" si="17"/>
        <v>0.3</v>
      </c>
      <c r="H56" s="209" t="s">
        <v>391</v>
      </c>
      <c r="I56" s="225" t="s">
        <v>499</v>
      </c>
    </row>
    <row r="57" spans="1:9" ht="52.5" customHeight="1" thickBot="1" x14ac:dyDescent="0.3">
      <c r="A57" s="141" t="s">
        <v>226</v>
      </c>
      <c r="B57" s="176" t="s">
        <v>271</v>
      </c>
      <c r="C57" s="137" t="s">
        <v>66</v>
      </c>
      <c r="D57" s="143">
        <f>$D$3</f>
        <v>0.7</v>
      </c>
      <c r="E57" s="199" t="s">
        <v>189</v>
      </c>
      <c r="F57" s="159">
        <f t="shared" si="16"/>
        <v>1</v>
      </c>
      <c r="G57" s="143">
        <f t="shared" si="17"/>
        <v>0.7</v>
      </c>
      <c r="H57" s="210" t="s">
        <v>392</v>
      </c>
      <c r="I57" s="225" t="s">
        <v>499</v>
      </c>
    </row>
    <row r="58" spans="1:9" ht="39.950000000000003" customHeight="1" thickBot="1" x14ac:dyDescent="0.3">
      <c r="A58" s="126"/>
      <c r="B58" s="127" t="s">
        <v>90</v>
      </c>
      <c r="C58" s="127" t="s">
        <v>131</v>
      </c>
      <c r="D58" s="127" t="s">
        <v>347</v>
      </c>
      <c r="E58" s="200" t="s">
        <v>6</v>
      </c>
      <c r="F58" s="127" t="s">
        <v>348</v>
      </c>
      <c r="G58" s="127" t="s">
        <v>349</v>
      </c>
      <c r="H58" s="208" t="s">
        <v>8</v>
      </c>
    </row>
    <row r="59" spans="1:9" ht="41.25" customHeight="1" x14ac:dyDescent="0.25">
      <c r="A59" s="129">
        <v>16</v>
      </c>
      <c r="B59" s="130" t="s">
        <v>272</v>
      </c>
      <c r="C59" s="131" t="s">
        <v>67</v>
      </c>
      <c r="D59" s="132">
        <f>$D$2</f>
        <v>0.3</v>
      </c>
      <c r="E59" s="199" t="s">
        <v>189</v>
      </c>
      <c r="F59" s="164">
        <f t="shared" ref="F59:F73" si="18">+IF(E59="SI",1,IF(E59="PARCIALMENTE",0.6,IF(E59="NO",0.2,0)))</f>
        <v>1</v>
      </c>
      <c r="G59" s="163">
        <f t="shared" ref="G59:G73" si="19">D59*F59</f>
        <v>0.3</v>
      </c>
      <c r="H59" s="211" t="s">
        <v>393</v>
      </c>
      <c r="I59" s="225" t="s">
        <v>499</v>
      </c>
    </row>
    <row r="60" spans="1:9" ht="37.5" customHeight="1" x14ac:dyDescent="0.25">
      <c r="A60" s="135" t="s">
        <v>227</v>
      </c>
      <c r="B60" s="136" t="s">
        <v>273</v>
      </c>
      <c r="C60" s="137" t="s">
        <v>66</v>
      </c>
      <c r="D60" s="138">
        <f t="shared" ref="D60:D61" si="20">$D$3/2</f>
        <v>0.35</v>
      </c>
      <c r="E60" s="199" t="s">
        <v>189</v>
      </c>
      <c r="F60" s="151">
        <f t="shared" si="18"/>
        <v>1</v>
      </c>
      <c r="G60" s="138">
        <f t="shared" si="19"/>
        <v>0.35</v>
      </c>
      <c r="H60" s="209" t="s">
        <v>394</v>
      </c>
      <c r="I60" s="225" t="s">
        <v>499</v>
      </c>
    </row>
    <row r="61" spans="1:9" ht="49.5" customHeight="1" x14ac:dyDescent="0.25">
      <c r="A61" s="135" t="s">
        <v>228</v>
      </c>
      <c r="B61" s="136" t="s">
        <v>274</v>
      </c>
      <c r="C61" s="137" t="s">
        <v>66</v>
      </c>
      <c r="D61" s="138">
        <f t="shared" si="20"/>
        <v>0.35</v>
      </c>
      <c r="E61" s="199" t="s">
        <v>189</v>
      </c>
      <c r="F61" s="151">
        <f t="shared" si="18"/>
        <v>1</v>
      </c>
      <c r="G61" s="138">
        <f t="shared" si="19"/>
        <v>0.35</v>
      </c>
      <c r="H61" s="209" t="s">
        <v>395</v>
      </c>
      <c r="I61" s="225" t="s">
        <v>500</v>
      </c>
    </row>
    <row r="62" spans="1:9" ht="49.5" customHeight="1" x14ac:dyDescent="0.25">
      <c r="A62" s="129">
        <v>17</v>
      </c>
      <c r="B62" s="130" t="s">
        <v>91</v>
      </c>
      <c r="C62" s="131" t="s">
        <v>67</v>
      </c>
      <c r="D62" s="132">
        <f>$D$2</f>
        <v>0.3</v>
      </c>
      <c r="E62" s="201" t="s">
        <v>189</v>
      </c>
      <c r="F62" s="147">
        <f t="shared" si="18"/>
        <v>1</v>
      </c>
      <c r="G62" s="148">
        <f t="shared" si="19"/>
        <v>0.3</v>
      </c>
      <c r="H62" s="209" t="s">
        <v>396</v>
      </c>
      <c r="I62" s="225" t="s">
        <v>501</v>
      </c>
    </row>
    <row r="63" spans="1:9" ht="60" x14ac:dyDescent="0.25">
      <c r="A63" s="135" t="s">
        <v>229</v>
      </c>
      <c r="B63" s="136" t="s">
        <v>330</v>
      </c>
      <c r="C63" s="137" t="s">
        <v>66</v>
      </c>
      <c r="D63" s="138">
        <f t="shared" ref="D63:D64" si="21">$D$3/2</f>
        <v>0.35</v>
      </c>
      <c r="E63" s="199" t="s">
        <v>189</v>
      </c>
      <c r="F63" s="151">
        <f t="shared" si="18"/>
        <v>1</v>
      </c>
      <c r="G63" s="138">
        <f t="shared" si="19"/>
        <v>0.35</v>
      </c>
      <c r="H63" s="209" t="s">
        <v>397</v>
      </c>
      <c r="I63" s="225" t="s">
        <v>501</v>
      </c>
    </row>
    <row r="64" spans="1:9" ht="57" customHeight="1" x14ac:dyDescent="0.25">
      <c r="A64" s="135" t="s">
        <v>230</v>
      </c>
      <c r="B64" s="136" t="s">
        <v>275</v>
      </c>
      <c r="C64" s="137" t="s">
        <v>66</v>
      </c>
      <c r="D64" s="138">
        <f t="shared" si="21"/>
        <v>0.35</v>
      </c>
      <c r="E64" s="199" t="s">
        <v>189</v>
      </c>
      <c r="F64" s="151">
        <f t="shared" si="18"/>
        <v>1</v>
      </c>
      <c r="G64" s="138">
        <f t="shared" si="19"/>
        <v>0.35</v>
      </c>
      <c r="H64" s="209" t="s">
        <v>398</v>
      </c>
      <c r="I64" s="225" t="s">
        <v>502</v>
      </c>
    </row>
    <row r="65" spans="1:9" ht="61.5" customHeight="1" x14ac:dyDescent="0.25">
      <c r="A65" s="153">
        <v>18</v>
      </c>
      <c r="B65" s="154" t="s">
        <v>92</v>
      </c>
      <c r="C65" s="137" t="s">
        <v>67</v>
      </c>
      <c r="D65" s="132">
        <f>$D$2</f>
        <v>0.3</v>
      </c>
      <c r="E65" s="199" t="s">
        <v>189</v>
      </c>
      <c r="F65" s="151">
        <f t="shared" si="18"/>
        <v>1</v>
      </c>
      <c r="G65" s="138">
        <f t="shared" si="19"/>
        <v>0.3</v>
      </c>
      <c r="H65" s="209" t="s">
        <v>399</v>
      </c>
      <c r="I65" s="225" t="s">
        <v>499</v>
      </c>
    </row>
    <row r="66" spans="1:9" ht="60" x14ac:dyDescent="0.25">
      <c r="A66" s="157" t="s">
        <v>231</v>
      </c>
      <c r="B66" s="136" t="s">
        <v>152</v>
      </c>
      <c r="C66" s="137" t="s">
        <v>66</v>
      </c>
      <c r="D66" s="138">
        <f t="shared" ref="D66:D67" si="22">$D$3/2</f>
        <v>0.35</v>
      </c>
      <c r="E66" s="199" t="s">
        <v>189</v>
      </c>
      <c r="F66" s="151">
        <f t="shared" si="18"/>
        <v>1</v>
      </c>
      <c r="G66" s="138">
        <f t="shared" si="19"/>
        <v>0.35</v>
      </c>
      <c r="H66" s="209" t="s">
        <v>400</v>
      </c>
      <c r="I66" s="225" t="s">
        <v>499</v>
      </c>
    </row>
    <row r="67" spans="1:9" ht="60" x14ac:dyDescent="0.25">
      <c r="A67" s="157" t="s">
        <v>232</v>
      </c>
      <c r="B67" s="136" t="s">
        <v>153</v>
      </c>
      <c r="C67" s="137" t="s">
        <v>66</v>
      </c>
      <c r="D67" s="138">
        <f t="shared" si="22"/>
        <v>0.35</v>
      </c>
      <c r="E67" s="199" t="s">
        <v>189</v>
      </c>
      <c r="F67" s="151">
        <f t="shared" si="18"/>
        <v>1</v>
      </c>
      <c r="G67" s="138">
        <f t="shared" si="19"/>
        <v>0.35</v>
      </c>
      <c r="H67" s="209" t="s">
        <v>401</v>
      </c>
      <c r="I67" s="225" t="s">
        <v>499</v>
      </c>
    </row>
    <row r="68" spans="1:9" ht="61.5" customHeight="1" x14ac:dyDescent="0.25">
      <c r="A68" s="153">
        <v>19</v>
      </c>
      <c r="B68" s="154" t="s">
        <v>93</v>
      </c>
      <c r="C68" s="137" t="s">
        <v>67</v>
      </c>
      <c r="D68" s="132">
        <f>$D$2</f>
        <v>0.3</v>
      </c>
      <c r="E68" s="199" t="s">
        <v>189</v>
      </c>
      <c r="F68" s="151">
        <f t="shared" si="18"/>
        <v>1</v>
      </c>
      <c r="G68" s="138">
        <f t="shared" si="19"/>
        <v>0.3</v>
      </c>
      <c r="H68" s="209" t="s">
        <v>503</v>
      </c>
      <c r="I68" s="225" t="s">
        <v>504</v>
      </c>
    </row>
    <row r="69" spans="1:9" ht="75" x14ac:dyDescent="0.25">
      <c r="A69" s="157" t="s">
        <v>233</v>
      </c>
      <c r="B69" s="136" t="s">
        <v>165</v>
      </c>
      <c r="C69" s="137" t="s">
        <v>66</v>
      </c>
      <c r="D69" s="138">
        <f t="shared" ref="D69:D70" si="23">$D$3/2</f>
        <v>0.35</v>
      </c>
      <c r="E69" s="199" t="s">
        <v>189</v>
      </c>
      <c r="F69" s="151">
        <f t="shared" si="18"/>
        <v>1</v>
      </c>
      <c r="G69" s="138">
        <f t="shared" si="19"/>
        <v>0.35</v>
      </c>
      <c r="H69" s="209" t="s">
        <v>402</v>
      </c>
      <c r="I69" s="225" t="s">
        <v>504</v>
      </c>
    </row>
    <row r="70" spans="1:9" ht="60" customHeight="1" x14ac:dyDescent="0.25">
      <c r="A70" s="157" t="s">
        <v>234</v>
      </c>
      <c r="B70" s="136" t="s">
        <v>276</v>
      </c>
      <c r="C70" s="137" t="s">
        <v>66</v>
      </c>
      <c r="D70" s="138">
        <f t="shared" si="23"/>
        <v>0.35</v>
      </c>
      <c r="E70" s="199" t="s">
        <v>189</v>
      </c>
      <c r="F70" s="151">
        <f t="shared" si="18"/>
        <v>1</v>
      </c>
      <c r="G70" s="138">
        <f t="shared" si="19"/>
        <v>0.35</v>
      </c>
      <c r="H70" s="209" t="s">
        <v>403</v>
      </c>
      <c r="I70" s="225" t="s">
        <v>487</v>
      </c>
    </row>
    <row r="71" spans="1:9" ht="51" customHeight="1" x14ac:dyDescent="0.25">
      <c r="A71" s="153">
        <v>20</v>
      </c>
      <c r="B71" s="154" t="s">
        <v>95</v>
      </c>
      <c r="C71" s="137" t="s">
        <v>67</v>
      </c>
      <c r="D71" s="132">
        <f>$D$2</f>
        <v>0.3</v>
      </c>
      <c r="E71" s="199" t="s">
        <v>189</v>
      </c>
      <c r="F71" s="151">
        <f t="shared" si="18"/>
        <v>1</v>
      </c>
      <c r="G71" s="138">
        <f t="shared" si="19"/>
        <v>0.3</v>
      </c>
      <c r="H71" s="209" t="s">
        <v>404</v>
      </c>
      <c r="I71" s="225" t="s">
        <v>505</v>
      </c>
    </row>
    <row r="72" spans="1:9" ht="135" x14ac:dyDescent="0.25">
      <c r="A72" s="157" t="s">
        <v>235</v>
      </c>
      <c r="B72" s="136" t="s">
        <v>167</v>
      </c>
      <c r="C72" s="137" t="s">
        <v>66</v>
      </c>
      <c r="D72" s="138">
        <f t="shared" ref="D72:D73" si="24">$D$3/2</f>
        <v>0.35</v>
      </c>
      <c r="E72" s="199" t="s">
        <v>189</v>
      </c>
      <c r="F72" s="151">
        <f t="shared" si="18"/>
        <v>1</v>
      </c>
      <c r="G72" s="138">
        <f t="shared" si="19"/>
        <v>0.35</v>
      </c>
      <c r="H72" s="209" t="s">
        <v>405</v>
      </c>
      <c r="I72" s="225" t="s">
        <v>487</v>
      </c>
    </row>
    <row r="73" spans="1:9" ht="60.75" thickBot="1" x14ac:dyDescent="0.3">
      <c r="A73" s="174" t="s">
        <v>236</v>
      </c>
      <c r="B73" s="142" t="s">
        <v>94</v>
      </c>
      <c r="C73" s="137" t="s">
        <v>66</v>
      </c>
      <c r="D73" s="143">
        <f t="shared" si="24"/>
        <v>0.35</v>
      </c>
      <c r="E73" s="204" t="s">
        <v>189</v>
      </c>
      <c r="F73" s="159">
        <f t="shared" si="18"/>
        <v>1</v>
      </c>
      <c r="G73" s="143">
        <f t="shared" si="19"/>
        <v>0.35</v>
      </c>
      <c r="H73" s="210" t="s">
        <v>406</v>
      </c>
      <c r="I73" s="225" t="s">
        <v>506</v>
      </c>
    </row>
    <row r="74" spans="1:9" ht="39.950000000000003" customHeight="1" thickBot="1" x14ac:dyDescent="0.3">
      <c r="A74" s="126"/>
      <c r="B74" s="127" t="s">
        <v>89</v>
      </c>
      <c r="C74" s="127" t="s">
        <v>131</v>
      </c>
      <c r="D74" s="127" t="s">
        <v>347</v>
      </c>
      <c r="E74" s="200" t="s">
        <v>6</v>
      </c>
      <c r="F74" s="127" t="s">
        <v>348</v>
      </c>
      <c r="G74" s="127" t="s">
        <v>349</v>
      </c>
      <c r="H74" s="208" t="s">
        <v>8</v>
      </c>
    </row>
    <row r="75" spans="1:9" ht="68.25" customHeight="1" x14ac:dyDescent="0.25">
      <c r="A75" s="160">
        <v>21</v>
      </c>
      <c r="B75" s="161" t="s">
        <v>277</v>
      </c>
      <c r="C75" s="162" t="s">
        <v>67</v>
      </c>
      <c r="D75" s="163">
        <f>$D$2</f>
        <v>0.3</v>
      </c>
      <c r="E75" s="199" t="s">
        <v>189</v>
      </c>
      <c r="F75" s="164">
        <f t="shared" ref="F75:F77" si="25">+IF(E75="SI",1,IF(E75="PARCIALMENTE",0.6,IF(E75="NO",0.2,0)))</f>
        <v>1</v>
      </c>
      <c r="G75" s="163">
        <f t="shared" ref="G75:G77" si="26">D75*F75</f>
        <v>0.3</v>
      </c>
      <c r="H75" s="211" t="s">
        <v>407</v>
      </c>
      <c r="I75" s="225" t="s">
        <v>507</v>
      </c>
    </row>
    <row r="76" spans="1:9" ht="75" x14ac:dyDescent="0.25">
      <c r="A76" s="135" t="s">
        <v>237</v>
      </c>
      <c r="B76" s="136" t="s">
        <v>278</v>
      </c>
      <c r="C76" s="137" t="s">
        <v>66</v>
      </c>
      <c r="D76" s="138">
        <f t="shared" ref="D76:D77" si="27">$D$3/2</f>
        <v>0.35</v>
      </c>
      <c r="E76" s="199" t="s">
        <v>189</v>
      </c>
      <c r="F76" s="151">
        <f t="shared" si="25"/>
        <v>1</v>
      </c>
      <c r="G76" s="138">
        <f t="shared" si="26"/>
        <v>0.35</v>
      </c>
      <c r="H76" s="222" t="s">
        <v>437</v>
      </c>
      <c r="I76" s="225" t="s">
        <v>507</v>
      </c>
    </row>
    <row r="77" spans="1:9" ht="63.75" customHeight="1" thickBot="1" x14ac:dyDescent="0.3">
      <c r="A77" s="141" t="s">
        <v>238</v>
      </c>
      <c r="B77" s="142" t="s">
        <v>279</v>
      </c>
      <c r="C77" s="137" t="s">
        <v>66</v>
      </c>
      <c r="D77" s="143">
        <f t="shared" si="27"/>
        <v>0.35</v>
      </c>
      <c r="E77" s="199" t="s">
        <v>189</v>
      </c>
      <c r="F77" s="159">
        <f t="shared" si="25"/>
        <v>1</v>
      </c>
      <c r="G77" s="143">
        <f t="shared" si="26"/>
        <v>0.35</v>
      </c>
      <c r="H77" s="210" t="s">
        <v>408</v>
      </c>
      <c r="I77" s="225" t="s">
        <v>481</v>
      </c>
    </row>
    <row r="78" spans="1:9" ht="50.1" customHeight="1" thickBot="1" x14ac:dyDescent="0.3">
      <c r="A78" s="126"/>
      <c r="B78" s="127" t="s">
        <v>96</v>
      </c>
      <c r="C78" s="127" t="s">
        <v>131</v>
      </c>
      <c r="D78" s="127" t="s">
        <v>347</v>
      </c>
      <c r="E78" s="200" t="s">
        <v>6</v>
      </c>
      <c r="F78" s="127" t="s">
        <v>348</v>
      </c>
      <c r="G78" s="127" t="s">
        <v>349</v>
      </c>
      <c r="H78" s="208" t="s">
        <v>8</v>
      </c>
    </row>
    <row r="79" spans="1:9" ht="80.25" customHeight="1" x14ac:dyDescent="0.25">
      <c r="A79" s="129">
        <v>22</v>
      </c>
      <c r="B79" s="130" t="s">
        <v>97</v>
      </c>
      <c r="C79" s="131" t="s">
        <v>67</v>
      </c>
      <c r="D79" s="132">
        <f>$D$2</f>
        <v>0.3</v>
      </c>
      <c r="E79" s="199" t="s">
        <v>189</v>
      </c>
      <c r="F79" s="164">
        <f t="shared" ref="F79:F88" si="28">+IF(E79="SI",1,IF(E79="PARCIALMENTE",0.6,IF(E79="NO",0.2,0)))</f>
        <v>1</v>
      </c>
      <c r="G79" s="163">
        <f t="shared" ref="G79:G88" si="29">D79*F79</f>
        <v>0.3</v>
      </c>
      <c r="H79" s="211" t="s">
        <v>409</v>
      </c>
      <c r="I79" s="225" t="s">
        <v>481</v>
      </c>
    </row>
    <row r="80" spans="1:9" ht="30" x14ac:dyDescent="0.25">
      <c r="A80" s="157" t="s">
        <v>239</v>
      </c>
      <c r="B80" s="136" t="s">
        <v>174</v>
      </c>
      <c r="C80" s="137" t="s">
        <v>66</v>
      </c>
      <c r="D80" s="138">
        <f>$D$3/3</f>
        <v>0.23333333333333331</v>
      </c>
      <c r="E80" s="199" t="s">
        <v>189</v>
      </c>
      <c r="F80" s="151">
        <f t="shared" si="28"/>
        <v>1</v>
      </c>
      <c r="G80" s="138">
        <f t="shared" si="29"/>
        <v>0.23333333333333331</v>
      </c>
      <c r="H80" s="209" t="s">
        <v>410</v>
      </c>
      <c r="I80" s="225" t="s">
        <v>481</v>
      </c>
    </row>
    <row r="81" spans="1:9" ht="30" x14ac:dyDescent="0.25">
      <c r="A81" s="157" t="s">
        <v>240</v>
      </c>
      <c r="B81" s="136" t="s">
        <v>292</v>
      </c>
      <c r="C81" s="137" t="s">
        <v>66</v>
      </c>
      <c r="D81" s="138">
        <f t="shared" ref="D81:D82" si="30">$D$3/3</f>
        <v>0.23333333333333331</v>
      </c>
      <c r="E81" s="199" t="s">
        <v>189</v>
      </c>
      <c r="F81" s="151">
        <f t="shared" si="28"/>
        <v>1</v>
      </c>
      <c r="G81" s="138">
        <f t="shared" si="29"/>
        <v>0.23333333333333331</v>
      </c>
      <c r="H81" s="209" t="s">
        <v>410</v>
      </c>
      <c r="I81" s="225" t="s">
        <v>481</v>
      </c>
    </row>
    <row r="82" spans="1:9" ht="45" customHeight="1" x14ac:dyDescent="0.25">
      <c r="A82" s="157" t="s">
        <v>241</v>
      </c>
      <c r="B82" s="136" t="s">
        <v>291</v>
      </c>
      <c r="C82" s="137" t="s">
        <v>66</v>
      </c>
      <c r="D82" s="138">
        <f t="shared" si="30"/>
        <v>0.23333333333333331</v>
      </c>
      <c r="E82" s="199" t="s">
        <v>189</v>
      </c>
      <c r="F82" s="151">
        <f t="shared" si="28"/>
        <v>1</v>
      </c>
      <c r="G82" s="138">
        <f t="shared" si="29"/>
        <v>0.23333333333333331</v>
      </c>
      <c r="H82" s="209" t="s">
        <v>411</v>
      </c>
      <c r="I82" s="225" t="s">
        <v>481</v>
      </c>
    </row>
    <row r="83" spans="1:9" ht="67.5" customHeight="1" x14ac:dyDescent="0.25">
      <c r="A83" s="153">
        <v>23</v>
      </c>
      <c r="B83" s="177" t="s">
        <v>331</v>
      </c>
      <c r="C83" s="137" t="s">
        <v>67</v>
      </c>
      <c r="D83" s="132">
        <f>$D$2</f>
        <v>0.3</v>
      </c>
      <c r="E83" s="199" t="s">
        <v>189</v>
      </c>
      <c r="F83" s="151">
        <f t="shared" si="28"/>
        <v>1</v>
      </c>
      <c r="G83" s="138">
        <f t="shared" si="29"/>
        <v>0.3</v>
      </c>
      <c r="H83" s="209" t="s">
        <v>412</v>
      </c>
      <c r="I83" s="225" t="s">
        <v>481</v>
      </c>
    </row>
    <row r="84" spans="1:9" ht="75" x14ac:dyDescent="0.25">
      <c r="A84" s="157" t="s">
        <v>242</v>
      </c>
      <c r="B84" s="136" t="s">
        <v>176</v>
      </c>
      <c r="C84" s="137" t="s">
        <v>66</v>
      </c>
      <c r="D84" s="138">
        <f>$D$3/5</f>
        <v>0.13999999999999999</v>
      </c>
      <c r="E84" s="199" t="s">
        <v>189</v>
      </c>
      <c r="F84" s="151">
        <f t="shared" si="28"/>
        <v>1</v>
      </c>
      <c r="G84" s="138">
        <f t="shared" si="29"/>
        <v>0.13999999999999999</v>
      </c>
      <c r="H84" s="209" t="s">
        <v>413</v>
      </c>
      <c r="I84" s="225" t="s">
        <v>504</v>
      </c>
    </row>
    <row r="85" spans="1:9" ht="75" x14ac:dyDescent="0.25">
      <c r="A85" s="157" t="s">
        <v>243</v>
      </c>
      <c r="B85" s="136" t="s">
        <v>280</v>
      </c>
      <c r="C85" s="137" t="s">
        <v>66</v>
      </c>
      <c r="D85" s="138">
        <f t="shared" ref="D85:D88" si="31">$D$3/5</f>
        <v>0.13999999999999999</v>
      </c>
      <c r="E85" s="199" t="s">
        <v>189</v>
      </c>
      <c r="F85" s="151">
        <f t="shared" si="28"/>
        <v>1</v>
      </c>
      <c r="G85" s="138">
        <f t="shared" si="29"/>
        <v>0.13999999999999999</v>
      </c>
      <c r="H85" s="209" t="s">
        <v>414</v>
      </c>
      <c r="I85" s="225" t="s">
        <v>504</v>
      </c>
    </row>
    <row r="86" spans="1:9" ht="55.5" customHeight="1" x14ac:dyDescent="0.25">
      <c r="A86" s="157" t="s">
        <v>244</v>
      </c>
      <c r="B86" s="136" t="s">
        <v>332</v>
      </c>
      <c r="C86" s="137" t="s">
        <v>66</v>
      </c>
      <c r="D86" s="138">
        <f t="shared" si="31"/>
        <v>0.13999999999999999</v>
      </c>
      <c r="E86" s="199" t="s">
        <v>189</v>
      </c>
      <c r="F86" s="151">
        <f t="shared" si="28"/>
        <v>1</v>
      </c>
      <c r="G86" s="138">
        <f t="shared" si="29"/>
        <v>0.13999999999999999</v>
      </c>
      <c r="H86" s="209" t="s">
        <v>415</v>
      </c>
      <c r="I86" s="225" t="s">
        <v>481</v>
      </c>
    </row>
    <row r="87" spans="1:9" ht="105" x14ac:dyDescent="0.25">
      <c r="A87" s="157" t="s">
        <v>245</v>
      </c>
      <c r="B87" s="136" t="s">
        <v>281</v>
      </c>
      <c r="C87" s="137" t="s">
        <v>66</v>
      </c>
      <c r="D87" s="138">
        <f t="shared" si="31"/>
        <v>0.13999999999999999</v>
      </c>
      <c r="E87" s="199" t="s">
        <v>189</v>
      </c>
      <c r="F87" s="151">
        <f t="shared" si="28"/>
        <v>1</v>
      </c>
      <c r="G87" s="138">
        <f t="shared" si="29"/>
        <v>0.13999999999999999</v>
      </c>
      <c r="H87" s="209" t="s">
        <v>416</v>
      </c>
      <c r="I87" s="225" t="s">
        <v>508</v>
      </c>
    </row>
    <row r="88" spans="1:9" ht="56.25" customHeight="1" thickBot="1" x14ac:dyDescent="0.3">
      <c r="A88" s="178" t="s">
        <v>246</v>
      </c>
      <c r="B88" s="171" t="s">
        <v>101</v>
      </c>
      <c r="C88" s="137" t="s">
        <v>66</v>
      </c>
      <c r="D88" s="172">
        <f t="shared" si="31"/>
        <v>0.13999999999999999</v>
      </c>
      <c r="E88" s="199" t="s">
        <v>189</v>
      </c>
      <c r="F88" s="159">
        <f t="shared" si="28"/>
        <v>1</v>
      </c>
      <c r="G88" s="143">
        <f t="shared" si="29"/>
        <v>0.13999999999999999</v>
      </c>
      <c r="H88" s="210" t="s">
        <v>417</v>
      </c>
    </row>
    <row r="89" spans="1:9" ht="39.950000000000003" customHeight="1" thickBot="1" x14ac:dyDescent="0.3">
      <c r="A89" s="179"/>
      <c r="B89" s="180" t="s">
        <v>102</v>
      </c>
      <c r="C89" s="180" t="s">
        <v>131</v>
      </c>
      <c r="D89" s="180" t="s">
        <v>347</v>
      </c>
      <c r="E89" s="205" t="s">
        <v>6</v>
      </c>
      <c r="F89" s="180" t="s">
        <v>348</v>
      </c>
      <c r="G89" s="180" t="s">
        <v>349</v>
      </c>
      <c r="H89" s="208" t="s">
        <v>8</v>
      </c>
    </row>
    <row r="90" spans="1:9" ht="68.25" customHeight="1" x14ac:dyDescent="0.25">
      <c r="A90" s="129">
        <v>24</v>
      </c>
      <c r="B90" s="130" t="s">
        <v>282</v>
      </c>
      <c r="C90" s="162" t="s">
        <v>67</v>
      </c>
      <c r="D90" s="163">
        <f>$D$2</f>
        <v>0.3</v>
      </c>
      <c r="E90" s="199" t="s">
        <v>189</v>
      </c>
      <c r="F90" s="164">
        <f t="shared" ref="F90:F105" si="32">+IF(E90="SI",1,IF(E90="PARCIALMENTE",0.6,IF(E90="NO",0.2,0)))</f>
        <v>1</v>
      </c>
      <c r="G90" s="163">
        <f t="shared" ref="G90:G105" si="33">D90*F90</f>
        <v>0.3</v>
      </c>
      <c r="H90" s="223" t="s">
        <v>418</v>
      </c>
      <c r="I90" s="225" t="s">
        <v>509</v>
      </c>
    </row>
    <row r="91" spans="1:9" ht="57.75" customHeight="1" x14ac:dyDescent="0.25">
      <c r="A91" s="149" t="s">
        <v>247</v>
      </c>
      <c r="B91" s="136" t="s">
        <v>312</v>
      </c>
      <c r="C91" s="137" t="s">
        <v>66</v>
      </c>
      <c r="D91" s="138">
        <f>$D$3/4</f>
        <v>0.17499999999999999</v>
      </c>
      <c r="E91" s="199" t="s">
        <v>189</v>
      </c>
      <c r="F91" s="151">
        <f t="shared" si="32"/>
        <v>1</v>
      </c>
      <c r="G91" s="138">
        <f t="shared" si="33"/>
        <v>0.17499999999999999</v>
      </c>
      <c r="H91" s="209" t="s">
        <v>419</v>
      </c>
      <c r="I91" s="225" t="s">
        <v>510</v>
      </c>
    </row>
    <row r="92" spans="1:9" ht="60" x14ac:dyDescent="0.25">
      <c r="A92" s="149" t="s">
        <v>248</v>
      </c>
      <c r="B92" s="136" t="s">
        <v>313</v>
      </c>
      <c r="C92" s="137" t="s">
        <v>66</v>
      </c>
      <c r="D92" s="138">
        <f t="shared" ref="D92:D94" si="34">$D$3/4</f>
        <v>0.17499999999999999</v>
      </c>
      <c r="E92" s="199" t="s">
        <v>189</v>
      </c>
      <c r="F92" s="151">
        <f t="shared" si="32"/>
        <v>1</v>
      </c>
      <c r="G92" s="138">
        <f t="shared" si="33"/>
        <v>0.17499999999999999</v>
      </c>
      <c r="H92" s="209" t="s">
        <v>420</v>
      </c>
      <c r="I92" s="226" t="s">
        <v>511</v>
      </c>
    </row>
    <row r="93" spans="1:9" ht="46.5" customHeight="1" x14ac:dyDescent="0.25">
      <c r="A93" s="157" t="s">
        <v>249</v>
      </c>
      <c r="B93" s="136" t="s">
        <v>287</v>
      </c>
      <c r="C93" s="137" t="s">
        <v>66</v>
      </c>
      <c r="D93" s="138">
        <f t="shared" si="34"/>
        <v>0.17499999999999999</v>
      </c>
      <c r="E93" s="199" t="s">
        <v>189</v>
      </c>
      <c r="F93" s="151">
        <f t="shared" si="32"/>
        <v>1</v>
      </c>
      <c r="G93" s="138">
        <f t="shared" si="33"/>
        <v>0.17499999999999999</v>
      </c>
      <c r="H93" s="209" t="s">
        <v>421</v>
      </c>
      <c r="I93" s="226" t="s">
        <v>512</v>
      </c>
    </row>
    <row r="94" spans="1:9" ht="51.75" customHeight="1" x14ac:dyDescent="0.25">
      <c r="A94" s="178" t="s">
        <v>315</v>
      </c>
      <c r="B94" s="171" t="s">
        <v>105</v>
      </c>
      <c r="C94" s="137" t="s">
        <v>66</v>
      </c>
      <c r="D94" s="172">
        <f t="shared" si="34"/>
        <v>0.17499999999999999</v>
      </c>
      <c r="E94" s="199" t="s">
        <v>189</v>
      </c>
      <c r="F94" s="173">
        <f t="shared" si="32"/>
        <v>1</v>
      </c>
      <c r="G94" s="172">
        <f t="shared" si="33"/>
        <v>0.17499999999999999</v>
      </c>
      <c r="H94" s="209" t="s">
        <v>422</v>
      </c>
      <c r="I94" s="225" t="s">
        <v>513</v>
      </c>
    </row>
    <row r="95" spans="1:9" ht="75" customHeight="1" x14ac:dyDescent="0.25">
      <c r="A95" s="153">
        <v>25</v>
      </c>
      <c r="B95" s="154" t="s">
        <v>283</v>
      </c>
      <c r="C95" s="137" t="s">
        <v>67</v>
      </c>
      <c r="D95" s="138">
        <f>$D$2</f>
        <v>0.3</v>
      </c>
      <c r="E95" s="199" t="s">
        <v>189</v>
      </c>
      <c r="F95" s="151">
        <f t="shared" si="32"/>
        <v>1</v>
      </c>
      <c r="G95" s="138">
        <f t="shared" si="33"/>
        <v>0.3</v>
      </c>
      <c r="H95" s="209" t="s">
        <v>423</v>
      </c>
      <c r="I95" s="225" t="s">
        <v>514</v>
      </c>
    </row>
    <row r="96" spans="1:9" ht="60" x14ac:dyDescent="0.25">
      <c r="A96" s="157" t="s">
        <v>250</v>
      </c>
      <c r="B96" s="136" t="s">
        <v>263</v>
      </c>
      <c r="C96" s="137" t="s">
        <v>66</v>
      </c>
      <c r="D96" s="138">
        <f>$D$3</f>
        <v>0.7</v>
      </c>
      <c r="E96" s="199" t="s">
        <v>189</v>
      </c>
      <c r="F96" s="151">
        <f t="shared" si="32"/>
        <v>1</v>
      </c>
      <c r="G96" s="138">
        <f t="shared" si="33"/>
        <v>0.7</v>
      </c>
      <c r="H96" s="209" t="s">
        <v>424</v>
      </c>
      <c r="I96" s="225" t="s">
        <v>515</v>
      </c>
    </row>
    <row r="97" spans="1:9" ht="59.25" customHeight="1" x14ac:dyDescent="0.25">
      <c r="A97" s="153">
        <v>26</v>
      </c>
      <c r="B97" s="154" t="s">
        <v>106</v>
      </c>
      <c r="C97" s="137" t="s">
        <v>67</v>
      </c>
      <c r="D97" s="138">
        <f>$D$2</f>
        <v>0.3</v>
      </c>
      <c r="E97" s="199" t="s">
        <v>189</v>
      </c>
      <c r="F97" s="151">
        <f t="shared" si="32"/>
        <v>1</v>
      </c>
      <c r="G97" s="138">
        <f t="shared" si="33"/>
        <v>0.3</v>
      </c>
      <c r="H97" s="209" t="s">
        <v>438</v>
      </c>
      <c r="I97" s="225" t="s">
        <v>516</v>
      </c>
    </row>
    <row r="98" spans="1:9" ht="30" x14ac:dyDescent="0.25">
      <c r="A98" s="135" t="s">
        <v>251</v>
      </c>
      <c r="B98" s="136" t="s">
        <v>181</v>
      </c>
      <c r="C98" s="137" t="s">
        <v>66</v>
      </c>
      <c r="D98" s="138">
        <f t="shared" ref="D98:D99" si="35">$D$3/2</f>
        <v>0.35</v>
      </c>
      <c r="E98" s="199" t="s">
        <v>189</v>
      </c>
      <c r="F98" s="151">
        <f t="shared" si="32"/>
        <v>1</v>
      </c>
      <c r="G98" s="138">
        <f t="shared" si="33"/>
        <v>0.35</v>
      </c>
      <c r="H98" s="209" t="s">
        <v>439</v>
      </c>
      <c r="I98" s="225" t="s">
        <v>516</v>
      </c>
    </row>
    <row r="99" spans="1:9" ht="47.25" customHeight="1" thickBot="1" x14ac:dyDescent="0.3">
      <c r="A99" s="141" t="s">
        <v>346</v>
      </c>
      <c r="B99" s="142" t="s">
        <v>182</v>
      </c>
      <c r="C99" s="137" t="s">
        <v>66</v>
      </c>
      <c r="D99" s="143">
        <f t="shared" si="35"/>
        <v>0.35</v>
      </c>
      <c r="E99" s="199" t="s">
        <v>189</v>
      </c>
      <c r="F99" s="159">
        <f t="shared" si="32"/>
        <v>1</v>
      </c>
      <c r="G99" s="143">
        <f t="shared" si="33"/>
        <v>0.35</v>
      </c>
      <c r="H99" s="210" t="s">
        <v>440</v>
      </c>
      <c r="I99" s="225" t="s">
        <v>516</v>
      </c>
    </row>
    <row r="100" spans="1:9" ht="72.75" customHeight="1" x14ac:dyDescent="0.25">
      <c r="A100" s="160">
        <v>27</v>
      </c>
      <c r="B100" s="161" t="s">
        <v>264</v>
      </c>
      <c r="C100" s="162" t="s">
        <v>67</v>
      </c>
      <c r="D100" s="163">
        <f>$D$2</f>
        <v>0.3</v>
      </c>
      <c r="E100" s="199" t="s">
        <v>189</v>
      </c>
      <c r="F100" s="164">
        <f t="shared" si="32"/>
        <v>1</v>
      </c>
      <c r="G100" s="163">
        <f t="shared" si="33"/>
        <v>0.3</v>
      </c>
      <c r="H100" s="211" t="s">
        <v>441</v>
      </c>
      <c r="I100" s="225" t="s">
        <v>481</v>
      </c>
    </row>
    <row r="101" spans="1:9" ht="75" x14ac:dyDescent="0.25">
      <c r="A101" s="135" t="s">
        <v>252</v>
      </c>
      <c r="B101" s="136" t="s">
        <v>284</v>
      </c>
      <c r="C101" s="137" t="s">
        <v>66</v>
      </c>
      <c r="D101" s="138">
        <f t="shared" ref="D101:D105" si="36">$D$3/5</f>
        <v>0.13999999999999999</v>
      </c>
      <c r="E101" s="199" t="s">
        <v>189</v>
      </c>
      <c r="F101" s="151">
        <f t="shared" si="32"/>
        <v>1</v>
      </c>
      <c r="G101" s="138">
        <f t="shared" si="33"/>
        <v>0.13999999999999999</v>
      </c>
      <c r="H101" s="209" t="s">
        <v>442</v>
      </c>
      <c r="I101" s="225" t="s">
        <v>481</v>
      </c>
    </row>
    <row r="102" spans="1:9" ht="60" x14ac:dyDescent="0.25">
      <c r="A102" s="135" t="s">
        <v>253</v>
      </c>
      <c r="B102" s="136" t="s">
        <v>285</v>
      </c>
      <c r="C102" s="137" t="s">
        <v>66</v>
      </c>
      <c r="D102" s="138">
        <f t="shared" si="36"/>
        <v>0.13999999999999999</v>
      </c>
      <c r="E102" s="199" t="s">
        <v>189</v>
      </c>
      <c r="F102" s="151">
        <f t="shared" si="32"/>
        <v>1</v>
      </c>
      <c r="G102" s="138">
        <f t="shared" si="33"/>
        <v>0.13999999999999999</v>
      </c>
      <c r="H102" s="209" t="s">
        <v>443</v>
      </c>
      <c r="I102" s="225" t="s">
        <v>481</v>
      </c>
    </row>
    <row r="103" spans="1:9" ht="45" x14ac:dyDescent="0.25">
      <c r="A103" s="135" t="s">
        <v>254</v>
      </c>
      <c r="B103" s="136" t="s">
        <v>286</v>
      </c>
      <c r="C103" s="137" t="s">
        <v>66</v>
      </c>
      <c r="D103" s="138">
        <f t="shared" si="36"/>
        <v>0.13999999999999999</v>
      </c>
      <c r="E103" s="199" t="s">
        <v>189</v>
      </c>
      <c r="F103" s="151">
        <f t="shared" si="32"/>
        <v>1</v>
      </c>
      <c r="G103" s="138">
        <f t="shared" si="33"/>
        <v>0.13999999999999999</v>
      </c>
      <c r="H103" s="209" t="s">
        <v>444</v>
      </c>
      <c r="I103" s="225" t="s">
        <v>481</v>
      </c>
    </row>
    <row r="104" spans="1:9" ht="60" x14ac:dyDescent="0.25">
      <c r="A104" s="135" t="s">
        <v>255</v>
      </c>
      <c r="B104" s="136" t="s">
        <v>114</v>
      </c>
      <c r="C104" s="137" t="s">
        <v>66</v>
      </c>
      <c r="D104" s="138">
        <f t="shared" si="36"/>
        <v>0.13999999999999999</v>
      </c>
      <c r="E104" s="199" t="s">
        <v>189</v>
      </c>
      <c r="F104" s="151">
        <f t="shared" si="32"/>
        <v>1</v>
      </c>
      <c r="G104" s="138">
        <f t="shared" si="33"/>
        <v>0.13999999999999999</v>
      </c>
      <c r="H104" s="209" t="s">
        <v>445</v>
      </c>
      <c r="I104" s="225" t="s">
        <v>481</v>
      </c>
    </row>
    <row r="105" spans="1:9" ht="66.75" customHeight="1" thickBot="1" x14ac:dyDescent="0.3">
      <c r="A105" s="141" t="s">
        <v>256</v>
      </c>
      <c r="B105" s="142" t="s">
        <v>108</v>
      </c>
      <c r="C105" s="137" t="s">
        <v>66</v>
      </c>
      <c r="D105" s="143">
        <f t="shared" si="36"/>
        <v>0.13999999999999999</v>
      </c>
      <c r="E105" s="199" t="s">
        <v>189</v>
      </c>
      <c r="F105" s="159">
        <f t="shared" si="32"/>
        <v>1</v>
      </c>
      <c r="G105" s="143">
        <f t="shared" si="33"/>
        <v>0.13999999999999999</v>
      </c>
      <c r="H105" s="210" t="s">
        <v>446</v>
      </c>
      <c r="I105" s="227" t="s">
        <v>517</v>
      </c>
    </row>
    <row r="106" spans="1:9" ht="21" customHeight="1" thickBot="1" x14ac:dyDescent="0.3">
      <c r="A106" s="179"/>
      <c r="B106" s="229" t="s">
        <v>115</v>
      </c>
      <c r="C106" s="230"/>
      <c r="D106" s="231"/>
      <c r="E106" s="206"/>
      <c r="F106" s="198"/>
      <c r="G106" s="198"/>
      <c r="H106" s="214"/>
    </row>
    <row r="107" spans="1:9" ht="39.950000000000003" customHeight="1" thickBot="1" x14ac:dyDescent="0.3">
      <c r="A107" s="179"/>
      <c r="B107" s="180" t="s">
        <v>115</v>
      </c>
      <c r="C107" s="180" t="s">
        <v>131</v>
      </c>
      <c r="D107" s="180" t="s">
        <v>347</v>
      </c>
      <c r="E107" s="205" t="s">
        <v>6</v>
      </c>
      <c r="F107" s="180" t="s">
        <v>348</v>
      </c>
      <c r="G107" s="180" t="s">
        <v>349</v>
      </c>
      <c r="H107" s="215" t="s">
        <v>8</v>
      </c>
    </row>
    <row r="108" spans="1:9" ht="123" customHeight="1" x14ac:dyDescent="0.25">
      <c r="A108" s="181">
        <v>28</v>
      </c>
      <c r="B108" s="130" t="s">
        <v>333</v>
      </c>
      <c r="C108" s="131" t="s">
        <v>67</v>
      </c>
      <c r="D108" s="132">
        <f>$D$2</f>
        <v>0.3</v>
      </c>
      <c r="E108" s="199" t="s">
        <v>189</v>
      </c>
      <c r="F108" s="147">
        <f t="shared" ref="F108:F110" si="37">+IF(E108="SI",1,IF(E108="PARCIALMENTE",0.6,IF(E108="NO",0.2,0)))</f>
        <v>1</v>
      </c>
      <c r="G108" s="148">
        <f t="shared" ref="G108:G110" si="38">D108*F108</f>
        <v>0.3</v>
      </c>
      <c r="H108" s="211" t="s">
        <v>425</v>
      </c>
      <c r="I108" s="227" t="s">
        <v>517</v>
      </c>
    </row>
    <row r="109" spans="1:9" ht="120" x14ac:dyDescent="0.25">
      <c r="A109" s="182" t="s">
        <v>334</v>
      </c>
      <c r="B109" s="136" t="s">
        <v>301</v>
      </c>
      <c r="C109" s="137" t="s">
        <v>66</v>
      </c>
      <c r="D109" s="138">
        <f t="shared" ref="D109:D110" si="39">$D$3/2</f>
        <v>0.35</v>
      </c>
      <c r="E109" s="199" t="s">
        <v>189</v>
      </c>
      <c r="F109" s="151">
        <f t="shared" si="37"/>
        <v>1</v>
      </c>
      <c r="G109" s="138">
        <f t="shared" si="38"/>
        <v>0.35</v>
      </c>
      <c r="H109" s="209" t="s">
        <v>426</v>
      </c>
      <c r="I109" s="227" t="s">
        <v>517</v>
      </c>
    </row>
    <row r="110" spans="1:9" ht="45.75" thickBot="1" x14ac:dyDescent="0.3">
      <c r="A110" s="183" t="s">
        <v>335</v>
      </c>
      <c r="B110" s="171" t="s">
        <v>336</v>
      </c>
      <c r="C110" s="137" t="s">
        <v>66</v>
      </c>
      <c r="D110" s="172">
        <f t="shared" si="39"/>
        <v>0.35</v>
      </c>
      <c r="E110" s="199" t="s">
        <v>189</v>
      </c>
      <c r="F110" s="173">
        <f t="shared" si="37"/>
        <v>1</v>
      </c>
      <c r="G110" s="172">
        <f t="shared" si="38"/>
        <v>0.35</v>
      </c>
      <c r="H110" s="210" t="s">
        <v>518</v>
      </c>
      <c r="I110" s="225" t="s">
        <v>481</v>
      </c>
    </row>
    <row r="111" spans="1:9" ht="21" customHeight="1" thickBot="1" x14ac:dyDescent="0.3">
      <c r="A111" s="179"/>
      <c r="B111" s="229" t="s">
        <v>117</v>
      </c>
      <c r="C111" s="230"/>
      <c r="D111" s="231"/>
      <c r="E111" s="206"/>
      <c r="F111" s="198"/>
      <c r="G111" s="198"/>
      <c r="H111" s="214"/>
    </row>
    <row r="112" spans="1:9" ht="50.1" customHeight="1" thickBot="1" x14ac:dyDescent="0.3">
      <c r="A112" s="179"/>
      <c r="B112" s="180" t="s">
        <v>117</v>
      </c>
      <c r="C112" s="180" t="s">
        <v>131</v>
      </c>
      <c r="D112" s="180" t="s">
        <v>347</v>
      </c>
      <c r="E112" s="205" t="s">
        <v>6</v>
      </c>
      <c r="F112" s="180" t="s">
        <v>348</v>
      </c>
      <c r="G112" s="180" t="s">
        <v>349</v>
      </c>
      <c r="H112" s="215" t="s">
        <v>8</v>
      </c>
    </row>
    <row r="113" spans="1:9" ht="52.5" customHeight="1" x14ac:dyDescent="0.25">
      <c r="A113" s="184">
        <v>29</v>
      </c>
      <c r="B113" s="130" t="s">
        <v>337</v>
      </c>
      <c r="C113" s="131" t="s">
        <v>67</v>
      </c>
      <c r="D113" s="148">
        <f>$D$2</f>
        <v>0.3</v>
      </c>
      <c r="E113" s="199" t="s">
        <v>191</v>
      </c>
      <c r="F113" s="147">
        <f t="shared" ref="F113:F124" si="40">+IF(E113="SI",1,IF(E113="PARCIALMENTE",0.6,IF(E113="NO",0.2,0)))</f>
        <v>0.6</v>
      </c>
      <c r="G113" s="148">
        <f t="shared" ref="G113:G124" si="41">D113*F113</f>
        <v>0.18</v>
      </c>
      <c r="H113" s="211" t="s">
        <v>459</v>
      </c>
      <c r="I113" s="24" t="s">
        <v>519</v>
      </c>
    </row>
    <row r="114" spans="1:9" ht="30" x14ac:dyDescent="0.25">
      <c r="A114" s="182" t="s">
        <v>257</v>
      </c>
      <c r="B114" s="136" t="s">
        <v>288</v>
      </c>
      <c r="C114" s="137" t="s">
        <v>66</v>
      </c>
      <c r="D114" s="138">
        <f>$D$3</f>
        <v>0.7</v>
      </c>
      <c r="E114" s="199" t="s">
        <v>191</v>
      </c>
      <c r="F114" s="151">
        <f t="shared" si="40"/>
        <v>0.6</v>
      </c>
      <c r="G114" s="138">
        <f t="shared" si="41"/>
        <v>0.42</v>
      </c>
      <c r="H114" s="209" t="s">
        <v>460</v>
      </c>
      <c r="I114" s="24" t="s">
        <v>519</v>
      </c>
    </row>
    <row r="115" spans="1:9" ht="74.25" customHeight="1" x14ac:dyDescent="0.25">
      <c r="A115" s="175">
        <v>30</v>
      </c>
      <c r="B115" s="154" t="s">
        <v>119</v>
      </c>
      <c r="C115" s="137" t="s">
        <v>67</v>
      </c>
      <c r="D115" s="138">
        <f>$D$2</f>
        <v>0.3</v>
      </c>
      <c r="E115" s="199" t="s">
        <v>191</v>
      </c>
      <c r="F115" s="151">
        <f t="shared" si="40"/>
        <v>0.6</v>
      </c>
      <c r="G115" s="138">
        <f t="shared" si="41"/>
        <v>0.18</v>
      </c>
      <c r="H115" s="209" t="s">
        <v>461</v>
      </c>
      <c r="I115" s="24" t="s">
        <v>519</v>
      </c>
    </row>
    <row r="116" spans="1:9" ht="30" x14ac:dyDescent="0.25">
      <c r="A116" s="182" t="s">
        <v>258</v>
      </c>
      <c r="B116" s="136" t="s">
        <v>338</v>
      </c>
      <c r="C116" s="137" t="s">
        <v>66</v>
      </c>
      <c r="D116" s="138">
        <f t="shared" ref="D116:D119" si="42">$D$3/4</f>
        <v>0.17499999999999999</v>
      </c>
      <c r="E116" s="199" t="s">
        <v>191</v>
      </c>
      <c r="F116" s="151">
        <f t="shared" si="40"/>
        <v>0.6</v>
      </c>
      <c r="G116" s="138">
        <f t="shared" si="41"/>
        <v>0.105</v>
      </c>
      <c r="H116" s="209" t="s">
        <v>458</v>
      </c>
      <c r="I116" s="24" t="s">
        <v>519</v>
      </c>
    </row>
    <row r="117" spans="1:9" ht="45" x14ac:dyDescent="0.25">
      <c r="A117" s="182" t="s">
        <v>339</v>
      </c>
      <c r="B117" s="136" t="s">
        <v>121</v>
      </c>
      <c r="C117" s="137" t="s">
        <v>66</v>
      </c>
      <c r="D117" s="138">
        <f t="shared" si="42"/>
        <v>0.17499999999999999</v>
      </c>
      <c r="E117" s="199" t="s">
        <v>191</v>
      </c>
      <c r="F117" s="151">
        <f t="shared" si="40"/>
        <v>0.6</v>
      </c>
      <c r="G117" s="138">
        <f t="shared" si="41"/>
        <v>0.105</v>
      </c>
      <c r="H117" s="209" t="s">
        <v>462</v>
      </c>
      <c r="I117" s="24" t="s">
        <v>519</v>
      </c>
    </row>
    <row r="118" spans="1:9" ht="45" x14ac:dyDescent="0.25">
      <c r="A118" s="182" t="s">
        <v>340</v>
      </c>
      <c r="B118" s="136" t="s">
        <v>120</v>
      </c>
      <c r="C118" s="137" t="s">
        <v>66</v>
      </c>
      <c r="D118" s="138">
        <f t="shared" si="42"/>
        <v>0.17499999999999999</v>
      </c>
      <c r="E118" s="199" t="s">
        <v>189</v>
      </c>
      <c r="F118" s="151">
        <f t="shared" si="40"/>
        <v>1</v>
      </c>
      <c r="G118" s="138">
        <f t="shared" si="41"/>
        <v>0.17499999999999999</v>
      </c>
      <c r="H118" s="209" t="s">
        <v>520</v>
      </c>
      <c r="I118" s="24" t="s">
        <v>519</v>
      </c>
    </row>
    <row r="119" spans="1:9" ht="64.5" customHeight="1" thickBot="1" x14ac:dyDescent="0.3">
      <c r="A119" s="185" t="s">
        <v>341</v>
      </c>
      <c r="B119" s="142" t="s">
        <v>261</v>
      </c>
      <c r="C119" s="137" t="s">
        <v>66</v>
      </c>
      <c r="D119" s="143">
        <f t="shared" si="42"/>
        <v>0.17499999999999999</v>
      </c>
      <c r="E119" s="199" t="s">
        <v>189</v>
      </c>
      <c r="F119" s="159">
        <f t="shared" si="40"/>
        <v>1</v>
      </c>
      <c r="G119" s="143">
        <f t="shared" si="41"/>
        <v>0.17499999999999999</v>
      </c>
      <c r="H119" s="210" t="s">
        <v>427</v>
      </c>
      <c r="I119" s="225" t="s">
        <v>521</v>
      </c>
    </row>
    <row r="120" spans="1:9" ht="66.75" customHeight="1" x14ac:dyDescent="0.25">
      <c r="A120" s="186">
        <v>31</v>
      </c>
      <c r="B120" s="161" t="s">
        <v>300</v>
      </c>
      <c r="C120" s="162" t="s">
        <v>67</v>
      </c>
      <c r="D120" s="163">
        <f>$D$2</f>
        <v>0.3</v>
      </c>
      <c r="E120" s="199" t="s">
        <v>191</v>
      </c>
      <c r="F120" s="164">
        <f t="shared" si="40"/>
        <v>0.6</v>
      </c>
      <c r="G120" s="163">
        <f t="shared" si="41"/>
        <v>0.18</v>
      </c>
      <c r="H120" s="211" t="s">
        <v>428</v>
      </c>
      <c r="I120" s="97" t="s">
        <v>522</v>
      </c>
    </row>
    <row r="121" spans="1:9" ht="72" customHeight="1" x14ac:dyDescent="0.25">
      <c r="A121" s="182" t="s">
        <v>259</v>
      </c>
      <c r="B121" s="136" t="s">
        <v>308</v>
      </c>
      <c r="C121" s="137" t="s">
        <v>66</v>
      </c>
      <c r="D121" s="138">
        <f>$D$3</f>
        <v>0.7</v>
      </c>
      <c r="E121" s="199" t="s">
        <v>191</v>
      </c>
      <c r="F121" s="151">
        <f t="shared" si="40"/>
        <v>0.6</v>
      </c>
      <c r="G121" s="138">
        <f t="shared" si="41"/>
        <v>0.42</v>
      </c>
      <c r="H121" s="209" t="s">
        <v>429</v>
      </c>
      <c r="I121" s="97" t="s">
        <v>522</v>
      </c>
    </row>
    <row r="122" spans="1:9" ht="84" customHeight="1" x14ac:dyDescent="0.25">
      <c r="A122" s="175">
        <v>32</v>
      </c>
      <c r="B122" s="154" t="s">
        <v>342</v>
      </c>
      <c r="C122" s="137" t="s">
        <v>67</v>
      </c>
      <c r="D122" s="138">
        <f>$D$2</f>
        <v>0.3</v>
      </c>
      <c r="E122" s="199" t="s">
        <v>189</v>
      </c>
      <c r="F122" s="151">
        <f t="shared" si="40"/>
        <v>1</v>
      </c>
      <c r="G122" s="138">
        <f t="shared" si="41"/>
        <v>0.3</v>
      </c>
      <c r="H122" s="209" t="s">
        <v>430</v>
      </c>
    </row>
    <row r="123" spans="1:9" ht="76.5" customHeight="1" x14ac:dyDescent="0.25">
      <c r="A123" s="182" t="s">
        <v>260</v>
      </c>
      <c r="B123" s="136" t="s">
        <v>289</v>
      </c>
      <c r="C123" s="137" t="s">
        <v>66</v>
      </c>
      <c r="D123" s="138">
        <f t="shared" ref="D123:D124" si="43">$D$3/2</f>
        <v>0.35</v>
      </c>
      <c r="E123" s="199" t="s">
        <v>189</v>
      </c>
      <c r="F123" s="151">
        <f t="shared" si="40"/>
        <v>1</v>
      </c>
      <c r="G123" s="138">
        <f t="shared" si="41"/>
        <v>0.35</v>
      </c>
      <c r="H123" s="209" t="s">
        <v>431</v>
      </c>
    </row>
    <row r="124" spans="1:9" ht="81" customHeight="1" thickBot="1" x14ac:dyDescent="0.3">
      <c r="A124" s="185" t="s">
        <v>343</v>
      </c>
      <c r="B124" s="142" t="s">
        <v>290</v>
      </c>
      <c r="C124" s="137" t="s">
        <v>66</v>
      </c>
      <c r="D124" s="143">
        <f t="shared" si="43"/>
        <v>0.35</v>
      </c>
      <c r="E124" s="204" t="s">
        <v>189</v>
      </c>
      <c r="F124" s="159">
        <f t="shared" si="40"/>
        <v>1</v>
      </c>
      <c r="G124" s="143">
        <f t="shared" si="41"/>
        <v>0.35</v>
      </c>
      <c r="H124" s="210" t="s">
        <v>430</v>
      </c>
    </row>
    <row r="125" spans="1:9" ht="30.75" customHeight="1" thickBot="1" x14ac:dyDescent="0.3">
      <c r="A125" s="114"/>
      <c r="B125" s="115"/>
      <c r="C125" s="116"/>
      <c r="D125" s="216">
        <f>SUM(D7:D124)</f>
        <v>32.000000000000036</v>
      </c>
      <c r="E125" s="187" t="s">
        <v>192</v>
      </c>
      <c r="F125" s="188"/>
      <c r="G125" s="216">
        <f>SUM(G7:G124)</f>
        <v>30.683333333333376</v>
      </c>
      <c r="H125" s="189"/>
    </row>
    <row r="126" spans="1:9" x14ac:dyDescent="0.25">
      <c r="A126" s="114"/>
      <c r="B126" s="115"/>
      <c r="C126" s="116"/>
      <c r="D126" s="116"/>
      <c r="E126" s="117"/>
      <c r="F126" s="116"/>
      <c r="G126" s="116"/>
      <c r="H126" s="189"/>
    </row>
    <row r="127" spans="1:9" x14ac:dyDescent="0.25">
      <c r="A127" s="114"/>
      <c r="B127" s="115"/>
      <c r="C127" s="116"/>
      <c r="D127" s="116"/>
      <c r="E127" s="117"/>
      <c r="F127" s="116"/>
      <c r="G127" s="116"/>
      <c r="H127" s="189"/>
    </row>
    <row r="128" spans="1:9" ht="21" x14ac:dyDescent="0.25">
      <c r="A128" s="234" t="s">
        <v>351</v>
      </c>
      <c r="B128" s="234"/>
      <c r="C128" s="234"/>
      <c r="D128" s="234"/>
      <c r="E128" s="234"/>
      <c r="F128" s="234"/>
      <c r="G128" s="234"/>
      <c r="H128" s="234"/>
    </row>
    <row r="129" spans="1:8" x14ac:dyDescent="0.25">
      <c r="A129" s="114"/>
      <c r="B129" s="115"/>
      <c r="C129" s="116"/>
      <c r="D129" s="116"/>
      <c r="E129" s="117"/>
      <c r="F129" s="116"/>
      <c r="G129" s="116"/>
      <c r="H129" s="189"/>
    </row>
    <row r="130" spans="1:8" ht="23.25" x14ac:dyDescent="0.35">
      <c r="A130" s="114"/>
      <c r="B130" s="190" t="s">
        <v>350</v>
      </c>
      <c r="C130" s="236">
        <v>5</v>
      </c>
      <c r="D130" s="236"/>
      <c r="E130" s="236"/>
      <c r="F130" s="191"/>
      <c r="G130" s="116"/>
      <c r="H130" s="192"/>
    </row>
    <row r="131" spans="1:8" ht="23.25" x14ac:dyDescent="0.35">
      <c r="A131" s="114"/>
      <c r="B131" s="193" t="s">
        <v>196</v>
      </c>
      <c r="C131" s="237">
        <f>G125/D125</f>
        <v>0.9588541666666669</v>
      </c>
      <c r="D131" s="237"/>
      <c r="E131" s="237"/>
      <c r="F131" s="194"/>
      <c r="G131" s="116"/>
      <c r="H131" s="192"/>
    </row>
    <row r="132" spans="1:8" ht="23.25" x14ac:dyDescent="0.35">
      <c r="A132" s="114"/>
      <c r="B132" s="195" t="s">
        <v>197</v>
      </c>
      <c r="C132" s="238">
        <f>+C130*C131</f>
        <v>4.7942708333333348</v>
      </c>
      <c r="D132" s="238"/>
      <c r="E132" s="238"/>
      <c r="F132" s="196"/>
      <c r="G132" s="116"/>
      <c r="H132" s="197"/>
    </row>
    <row r="133" spans="1:8" x14ac:dyDescent="0.25">
      <c r="A133" s="114"/>
      <c r="B133" s="115"/>
      <c r="C133" s="116"/>
      <c r="D133" s="116"/>
      <c r="E133" s="117"/>
      <c r="F133" s="116"/>
      <c r="G133" s="116"/>
      <c r="H133" s="189"/>
    </row>
    <row r="134" spans="1:8" x14ac:dyDescent="0.25">
      <c r="A134" s="114"/>
      <c r="B134" s="115"/>
      <c r="C134" s="116"/>
      <c r="D134" s="116"/>
      <c r="E134" s="117"/>
      <c r="F134" s="116"/>
      <c r="G134" s="116"/>
      <c r="H134" s="189"/>
    </row>
    <row r="135" spans="1:8" ht="64.5" customHeight="1" x14ac:dyDescent="0.25">
      <c r="A135" s="235" t="s">
        <v>355</v>
      </c>
      <c r="B135" s="235"/>
      <c r="C135" s="235"/>
      <c r="D135" s="235"/>
      <c r="E135" s="235"/>
      <c r="F135" s="235"/>
      <c r="G135" s="235"/>
      <c r="H135" s="235"/>
    </row>
    <row r="139" spans="1:8" ht="30" customHeight="1" thickBot="1" x14ac:dyDescent="0.3">
      <c r="B139" s="113" t="s">
        <v>352</v>
      </c>
      <c r="C139" s="252" t="s">
        <v>524</v>
      </c>
      <c r="D139" s="252"/>
      <c r="E139" s="252"/>
      <c r="F139" s="252"/>
      <c r="G139" s="252"/>
    </row>
    <row r="140" spans="1:8" ht="30" customHeight="1" x14ac:dyDescent="0.25">
      <c r="B140" s="113" t="s">
        <v>353</v>
      </c>
      <c r="C140" s="233" t="s">
        <v>450</v>
      </c>
      <c r="D140" s="233"/>
      <c r="E140" s="233"/>
      <c r="F140" s="233"/>
      <c r="G140" s="233"/>
    </row>
    <row r="141" spans="1:8" ht="30" customHeight="1" x14ac:dyDescent="0.25">
      <c r="B141" s="113" t="s">
        <v>354</v>
      </c>
      <c r="C141" s="232" t="s">
        <v>457</v>
      </c>
      <c r="D141" s="232"/>
      <c r="E141" s="232"/>
      <c r="F141" s="232"/>
      <c r="G141" s="232"/>
    </row>
    <row r="142" spans="1:8" ht="30" customHeight="1" x14ac:dyDescent="0.25">
      <c r="B142" s="113"/>
      <c r="C142" s="219"/>
      <c r="D142" s="219"/>
      <c r="E142" s="219"/>
      <c r="F142" s="219"/>
      <c r="G142" s="219"/>
    </row>
    <row r="143" spans="1:8" ht="30" customHeight="1" thickBot="1" x14ac:dyDescent="0.3">
      <c r="B143" s="113" t="s">
        <v>352</v>
      </c>
      <c r="C143" s="252" t="s">
        <v>524</v>
      </c>
      <c r="D143" s="252"/>
      <c r="E143" s="252"/>
      <c r="F143" s="252"/>
      <c r="G143" s="252"/>
    </row>
    <row r="144" spans="1:8" ht="30" customHeight="1" x14ac:dyDescent="0.25">
      <c r="B144" s="113" t="s">
        <v>353</v>
      </c>
      <c r="C144" s="233" t="s">
        <v>452</v>
      </c>
      <c r="D144" s="233"/>
      <c r="E144" s="233"/>
      <c r="F144" s="233"/>
      <c r="G144" s="233"/>
    </row>
    <row r="145" spans="2:7" ht="30" customHeight="1" x14ac:dyDescent="0.25">
      <c r="B145" s="113" t="s">
        <v>354</v>
      </c>
      <c r="C145" s="232" t="s">
        <v>451</v>
      </c>
      <c r="D145" s="232"/>
      <c r="E145" s="232"/>
      <c r="F145" s="232"/>
      <c r="G145" s="232"/>
    </row>
    <row r="146" spans="2:7" ht="30" customHeight="1" x14ac:dyDescent="0.25">
      <c r="B146" s="113"/>
      <c r="C146" s="219"/>
      <c r="D146" s="219"/>
      <c r="E146" s="219"/>
      <c r="F146" s="219"/>
      <c r="G146" s="219"/>
    </row>
    <row r="147" spans="2:7" ht="30" customHeight="1" thickBot="1" x14ac:dyDescent="0.3">
      <c r="B147" s="113" t="s">
        <v>463</v>
      </c>
      <c r="C147" s="252" t="s">
        <v>524</v>
      </c>
      <c r="D147" s="252"/>
      <c r="E147" s="252"/>
      <c r="F147" s="252"/>
      <c r="G147" s="252"/>
    </row>
    <row r="148" spans="2:7" ht="30" customHeight="1" x14ac:dyDescent="0.25">
      <c r="B148" s="113" t="s">
        <v>353</v>
      </c>
      <c r="C148" s="233" t="s">
        <v>453</v>
      </c>
      <c r="D148" s="233"/>
      <c r="E148" s="233"/>
      <c r="F148" s="233"/>
      <c r="G148" s="233"/>
    </row>
    <row r="149" spans="2:7" ht="30" customHeight="1" x14ac:dyDescent="0.25">
      <c r="B149" s="113" t="s">
        <v>354</v>
      </c>
      <c r="C149" s="239" t="s">
        <v>456</v>
      </c>
      <c r="D149" s="232"/>
      <c r="E149" s="232"/>
      <c r="F149" s="232"/>
      <c r="G149" s="232"/>
    </row>
    <row r="150" spans="2:7" ht="30" customHeight="1" thickBot="1" x14ac:dyDescent="0.3">
      <c r="B150" s="113" t="s">
        <v>464</v>
      </c>
      <c r="C150" s="252" t="s">
        <v>524</v>
      </c>
      <c r="D150" s="252"/>
      <c r="E150" s="252"/>
      <c r="F150" s="252"/>
      <c r="G150" s="252"/>
    </row>
    <row r="151" spans="2:7" ht="30" customHeight="1" x14ac:dyDescent="0.25">
      <c r="B151" s="113" t="s">
        <v>353</v>
      </c>
      <c r="C151" s="233" t="s">
        <v>454</v>
      </c>
      <c r="D151" s="233"/>
      <c r="E151" s="233"/>
      <c r="F151" s="233"/>
      <c r="G151" s="233"/>
    </row>
    <row r="152" spans="2:7" ht="30" customHeight="1" x14ac:dyDescent="0.25">
      <c r="B152" s="113" t="s">
        <v>354</v>
      </c>
      <c r="C152" s="232" t="s">
        <v>455</v>
      </c>
      <c r="D152" s="232"/>
      <c r="E152" s="232"/>
      <c r="F152" s="232"/>
      <c r="G152" s="232"/>
    </row>
    <row r="153" spans="2:7" x14ac:dyDescent="0.25">
      <c r="B153" s="224" t="s">
        <v>432</v>
      </c>
    </row>
  </sheetData>
  <mergeCells count="25">
    <mergeCell ref="B43:D43"/>
    <mergeCell ref="B2:C2"/>
    <mergeCell ref="B3:C3"/>
    <mergeCell ref="B4:D4"/>
    <mergeCell ref="B5:D5"/>
    <mergeCell ref="B42:D42"/>
    <mergeCell ref="C152:G152"/>
    <mergeCell ref="A128:H128"/>
    <mergeCell ref="A135:H135"/>
    <mergeCell ref="C130:E130"/>
    <mergeCell ref="C131:E131"/>
    <mergeCell ref="C132:E132"/>
    <mergeCell ref="C150:G150"/>
    <mergeCell ref="C151:G151"/>
    <mergeCell ref="C143:G143"/>
    <mergeCell ref="C144:G144"/>
    <mergeCell ref="C145:G145"/>
    <mergeCell ref="C147:G147"/>
    <mergeCell ref="C148:G148"/>
    <mergeCell ref="C149:G149"/>
    <mergeCell ref="B106:D106"/>
    <mergeCell ref="B111:D111"/>
    <mergeCell ref="C141:G141"/>
    <mergeCell ref="C139:G139"/>
    <mergeCell ref="C140:G140"/>
  </mergeCells>
  <conditionalFormatting sqref="E7">
    <cfRule type="containsText" dxfId="38" priority="37" operator="containsText" text="NO">
      <formula>NOT(ISERROR(SEARCH("NO",E7)))</formula>
    </cfRule>
    <cfRule type="containsText" dxfId="37" priority="38" operator="containsText" text="PARCIALMENTE">
      <formula>NOT(ISERROR(SEARCH("PARCIALMENTE",E7)))</formula>
    </cfRule>
    <cfRule type="containsText" dxfId="36" priority="39" operator="containsText" text="SI">
      <formula>NOT(ISERROR(SEARCH("SI",E7)))</formula>
    </cfRule>
  </conditionalFormatting>
  <conditionalFormatting sqref="E8:E11">
    <cfRule type="containsText" dxfId="35" priority="34" operator="containsText" text="NO">
      <formula>NOT(ISERROR(SEARCH("NO",E8)))</formula>
    </cfRule>
    <cfRule type="containsText" dxfId="34" priority="35" operator="containsText" text="PARCIALMENTE">
      <formula>NOT(ISERROR(SEARCH("PARCIALMENTE",E8)))</formula>
    </cfRule>
    <cfRule type="containsText" dxfId="33" priority="36" operator="containsText" text="SI">
      <formula>NOT(ISERROR(SEARCH("SI",E8)))</formula>
    </cfRule>
  </conditionalFormatting>
  <conditionalFormatting sqref="E13:E26">
    <cfRule type="containsText" dxfId="32" priority="31" operator="containsText" text="NO">
      <formula>NOT(ISERROR(SEARCH("NO",E13)))</formula>
    </cfRule>
    <cfRule type="containsText" dxfId="31" priority="32" operator="containsText" text="PARCIALMENTE">
      <formula>NOT(ISERROR(SEARCH("PARCIALMENTE",E13)))</formula>
    </cfRule>
    <cfRule type="containsText" dxfId="30" priority="33" operator="containsText" text="SI">
      <formula>NOT(ISERROR(SEARCH("SI",E13)))</formula>
    </cfRule>
  </conditionalFormatting>
  <conditionalFormatting sqref="E27:E41">
    <cfRule type="containsText" dxfId="29" priority="28" operator="containsText" text="NO">
      <formula>NOT(ISERROR(SEARCH("NO",E27)))</formula>
    </cfRule>
    <cfRule type="containsText" dxfId="28" priority="29" operator="containsText" text="PARCIALMENTE">
      <formula>NOT(ISERROR(SEARCH("PARCIALMENTE",E27)))</formula>
    </cfRule>
    <cfRule type="containsText" dxfId="27" priority="30" operator="containsText" text="SI">
      <formula>NOT(ISERROR(SEARCH("SI",E27)))</formula>
    </cfRule>
  </conditionalFormatting>
  <conditionalFormatting sqref="E45:E52">
    <cfRule type="containsText" dxfId="26" priority="25" operator="containsText" text="NO">
      <formula>NOT(ISERROR(SEARCH("NO",E45)))</formula>
    </cfRule>
    <cfRule type="containsText" dxfId="25" priority="26" operator="containsText" text="PARCIALMENTE">
      <formula>NOT(ISERROR(SEARCH("PARCIALMENTE",E45)))</formula>
    </cfRule>
    <cfRule type="containsText" dxfId="24" priority="27" operator="containsText" text="SI">
      <formula>NOT(ISERROR(SEARCH("SI",E45)))</formula>
    </cfRule>
  </conditionalFormatting>
  <conditionalFormatting sqref="E54:E57">
    <cfRule type="containsText" dxfId="23" priority="22" operator="containsText" text="NO">
      <formula>NOT(ISERROR(SEARCH("NO",E54)))</formula>
    </cfRule>
    <cfRule type="containsText" dxfId="22" priority="23" operator="containsText" text="PARCIALMENTE">
      <formula>NOT(ISERROR(SEARCH("PARCIALMENTE",E54)))</formula>
    </cfRule>
    <cfRule type="containsText" dxfId="21" priority="24" operator="containsText" text="SI">
      <formula>NOT(ISERROR(SEARCH("SI",E54)))</formula>
    </cfRule>
  </conditionalFormatting>
  <conditionalFormatting sqref="E59:E73">
    <cfRule type="containsText" dxfId="20" priority="19" operator="containsText" text="NO">
      <formula>NOT(ISERROR(SEARCH("NO",E59)))</formula>
    </cfRule>
    <cfRule type="containsText" dxfId="19" priority="20" operator="containsText" text="PARCIALMENTE">
      <formula>NOT(ISERROR(SEARCH("PARCIALMENTE",E59)))</formula>
    </cfRule>
    <cfRule type="containsText" dxfId="18" priority="21" operator="containsText" text="SI">
      <formula>NOT(ISERROR(SEARCH("SI",E59)))</formula>
    </cfRule>
  </conditionalFormatting>
  <conditionalFormatting sqref="E75:E77">
    <cfRule type="containsText" dxfId="17" priority="16" operator="containsText" text="NO">
      <formula>NOT(ISERROR(SEARCH("NO",E75)))</formula>
    </cfRule>
    <cfRule type="containsText" dxfId="16" priority="17" operator="containsText" text="PARCIALMENTE">
      <formula>NOT(ISERROR(SEARCH("PARCIALMENTE",E75)))</formula>
    </cfRule>
    <cfRule type="containsText" dxfId="15" priority="18" operator="containsText" text="SI">
      <formula>NOT(ISERROR(SEARCH("SI",E75)))</formula>
    </cfRule>
  </conditionalFormatting>
  <conditionalFormatting sqref="E79:E88">
    <cfRule type="containsText" dxfId="14" priority="13" operator="containsText" text="NO">
      <formula>NOT(ISERROR(SEARCH("NO",E79)))</formula>
    </cfRule>
    <cfRule type="containsText" dxfId="13" priority="14" operator="containsText" text="PARCIALMENTE">
      <formula>NOT(ISERROR(SEARCH("PARCIALMENTE",E79)))</formula>
    </cfRule>
    <cfRule type="containsText" dxfId="12" priority="15" operator="containsText" text="SI">
      <formula>NOT(ISERROR(SEARCH("SI",E79)))</formula>
    </cfRule>
  </conditionalFormatting>
  <conditionalFormatting sqref="E90:E99">
    <cfRule type="containsText" dxfId="11" priority="10" operator="containsText" text="NO">
      <formula>NOT(ISERROR(SEARCH("NO",E90)))</formula>
    </cfRule>
    <cfRule type="containsText" dxfId="10" priority="11" operator="containsText" text="PARCIALMENTE">
      <formula>NOT(ISERROR(SEARCH("PARCIALMENTE",E90)))</formula>
    </cfRule>
    <cfRule type="containsText" dxfId="9" priority="12" operator="containsText" text="SI">
      <formula>NOT(ISERROR(SEARCH("SI",E90)))</formula>
    </cfRule>
  </conditionalFormatting>
  <conditionalFormatting sqref="E100:E105">
    <cfRule type="containsText" dxfId="8" priority="7" operator="containsText" text="NO">
      <formula>NOT(ISERROR(SEARCH("NO",E100)))</formula>
    </cfRule>
    <cfRule type="containsText" dxfId="7" priority="8" operator="containsText" text="PARCIALMENTE">
      <formula>NOT(ISERROR(SEARCH("PARCIALMENTE",E100)))</formula>
    </cfRule>
    <cfRule type="containsText" dxfId="6" priority="9" operator="containsText" text="SI">
      <formula>NOT(ISERROR(SEARCH("SI",E100)))</formula>
    </cfRule>
  </conditionalFormatting>
  <conditionalFormatting sqref="E108:E110">
    <cfRule type="containsText" dxfId="5" priority="4" operator="containsText" text="NO">
      <formula>NOT(ISERROR(SEARCH("NO",E108)))</formula>
    </cfRule>
    <cfRule type="containsText" dxfId="4" priority="5" operator="containsText" text="PARCIALMENTE">
      <formula>NOT(ISERROR(SEARCH("PARCIALMENTE",E108)))</formula>
    </cfRule>
    <cfRule type="containsText" dxfId="3" priority="6" operator="containsText" text="SI">
      <formula>NOT(ISERROR(SEARCH("SI",E108)))</formula>
    </cfRule>
  </conditionalFormatting>
  <conditionalFormatting sqref="E113:E124">
    <cfRule type="containsText" dxfId="2" priority="1" operator="containsText" text="NO">
      <formula>NOT(ISERROR(SEARCH("NO",E113)))</formula>
    </cfRule>
    <cfRule type="containsText" dxfId="1" priority="2" operator="containsText" text="PARCIALMENTE">
      <formula>NOT(ISERROR(SEARCH("PARCIALMENTE",E113)))</formula>
    </cfRule>
    <cfRule type="containsText" dxfId="0" priority="3" operator="containsText" text="SI">
      <formula>NOT(ISERROR(SEARCH("SI",E113)))</formula>
    </cfRule>
  </conditionalFormatting>
  <dataValidations xWindow="1537" yWindow="776" count="1">
    <dataValidation type="textLength" errorStyle="warning" allowBlank="1" showInputMessage="1" showErrorMessage="1" errorTitle="Supera caracteres" error="Supera el número de caracteres establecido para el campo" promptTitle="Validación Observaciones" prompt="El campo permite entre 0 y 250 caracteres." sqref="H7:H11 H90:H105 H45:H52 H54:H57 H59:H73 H75:H77 H79:H88 H113:H124 H108:H110 H13:H19 H21:H41">
      <formula1>0</formula1>
      <formula2>250</formula2>
    </dataValidation>
  </dataValidations>
  <hyperlinks>
    <hyperlink ref="I92" r:id="rId1"/>
    <hyperlink ref="I93" r:id="rId2"/>
    <hyperlink ref="I105" r:id="rId3" display="https://www.educacionbogota.edu.co/portal_institucional/transparencia/estados-financieros"/>
    <hyperlink ref="I108" r:id="rId4" display="https://www.educacionbogota.edu.co/portal_institucional/transparencia/estados-financieros"/>
    <hyperlink ref="I109" r:id="rId5" display="https://www.educacionbogota.edu.co/portal_institucional/transparencia/estados-financieros"/>
  </hyperlinks>
  <printOptions horizontalCentered="1"/>
  <pageMargins left="0" right="0" top="0.59055118110236227" bottom="0" header="0.31496062992125984" footer="0.31496062992125984"/>
  <pageSetup scale="58" orientation="portrait" r:id="rId6"/>
  <headerFooter>
    <oddHeader>&amp;C&amp;16EVALUACIÓN DEL SISTEMA DE CONTROL INTERNO CONTABLE VIGENCIA 2018</oddHeader>
  </headerFooter>
  <rowBreaks count="5" manualBreakCount="5">
    <brk id="28" max="7" man="1"/>
    <brk id="52" max="7" man="1"/>
    <brk id="73" max="7" man="1"/>
    <brk id="99" max="7" man="1"/>
    <brk id="119" max="7" man="1"/>
  </rowBreaks>
  <extLst>
    <ext xmlns:x14="http://schemas.microsoft.com/office/spreadsheetml/2009/9/main" uri="{CCE6A557-97BC-4b89-ADB6-D9C93CAAB3DF}">
      <x14:dataValidations xmlns:xm="http://schemas.microsoft.com/office/excel/2006/main" xWindow="1537" yWindow="776" count="1">
        <x14:dataValidation type="list" allowBlank="1" showInputMessage="1" showErrorMessage="1">
          <x14:formula1>
            <xm:f>Hoja3!$A$1:$A$3</xm:f>
          </x14:formula1>
          <xm:sqref>E7:E11 E79:E88 E113:E124 E59:E73 E75:E77 E45:E52 E54:E57 E108:E110 E13:E41 E90:E105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F5" sqref="F5"/>
    </sheetView>
  </sheetViews>
  <sheetFormatPr baseColWidth="10" defaultRowHeight="15" x14ac:dyDescent="0.25"/>
  <cols>
    <col min="1" max="1" width="14.5703125" bestFit="1" customWidth="1"/>
    <col min="5" max="5" width="14.5703125" bestFit="1" customWidth="1"/>
  </cols>
  <sheetData>
    <row r="1" spans="1:6" ht="15.75" thickBot="1" x14ac:dyDescent="0.3">
      <c r="A1" s="2" t="s">
        <v>189</v>
      </c>
    </row>
    <row r="2" spans="1:6" ht="15.75" thickBot="1" x14ac:dyDescent="0.3">
      <c r="A2" s="2" t="s">
        <v>190</v>
      </c>
      <c r="E2" s="95" t="s">
        <v>199</v>
      </c>
      <c r="F2" s="96" t="s">
        <v>200</v>
      </c>
    </row>
    <row r="3" spans="1:6" x14ac:dyDescent="0.25">
      <c r="A3" s="2" t="s">
        <v>191</v>
      </c>
      <c r="E3" s="93" t="s">
        <v>189</v>
      </c>
      <c r="F3" s="94">
        <v>1</v>
      </c>
    </row>
    <row r="4" spans="1:6" x14ac:dyDescent="0.25">
      <c r="E4" s="89" t="s">
        <v>191</v>
      </c>
      <c r="F4" s="90">
        <v>0.6</v>
      </c>
    </row>
    <row r="5" spans="1:6" ht="15.75" thickBot="1" x14ac:dyDescent="0.3">
      <c r="E5" s="91" t="s">
        <v>190</v>
      </c>
      <c r="F5" s="92">
        <v>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5"/>
  <sheetViews>
    <sheetView workbookViewId="0">
      <selection activeCell="K11" sqref="K11"/>
    </sheetView>
  </sheetViews>
  <sheetFormatPr baseColWidth="10" defaultRowHeight="15" x14ac:dyDescent="0.25"/>
  <cols>
    <col min="3" max="3" width="14.5703125" style="24" bestFit="1" customWidth="1"/>
    <col min="4" max="4" width="7" style="24" bestFit="1" customWidth="1"/>
    <col min="5" max="5" width="4.140625" style="24" customWidth="1"/>
    <col min="6" max="6" width="14.5703125" style="24" bestFit="1" customWidth="1"/>
    <col min="7" max="7" width="7" style="24" customWidth="1"/>
  </cols>
  <sheetData>
    <row r="1" spans="3:9" ht="15.75" thickBot="1" x14ac:dyDescent="0.3">
      <c r="C1" s="250" t="s">
        <v>344</v>
      </c>
      <c r="D1" s="251"/>
      <c r="F1" s="250" t="s">
        <v>345</v>
      </c>
      <c r="G1" s="251"/>
    </row>
    <row r="2" spans="3:9" ht="15.75" thickBot="1" x14ac:dyDescent="0.3">
      <c r="C2" s="104" t="s">
        <v>199</v>
      </c>
      <c r="D2" s="100" t="s">
        <v>200</v>
      </c>
      <c r="F2" s="104" t="s">
        <v>199</v>
      </c>
      <c r="G2" s="100" t="s">
        <v>200</v>
      </c>
    </row>
    <row r="3" spans="3:9" x14ac:dyDescent="0.25">
      <c r="C3" s="105" t="s">
        <v>189</v>
      </c>
      <c r="D3" s="101">
        <v>0.3</v>
      </c>
      <c r="F3" s="105" t="s">
        <v>189</v>
      </c>
      <c r="G3" s="108">
        <v>0.7</v>
      </c>
      <c r="I3">
        <f>+D3+G3</f>
        <v>1</v>
      </c>
    </row>
    <row r="4" spans="3:9" x14ac:dyDescent="0.25">
      <c r="C4" s="106" t="s">
        <v>191</v>
      </c>
      <c r="D4" s="102">
        <v>0.18</v>
      </c>
      <c r="F4" s="106" t="s">
        <v>191</v>
      </c>
      <c r="G4" s="109">
        <v>0.42</v>
      </c>
      <c r="I4">
        <f t="shared" ref="I4:I5" si="0">+D4+G4</f>
        <v>0.6</v>
      </c>
    </row>
    <row r="5" spans="3:9" ht="15.75" thickBot="1" x14ac:dyDescent="0.3">
      <c r="C5" s="107" t="s">
        <v>190</v>
      </c>
      <c r="D5" s="103">
        <v>0.06</v>
      </c>
      <c r="F5" s="107" t="s">
        <v>190</v>
      </c>
      <c r="G5" s="103">
        <v>0.14000000000000001</v>
      </c>
      <c r="I5">
        <f t="shared" si="0"/>
        <v>0.2</v>
      </c>
    </row>
  </sheetData>
  <mergeCells count="2">
    <mergeCell ref="C1:D1"/>
    <mergeCell ref="F1:G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Hoja1</vt:lpstr>
      <vt:lpstr>Hoja2</vt:lpstr>
      <vt:lpstr>CON CAMBIOS 1</vt:lpstr>
      <vt:lpstr>MATRIZINFORMECUANTITATIVOSCIC</vt:lpstr>
      <vt:lpstr>Hoja3</vt:lpstr>
      <vt:lpstr>Hoja4</vt:lpstr>
      <vt:lpstr>MATRIZINFORMECUANTITATIVOSCIC!Área_de_impresión</vt:lpstr>
      <vt:lpstr>No_se_aplica</vt:lpstr>
      <vt:lpstr>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Omar Eduardo Mancipe Saavedra</dc:creator>
  <cp:lastModifiedBy>NORA YOLANDA MARTINEZ MORA</cp:lastModifiedBy>
  <cp:lastPrinted>2020-01-24T16:31:52Z</cp:lastPrinted>
  <dcterms:created xsi:type="dcterms:W3CDTF">2016-02-24T20:32:39Z</dcterms:created>
  <dcterms:modified xsi:type="dcterms:W3CDTF">2020-02-11T14:45:55Z</dcterms:modified>
</cp:coreProperties>
</file>