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Juan Manuel\2018\Redes sociales\Pagina web\Plan anti corrupción\Enero\02 de enero\"/>
    </mc:Choice>
  </mc:AlternateContent>
  <bookViews>
    <workbookView xWindow="0" yWindow="0" windowWidth="24000" windowHeight="9045"/>
  </bookViews>
  <sheets>
    <sheet name="MAPA RIESGOS CORRUPCIÓN" sheetId="7" r:id="rId1"/>
    <sheet name="DATOS"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Print_Titles" localSheetId="0">'MAPA RIESGOS CORRUPCIÓN'!$1:$8</definedName>
  </definedNames>
  <calcPr calcId="162913"/>
</workbook>
</file>

<file path=xl/calcChain.xml><?xml version="1.0" encoding="utf-8"?>
<calcChain xmlns="http://schemas.openxmlformats.org/spreadsheetml/2006/main">
  <c r="R574" i="7" l="1"/>
  <c r="R573" i="7"/>
  <c r="R572" i="7"/>
  <c r="R571" i="7"/>
  <c r="R570" i="7"/>
  <c r="R569" i="7"/>
  <c r="R568" i="7"/>
  <c r="S567" i="7"/>
  <c r="R567" i="7"/>
  <c r="R566" i="7"/>
  <c r="R565" i="7"/>
  <c r="R564" i="7"/>
  <c r="R563" i="7"/>
  <c r="R562" i="7"/>
  <c r="R561" i="7"/>
  <c r="R560" i="7"/>
  <c r="R559" i="7"/>
  <c r="S559" i="7" s="1"/>
  <c r="R558" i="7"/>
  <c r="R557" i="7"/>
  <c r="R556" i="7"/>
  <c r="R555" i="7"/>
  <c r="R554" i="7"/>
  <c r="R553" i="7"/>
  <c r="R552" i="7"/>
  <c r="V551" i="7"/>
  <c r="W551" i="7" s="1"/>
  <c r="S551" i="7"/>
  <c r="R551" i="7"/>
  <c r="L551" i="7"/>
  <c r="M551" i="7" s="1"/>
  <c r="N551" i="7" s="1"/>
  <c r="K551" i="7"/>
  <c r="R550" i="7" l="1"/>
  <c r="R549" i="7"/>
  <c r="R548" i="7"/>
  <c r="R547" i="7"/>
  <c r="R546" i="7"/>
  <c r="R545" i="7"/>
  <c r="R544" i="7"/>
  <c r="R543" i="7"/>
  <c r="S543" i="7" s="1"/>
  <c r="R542" i="7"/>
  <c r="R541" i="7"/>
  <c r="R540" i="7"/>
  <c r="R539" i="7"/>
  <c r="R538" i="7"/>
  <c r="R537" i="7"/>
  <c r="R536" i="7"/>
  <c r="R535" i="7"/>
  <c r="S535" i="7" s="1"/>
  <c r="R534" i="7"/>
  <c r="R533" i="7"/>
  <c r="R532" i="7"/>
  <c r="R531" i="7"/>
  <c r="R530" i="7"/>
  <c r="R529" i="7"/>
  <c r="R528" i="7"/>
  <c r="S527" i="7"/>
  <c r="R527" i="7"/>
  <c r="R526" i="7"/>
  <c r="R525" i="7"/>
  <c r="R524" i="7"/>
  <c r="R523" i="7"/>
  <c r="R522" i="7"/>
  <c r="R521" i="7"/>
  <c r="R520" i="7"/>
  <c r="R519" i="7"/>
  <c r="R518" i="7"/>
  <c r="R517" i="7"/>
  <c r="R516" i="7"/>
  <c r="R515" i="7"/>
  <c r="R514" i="7"/>
  <c r="R513" i="7"/>
  <c r="R512" i="7"/>
  <c r="R511" i="7"/>
  <c r="R510" i="7"/>
  <c r="R509" i="7"/>
  <c r="R508" i="7"/>
  <c r="R507" i="7"/>
  <c r="R506" i="7"/>
  <c r="R505" i="7"/>
  <c r="R504" i="7"/>
  <c r="R503" i="7"/>
  <c r="R502" i="7"/>
  <c r="R501" i="7"/>
  <c r="R500" i="7"/>
  <c r="R499" i="7"/>
  <c r="R498" i="7"/>
  <c r="R497" i="7"/>
  <c r="R496" i="7"/>
  <c r="R495" i="7"/>
  <c r="R494" i="7"/>
  <c r="R493" i="7"/>
  <c r="R492" i="7"/>
  <c r="R491" i="7"/>
  <c r="R490" i="7"/>
  <c r="R489" i="7"/>
  <c r="R488" i="7"/>
  <c r="R487" i="7"/>
  <c r="R486" i="7"/>
  <c r="R485" i="7"/>
  <c r="R484" i="7"/>
  <c r="R483" i="7"/>
  <c r="R482" i="7"/>
  <c r="R481" i="7"/>
  <c r="R480" i="7"/>
  <c r="R479" i="7"/>
  <c r="R478" i="7"/>
  <c r="R477" i="7"/>
  <c r="R476" i="7"/>
  <c r="R475" i="7"/>
  <c r="R474" i="7"/>
  <c r="R473" i="7"/>
  <c r="R472" i="7"/>
  <c r="V471" i="7"/>
  <c r="W471" i="7" s="1"/>
  <c r="R471" i="7"/>
  <c r="K471" i="7"/>
  <c r="L471" i="7" s="1"/>
  <c r="M471" i="7" s="1"/>
  <c r="N471" i="7" s="1"/>
  <c r="S479" i="7" l="1"/>
  <c r="S487" i="7"/>
  <c r="S495" i="7"/>
  <c r="S471" i="7"/>
  <c r="S503" i="7"/>
  <c r="S511" i="7"/>
  <c r="S519" i="7"/>
  <c r="R470" i="7"/>
  <c r="R469" i="7"/>
  <c r="R468" i="7"/>
  <c r="R467" i="7"/>
  <c r="R466" i="7"/>
  <c r="R465" i="7"/>
  <c r="R464" i="7"/>
  <c r="R463" i="7"/>
  <c r="R462" i="7"/>
  <c r="R461" i="7"/>
  <c r="R460" i="7"/>
  <c r="R459" i="7"/>
  <c r="R458" i="7"/>
  <c r="R457" i="7"/>
  <c r="R456" i="7"/>
  <c r="R455" i="7"/>
  <c r="R454" i="7"/>
  <c r="R453" i="7"/>
  <c r="R452" i="7"/>
  <c r="R451" i="7"/>
  <c r="R450" i="7"/>
  <c r="R449" i="7"/>
  <c r="R448" i="7"/>
  <c r="V447" i="7"/>
  <c r="W447" i="7" s="1"/>
  <c r="R447" i="7"/>
  <c r="K447" i="7"/>
  <c r="L447" i="7" s="1"/>
  <c r="M447" i="7" s="1"/>
  <c r="N447" i="7" s="1"/>
  <c r="R446" i="7"/>
  <c r="R445" i="7"/>
  <c r="R444" i="7"/>
  <c r="R443" i="7"/>
  <c r="R442" i="7"/>
  <c r="R441" i="7"/>
  <c r="R440" i="7"/>
  <c r="R439" i="7"/>
  <c r="R438" i="7"/>
  <c r="R437" i="7"/>
  <c r="R436" i="7"/>
  <c r="R435" i="7"/>
  <c r="R434" i="7"/>
  <c r="R433" i="7"/>
  <c r="R432" i="7"/>
  <c r="R431" i="7"/>
  <c r="R430" i="7"/>
  <c r="R429" i="7"/>
  <c r="R428" i="7"/>
  <c r="R427" i="7"/>
  <c r="R426" i="7"/>
  <c r="R425" i="7"/>
  <c r="R424" i="7"/>
  <c r="V423" i="7"/>
  <c r="W423" i="7" s="1"/>
  <c r="R423" i="7"/>
  <c r="K423" i="7"/>
  <c r="L423" i="7" s="1"/>
  <c r="M423" i="7" s="1"/>
  <c r="N423" i="7" s="1"/>
  <c r="S431" i="7" l="1"/>
  <c r="S455" i="7"/>
  <c r="S463" i="7"/>
  <c r="S439" i="7"/>
  <c r="S447" i="7"/>
  <c r="S423" i="7"/>
  <c r="R422" i="7" l="1"/>
  <c r="R421" i="7"/>
  <c r="R420" i="7"/>
  <c r="R419" i="7"/>
  <c r="R418" i="7"/>
  <c r="R417" i="7"/>
  <c r="R416" i="7"/>
  <c r="R415" i="7"/>
  <c r="S415" i="7" s="1"/>
  <c r="R414" i="7"/>
  <c r="R413" i="7"/>
  <c r="R412" i="7"/>
  <c r="R411" i="7"/>
  <c r="R410" i="7"/>
  <c r="R409" i="7"/>
  <c r="R408" i="7"/>
  <c r="R407" i="7"/>
  <c r="R406" i="7"/>
  <c r="R405" i="7"/>
  <c r="R404" i="7"/>
  <c r="R403" i="7"/>
  <c r="R402" i="7"/>
  <c r="R401" i="7"/>
  <c r="R400" i="7"/>
  <c r="V399" i="7"/>
  <c r="W399" i="7" s="1"/>
  <c r="R399" i="7"/>
  <c r="K399" i="7"/>
  <c r="L399" i="7" s="1"/>
  <c r="M399" i="7" s="1"/>
  <c r="N399" i="7" s="1"/>
  <c r="S399" i="7" l="1"/>
  <c r="S407" i="7"/>
  <c r="R398" i="7" l="1"/>
  <c r="R397" i="7"/>
  <c r="R396" i="7"/>
  <c r="R395" i="7"/>
  <c r="R394" i="7"/>
  <c r="R393" i="7"/>
  <c r="R392" i="7"/>
  <c r="R391" i="7"/>
  <c r="S391" i="7" s="1"/>
  <c r="R390" i="7"/>
  <c r="R389" i="7"/>
  <c r="R388" i="7"/>
  <c r="R387" i="7"/>
  <c r="R386" i="7"/>
  <c r="R385" i="7"/>
  <c r="R384" i="7"/>
  <c r="S383" i="7"/>
  <c r="R383" i="7"/>
  <c r="R382" i="7"/>
  <c r="R381" i="7"/>
  <c r="R380" i="7"/>
  <c r="R379" i="7"/>
  <c r="R378" i="7"/>
  <c r="R377" i="7"/>
  <c r="R376" i="7"/>
  <c r="V375" i="7"/>
  <c r="W375" i="7" s="1"/>
  <c r="R375" i="7"/>
  <c r="K375" i="7"/>
  <c r="L375" i="7" s="1"/>
  <c r="M375" i="7" s="1"/>
  <c r="N375" i="7" s="1"/>
  <c r="R374" i="7"/>
  <c r="R373" i="7"/>
  <c r="R372" i="7"/>
  <c r="R371" i="7"/>
  <c r="R370" i="7"/>
  <c r="R369" i="7"/>
  <c r="R368" i="7"/>
  <c r="R367" i="7"/>
  <c r="R366" i="7"/>
  <c r="R365" i="7"/>
  <c r="R364" i="7"/>
  <c r="R363" i="7"/>
  <c r="R362" i="7"/>
  <c r="R361" i="7"/>
  <c r="R360" i="7"/>
  <c r="R359" i="7"/>
  <c r="R358" i="7"/>
  <c r="R357" i="7"/>
  <c r="R356" i="7"/>
  <c r="R355" i="7"/>
  <c r="R354" i="7"/>
  <c r="R353" i="7"/>
  <c r="R352" i="7"/>
  <c r="V351" i="7"/>
  <c r="W351" i="7" s="1"/>
  <c r="R351" i="7"/>
  <c r="K351" i="7"/>
  <c r="L351" i="7" s="1"/>
  <c r="M351" i="7" s="1"/>
  <c r="N351" i="7" s="1"/>
  <c r="S351" i="7" l="1"/>
  <c r="S367" i="7"/>
  <c r="S375" i="7"/>
  <c r="S359" i="7"/>
  <c r="R350" i="7" l="1"/>
  <c r="R349" i="7"/>
  <c r="R348" i="7"/>
  <c r="R347" i="7"/>
  <c r="R346" i="7"/>
  <c r="R345" i="7"/>
  <c r="R344" i="7"/>
  <c r="R343" i="7"/>
  <c r="R342" i="7"/>
  <c r="R341" i="7"/>
  <c r="R340" i="7"/>
  <c r="R339" i="7"/>
  <c r="R338" i="7"/>
  <c r="R337" i="7"/>
  <c r="R336" i="7"/>
  <c r="R335" i="7"/>
  <c r="S335" i="7" s="1"/>
  <c r="R334" i="7"/>
  <c r="R333" i="7"/>
  <c r="R332" i="7"/>
  <c r="R331" i="7"/>
  <c r="R330" i="7"/>
  <c r="R329" i="7"/>
  <c r="R328" i="7"/>
  <c r="V327" i="7"/>
  <c r="W327" i="7" s="1"/>
  <c r="R327" i="7"/>
  <c r="K327" i="7"/>
  <c r="L327" i="7" s="1"/>
  <c r="M327" i="7" s="1"/>
  <c r="N327" i="7" s="1"/>
  <c r="S343" i="7" l="1"/>
  <c r="S327" i="7"/>
  <c r="R254" i="7" l="1"/>
  <c r="R258" i="7"/>
  <c r="R255" i="7"/>
  <c r="R326" i="7" l="1"/>
  <c r="R325" i="7"/>
  <c r="R324" i="7"/>
  <c r="R323" i="7"/>
  <c r="R322" i="7"/>
  <c r="R321" i="7"/>
  <c r="R320" i="7"/>
  <c r="R319" i="7"/>
  <c r="R318" i="7"/>
  <c r="R317" i="7"/>
  <c r="R316" i="7"/>
  <c r="R315" i="7"/>
  <c r="R314" i="7"/>
  <c r="R313" i="7"/>
  <c r="R312" i="7"/>
  <c r="R311" i="7"/>
  <c r="R310" i="7"/>
  <c r="R309" i="7"/>
  <c r="R308" i="7"/>
  <c r="R307" i="7"/>
  <c r="R306" i="7"/>
  <c r="R305" i="7"/>
  <c r="R304" i="7"/>
  <c r="V303" i="7"/>
  <c r="W303" i="7" s="1"/>
  <c r="R303" i="7"/>
  <c r="M303" i="7"/>
  <c r="N303" i="7" s="1"/>
  <c r="K303" i="7"/>
  <c r="R301" i="7"/>
  <c r="R300" i="7"/>
  <c r="R299" i="7"/>
  <c r="R298" i="7"/>
  <c r="R297" i="7"/>
  <c r="R296" i="7"/>
  <c r="R295" i="7"/>
  <c r="R294" i="7"/>
  <c r="R293" i="7"/>
  <c r="R292" i="7"/>
  <c r="R291" i="7"/>
  <c r="R290" i="7"/>
  <c r="R289" i="7"/>
  <c r="R288" i="7"/>
  <c r="R287" i="7"/>
  <c r="R286" i="7"/>
  <c r="R285" i="7"/>
  <c r="R284" i="7"/>
  <c r="R283" i="7"/>
  <c r="R282" i="7"/>
  <c r="R281" i="7"/>
  <c r="R280" i="7"/>
  <c r="R279" i="7"/>
  <c r="V278" i="7"/>
  <c r="W278" i="7" s="1"/>
  <c r="R278" i="7"/>
  <c r="K278" i="7"/>
  <c r="L278" i="7" s="1"/>
  <c r="M278" i="7" s="1"/>
  <c r="N278" i="7" s="1"/>
  <c r="S311" i="7" l="1"/>
  <c r="S286" i="7"/>
  <c r="S303" i="7"/>
  <c r="S294" i="7"/>
  <c r="S319" i="7"/>
  <c r="S278" i="7"/>
  <c r="R277" i="7" l="1"/>
  <c r="R276" i="7"/>
  <c r="R275" i="7"/>
  <c r="R274" i="7"/>
  <c r="R273" i="7"/>
  <c r="R272" i="7"/>
  <c r="R271" i="7"/>
  <c r="R270" i="7"/>
  <c r="R269" i="7"/>
  <c r="R268" i="7"/>
  <c r="R267" i="7"/>
  <c r="R266" i="7"/>
  <c r="R265" i="7"/>
  <c r="R264" i="7"/>
  <c r="R263" i="7"/>
  <c r="R262" i="7"/>
  <c r="R261" i="7"/>
  <c r="R260" i="7"/>
  <c r="W254" i="7"/>
  <c r="N254" i="7"/>
  <c r="K254" i="7"/>
  <c r="L254" i="7" s="1"/>
  <c r="S262" i="7" l="1"/>
  <c r="S254" i="7"/>
  <c r="S270" i="7"/>
  <c r="R253" i="7" l="1"/>
  <c r="R252" i="7"/>
  <c r="R251" i="7"/>
  <c r="R250" i="7"/>
  <c r="R249" i="7"/>
  <c r="R248" i="7"/>
  <c r="R247" i="7"/>
  <c r="R246" i="7"/>
  <c r="R245" i="7"/>
  <c r="R244" i="7"/>
  <c r="R243" i="7"/>
  <c r="R242" i="7"/>
  <c r="R241" i="7"/>
  <c r="R240" i="7"/>
  <c r="R239" i="7"/>
  <c r="R238" i="7"/>
  <c r="R237" i="7"/>
  <c r="R236" i="7"/>
  <c r="R234" i="7"/>
  <c r="R231" i="7"/>
  <c r="V230" i="7"/>
  <c r="W230" i="7" s="1"/>
  <c r="R230" i="7"/>
  <c r="K230" i="7"/>
  <c r="L230" i="7" s="1"/>
  <c r="R225" i="7"/>
  <c r="R224" i="7"/>
  <c r="R223" i="7"/>
  <c r="R222" i="7"/>
  <c r="R221" i="7"/>
  <c r="R219" i="7"/>
  <c r="R218" i="7"/>
  <c r="R217" i="7"/>
  <c r="R216" i="7"/>
  <c r="R215" i="7"/>
  <c r="R214" i="7"/>
  <c r="W213" i="7"/>
  <c r="R213" i="7"/>
  <c r="S213" i="7" s="1"/>
  <c r="K213" i="7"/>
  <c r="L213" i="7" s="1"/>
  <c r="S246" i="7" l="1"/>
  <c r="S238" i="7"/>
  <c r="S230" i="7"/>
  <c r="R212" i="7" l="1"/>
  <c r="R211" i="7"/>
  <c r="R210" i="7"/>
  <c r="R209" i="7"/>
  <c r="R208" i="7"/>
  <c r="R207" i="7"/>
  <c r="R206" i="7"/>
  <c r="R205" i="7"/>
  <c r="R204" i="7"/>
  <c r="R203" i="7"/>
  <c r="R202" i="7"/>
  <c r="R201" i="7"/>
  <c r="R200" i="7"/>
  <c r="R199" i="7"/>
  <c r="R198" i="7"/>
  <c r="R197" i="7"/>
  <c r="R196" i="7"/>
  <c r="R195" i="7"/>
  <c r="R194" i="7"/>
  <c r="R193" i="7"/>
  <c r="R192" i="7"/>
  <c r="V191" i="7"/>
  <c r="W191" i="7" s="1"/>
  <c r="R191" i="7"/>
  <c r="K191" i="7"/>
  <c r="L191" i="7" s="1"/>
  <c r="M191" i="7" s="1"/>
  <c r="N191" i="7" s="1"/>
  <c r="G191" i="7"/>
  <c r="G213" i="7" s="1"/>
  <c r="S191" i="7" l="1"/>
  <c r="S199" i="7"/>
  <c r="R190" i="7"/>
  <c r="R189" i="7"/>
  <c r="R188" i="7"/>
  <c r="R187" i="7"/>
  <c r="R186" i="7"/>
  <c r="R185" i="7"/>
  <c r="R184" i="7"/>
  <c r="R183" i="7"/>
  <c r="R182" i="7"/>
  <c r="R181" i="7"/>
  <c r="R180" i="7"/>
  <c r="R179" i="7"/>
  <c r="R178" i="7"/>
  <c r="R177" i="7"/>
  <c r="R176" i="7"/>
  <c r="R175" i="7"/>
  <c r="R174" i="7"/>
  <c r="R173" i="7"/>
  <c r="R172" i="7"/>
  <c r="R171" i="7"/>
  <c r="R170" i="7"/>
  <c r="V169" i="7"/>
  <c r="W169" i="7" s="1"/>
  <c r="R169" i="7"/>
  <c r="K169" i="7"/>
  <c r="L169" i="7" s="1"/>
  <c r="M169" i="7" s="1"/>
  <c r="N169" i="7" s="1"/>
  <c r="S169" i="7" l="1"/>
  <c r="S177" i="7"/>
  <c r="R40" i="7"/>
  <c r="R48" i="7"/>
  <c r="R168" i="7" l="1"/>
  <c r="R167" i="7"/>
  <c r="R166" i="7"/>
  <c r="R165" i="7"/>
  <c r="R164" i="7"/>
  <c r="R163" i="7"/>
  <c r="R162" i="7"/>
  <c r="R161" i="7"/>
  <c r="R160" i="7"/>
  <c r="R159" i="7"/>
  <c r="R158" i="7"/>
  <c r="R157" i="7"/>
  <c r="R156" i="7"/>
  <c r="R155" i="7"/>
  <c r="R154" i="7"/>
  <c r="R153" i="7"/>
  <c r="R152" i="7"/>
  <c r="R151" i="7"/>
  <c r="R150" i="7"/>
  <c r="R149" i="7"/>
  <c r="R148" i="7"/>
  <c r="R147" i="7"/>
  <c r="R146" i="7"/>
  <c r="W145" i="7"/>
  <c r="V145" i="7"/>
  <c r="R145" i="7"/>
  <c r="K145" i="7"/>
  <c r="L145" i="7" s="1"/>
  <c r="R144" i="7"/>
  <c r="R143" i="7"/>
  <c r="R142" i="7"/>
  <c r="R141" i="7"/>
  <c r="R140" i="7"/>
  <c r="R139" i="7"/>
  <c r="R138" i="7"/>
  <c r="R137" i="7"/>
  <c r="R136" i="7"/>
  <c r="R135" i="7"/>
  <c r="R134" i="7"/>
  <c r="R133" i="7"/>
  <c r="R132" i="7"/>
  <c r="R131" i="7"/>
  <c r="R130" i="7"/>
  <c r="R129" i="7"/>
  <c r="R128" i="7"/>
  <c r="R127" i="7"/>
  <c r="R126" i="7"/>
  <c r="R125" i="7"/>
  <c r="R124" i="7"/>
  <c r="R123" i="7"/>
  <c r="R122" i="7"/>
  <c r="R121" i="7"/>
  <c r="R120" i="7"/>
  <c r="R119" i="7"/>
  <c r="R118" i="7"/>
  <c r="R117" i="7"/>
  <c r="R116" i="7"/>
  <c r="R115" i="7"/>
  <c r="R114" i="7"/>
  <c r="R113" i="7"/>
  <c r="R112" i="7"/>
  <c r="R111" i="7"/>
  <c r="R110" i="7"/>
  <c r="R109" i="7"/>
  <c r="R108" i="7"/>
  <c r="R107" i="7"/>
  <c r="R106" i="7"/>
  <c r="V105" i="7"/>
  <c r="W105" i="7" s="1"/>
  <c r="R105" i="7"/>
  <c r="S105" i="7" s="1"/>
  <c r="K105" i="7"/>
  <c r="L105" i="7" s="1"/>
  <c r="M105" i="7" s="1"/>
  <c r="N105" i="7" s="1"/>
  <c r="S121" i="7" l="1"/>
  <c r="S113" i="7"/>
  <c r="S153" i="7"/>
  <c r="S161" i="7"/>
  <c r="S129" i="7"/>
  <c r="S137" i="7"/>
  <c r="M145" i="7"/>
  <c r="N145" i="7" s="1"/>
  <c r="S145" i="7"/>
  <c r="R104" i="7"/>
  <c r="R103" i="7"/>
  <c r="R102" i="7"/>
  <c r="R101" i="7"/>
  <c r="R100" i="7"/>
  <c r="R99" i="7"/>
  <c r="R98" i="7"/>
  <c r="R97" i="7"/>
  <c r="R96" i="7"/>
  <c r="R95" i="7"/>
  <c r="R94" i="7"/>
  <c r="R93" i="7"/>
  <c r="R92" i="7"/>
  <c r="R91" i="7"/>
  <c r="R90" i="7"/>
  <c r="R89" i="7"/>
  <c r="R88" i="7"/>
  <c r="R87" i="7"/>
  <c r="R86" i="7"/>
  <c r="R85" i="7"/>
  <c r="R84" i="7"/>
  <c r="R83" i="7"/>
  <c r="R82" i="7"/>
  <c r="V81" i="7"/>
  <c r="W81" i="7" s="1"/>
  <c r="R81" i="7"/>
  <c r="K81" i="7"/>
  <c r="L81" i="7" s="1"/>
  <c r="M81" i="7" s="1"/>
  <c r="N81" i="7" s="1"/>
  <c r="S81" i="7" l="1"/>
  <c r="S97" i="7"/>
  <c r="S89" i="7"/>
  <c r="K57" i="7"/>
  <c r="L57" i="7" s="1"/>
  <c r="M57" i="7" s="1"/>
  <c r="N57" i="7" s="1"/>
  <c r="K33" i="7"/>
  <c r="L33" i="7" s="1"/>
  <c r="M33" i="7" s="1"/>
  <c r="N33" i="7" s="1"/>
  <c r="R80" i="7"/>
  <c r="R79" i="7"/>
  <c r="R78" i="7"/>
  <c r="R77" i="7"/>
  <c r="R76" i="7"/>
  <c r="R75" i="7"/>
  <c r="R74" i="7"/>
  <c r="R73" i="7"/>
  <c r="R72" i="7"/>
  <c r="R71" i="7"/>
  <c r="R70" i="7"/>
  <c r="R69" i="7"/>
  <c r="R68" i="7"/>
  <c r="R67" i="7"/>
  <c r="R66" i="7"/>
  <c r="R65" i="7"/>
  <c r="R64" i="7"/>
  <c r="R63" i="7"/>
  <c r="R62" i="7"/>
  <c r="R61" i="7"/>
  <c r="R60" i="7"/>
  <c r="R59" i="7"/>
  <c r="R58" i="7"/>
  <c r="V57" i="7"/>
  <c r="W57" i="7" s="1"/>
  <c r="R57" i="7"/>
  <c r="R56" i="7"/>
  <c r="R55" i="7"/>
  <c r="R54" i="7"/>
  <c r="R53" i="7"/>
  <c r="R52" i="7"/>
  <c r="R51" i="7"/>
  <c r="R50" i="7"/>
  <c r="R49" i="7"/>
  <c r="R47" i="7"/>
  <c r="R46" i="7"/>
  <c r="R45" i="7"/>
  <c r="R44" i="7"/>
  <c r="R43" i="7"/>
  <c r="R42" i="7"/>
  <c r="R41" i="7"/>
  <c r="R39" i="7"/>
  <c r="R38" i="7"/>
  <c r="R37" i="7"/>
  <c r="R36" i="7"/>
  <c r="R35" i="7"/>
  <c r="R34" i="7"/>
  <c r="V33" i="7"/>
  <c r="W33" i="7" s="1"/>
  <c r="R33" i="7"/>
  <c r="S57" i="7" l="1"/>
  <c r="S73" i="7"/>
  <c r="S33" i="7"/>
  <c r="S65" i="7"/>
  <c r="S41" i="7"/>
  <c r="S49" i="7"/>
  <c r="K9" i="7"/>
  <c r="L9" i="7" s="1"/>
  <c r="R27" i="7" l="1"/>
  <c r="R28" i="7"/>
  <c r="R29" i="7"/>
  <c r="R30" i="7"/>
  <c r="R31" i="7"/>
  <c r="R32" i="7"/>
  <c r="V9" i="7"/>
  <c r="W9" i="7" s="1"/>
  <c r="R9" i="7"/>
  <c r="R26" i="7"/>
  <c r="R25" i="7"/>
  <c r="R24" i="7"/>
  <c r="R23" i="7"/>
  <c r="R22" i="7"/>
  <c r="R21" i="7"/>
  <c r="R20" i="7"/>
  <c r="R19" i="7"/>
  <c r="R18" i="7"/>
  <c r="R17" i="7"/>
  <c r="R16" i="7"/>
  <c r="R15" i="7"/>
  <c r="R14" i="7"/>
  <c r="R13" i="7"/>
  <c r="R12" i="7"/>
  <c r="R11" i="7"/>
  <c r="R10" i="7"/>
  <c r="M9" i="7" l="1"/>
  <c r="N9" i="7" s="1"/>
  <c r="S9" i="7"/>
  <c r="S17" i="7"/>
  <c r="S25" i="7"/>
  <c r="L16" i="5" l="1"/>
  <c r="F10" i="5"/>
</calcChain>
</file>

<file path=xl/comments1.xml><?xml version="1.0" encoding="utf-8"?>
<comments xmlns="http://schemas.openxmlformats.org/spreadsheetml/2006/main">
  <authors>
    <author>ANDRES FRANCISCO JAVIER MONTAÑA SOTO</author>
  </authors>
  <commentList>
    <comment ref="AB7" authorId="0" shapeId="0">
      <text>
        <r>
          <rPr>
            <b/>
            <sz val="9"/>
            <color indexed="81"/>
            <rFont val="Tahoma"/>
            <family val="2"/>
          </rPr>
          <t xml:space="preserve">Se refiere a las acciones que se realizan para verificar que se estén ejecutando los controles y acciones de mitigación </t>
        </r>
      </text>
    </comment>
  </commentList>
</comments>
</file>

<file path=xl/sharedStrings.xml><?xml version="1.0" encoding="utf-8"?>
<sst xmlns="http://schemas.openxmlformats.org/spreadsheetml/2006/main" count="1646" uniqueCount="418">
  <si>
    <t>Riesgo</t>
  </si>
  <si>
    <t>Tipo de Riesgo</t>
  </si>
  <si>
    <t>Probabilidad</t>
  </si>
  <si>
    <t>Impacto</t>
  </si>
  <si>
    <t>Medida de Respuesta</t>
  </si>
  <si>
    <t>Controles Existentes</t>
  </si>
  <si>
    <t>Puntaje Final</t>
  </si>
  <si>
    <t>Responsable</t>
  </si>
  <si>
    <t>Indicador</t>
  </si>
  <si>
    <t>No.</t>
  </si>
  <si>
    <t>En el tiempo definido que lleva la herramienta ha demostrado ser efectiva</t>
  </si>
  <si>
    <t>La frecuencia de la ejecución del control y seguimiento es adecuada</t>
  </si>
  <si>
    <t>Existen manuales, instructivos o procedimientos para el manejo de la herramienta</t>
  </si>
  <si>
    <t>FECHA:</t>
  </si>
  <si>
    <t>Riesgo Estratégico</t>
  </si>
  <si>
    <t>Riesgo Operativo</t>
  </si>
  <si>
    <t>Riesgo Financiero</t>
  </si>
  <si>
    <t>Riesgo de Cumplimiento</t>
  </si>
  <si>
    <t>Riesgo de Tecnología</t>
  </si>
  <si>
    <t>Riesgo de Conocimiento</t>
  </si>
  <si>
    <t>Riesgo Ambiental</t>
  </si>
  <si>
    <t>Riesgo en Seguridad y Salud en el Trabajo</t>
  </si>
  <si>
    <t>Riesgo de Gestión Documental</t>
  </si>
  <si>
    <t>Riesgo de Corrupción</t>
  </si>
  <si>
    <t>Riesgo de Imagen</t>
  </si>
  <si>
    <t>TIPO DE RIESGO</t>
  </si>
  <si>
    <t>Causas</t>
  </si>
  <si>
    <t>Raro</t>
  </si>
  <si>
    <t>Improbable</t>
  </si>
  <si>
    <t>Posible</t>
  </si>
  <si>
    <t>Probable</t>
  </si>
  <si>
    <t>Casi Seguro</t>
  </si>
  <si>
    <t>PROBABILIDAD</t>
  </si>
  <si>
    <t>IMPACTO</t>
  </si>
  <si>
    <t>Insignificante</t>
  </si>
  <si>
    <t>Catastrófico</t>
  </si>
  <si>
    <t>Mayor</t>
  </si>
  <si>
    <t>Moderado</t>
  </si>
  <si>
    <t>Menor</t>
  </si>
  <si>
    <t>Si</t>
  </si>
  <si>
    <t>No</t>
  </si>
  <si>
    <t>MATERIALIZADO</t>
  </si>
  <si>
    <t>No existe control</t>
  </si>
  <si>
    <t>Están definidos los responsables de la ejecución del control y del seguimiento</t>
  </si>
  <si>
    <t>¿El control es automático?</t>
  </si>
  <si>
    <t>¿El control es manual?</t>
  </si>
  <si>
    <t>¿Se cuenta con evidencias de la ejecución y seguimiento del control?</t>
  </si>
  <si>
    <t>Total</t>
  </si>
  <si>
    <t>CRITERIO</t>
  </si>
  <si>
    <t>PUNTAJE</t>
  </si>
  <si>
    <t>3. ANÁLISIS DEL RIESGO</t>
  </si>
  <si>
    <t>4. VALORACIÓN DEL RIESGO</t>
  </si>
  <si>
    <t>Acción de Mitigación</t>
  </si>
  <si>
    <t>Puntaje</t>
  </si>
  <si>
    <t>TIPO DE CONTROL</t>
  </si>
  <si>
    <t>Preventivo</t>
  </si>
  <si>
    <t>Correctivo</t>
  </si>
  <si>
    <t>Riesgos Corrupción</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</si>
  <si>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</si>
  <si>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</si>
  <si>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</si>
  <si>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</si>
  <si>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</si>
  <si>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</si>
  <si>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</si>
  <si>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</si>
  <si>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</si>
  <si>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</si>
  <si>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</si>
  <si>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</si>
  <si>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</si>
  <si>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¿Generar pérdida de credibilidad del sector?</t>
  </si>
  <si>
    <t>¿Ocasionar lesiones físicas o pérdida de vidas humanas?</t>
  </si>
  <si>
    <t>¿Afectar la imagen regional?</t>
  </si>
  <si>
    <t>¿Afectar la imagen nacional?</t>
  </si>
  <si>
    <t>Preguntas para Definir el Impacto</t>
  </si>
  <si>
    <t>Si el riesgo de corrupción se materializa podría….</t>
  </si>
  <si>
    <t>Si/No</t>
  </si>
  <si>
    <t>SI</t>
  </si>
  <si>
    <t>Criterio</t>
  </si>
  <si>
    <t>Proceso</t>
  </si>
  <si>
    <t xml:space="preserve"> 2. IDENTIFICACIÓN DEL RIESGO</t>
  </si>
  <si>
    <t>Zona de riesgo inherente</t>
  </si>
  <si>
    <t>Zona de riesgo residual</t>
  </si>
  <si>
    <t>Acciones de Mitigación asociadas al control</t>
  </si>
  <si>
    <t>Registro</t>
  </si>
  <si>
    <t>Período de Ejecución (Fecha de inicio y fecha fin)</t>
  </si>
  <si>
    <t>Acción</t>
  </si>
  <si>
    <t>5. MONITOREO Y REVISIÓN</t>
  </si>
  <si>
    <t>PROCESO</t>
  </si>
  <si>
    <t>Puntaje Herramientas para ejercer el control/seguimiento</t>
  </si>
  <si>
    <t>Tipo de Control</t>
  </si>
  <si>
    <t>Acciones de monitoreo y revisión</t>
  </si>
  <si>
    <t>Objetivo del Proceso</t>
  </si>
  <si>
    <t xml:space="preserve">Verificar el cumplimiento de los objetivos institucionales y de los macroprocesos y procesos, a través de evaluaciones independientes y autoevaluaciones de gestión con el propósito de fortalecer la mejora continua de la entidad.  </t>
  </si>
  <si>
    <t>Ofrecimiento de Dadivas
Trafico de Influencias
Abuso de Autoridad
Amiguismo</t>
  </si>
  <si>
    <t>Perdida de Objetividad en el ejercicio de la auditoria en beneficio propio o de un tercero.</t>
  </si>
  <si>
    <t>Perdida de confianza en la entidad afectando su reputación
Afecta al grupo de funcionarios del proceso
Incumplimiento de metas y objetivos de la dependenci</t>
  </si>
  <si>
    <t>NO</t>
  </si>
  <si>
    <t>Jefe y funcionarios</t>
  </si>
  <si>
    <t xml:space="preserve">Seguimiento cuatrimestral a  las  acciones asociadas al control </t>
  </si>
  <si>
    <t>Informe preliminar, portafolio de evidencias y evidencias</t>
  </si>
  <si>
    <t>No. de auditoría con Informe Final / No. de auditorias programadas</t>
  </si>
  <si>
    <t>MAPA DE RIESGOS DE CORRUPCION 2018</t>
  </si>
  <si>
    <t>PROCESOS SED</t>
  </si>
  <si>
    <t>27 de diciembre de 2017</t>
  </si>
  <si>
    <t>Informes de auditorias realizadas</t>
  </si>
  <si>
    <t>Jefe Oficina de Control Interno y equipo de trabajo</t>
  </si>
  <si>
    <t>01/01/2017 al 31/12/2017</t>
  </si>
  <si>
    <t>EVALUACIÓN DE LA GESTIÓN</t>
  </si>
  <si>
    <t>GESTIONAR LOS ASUNTOS LEGALES</t>
  </si>
  <si>
    <t>Asesorar y representar a la Secretaria de Educación del Distrito en todos los asuntos relacionados con procesos judiciales, extrajudiciales y administrativos. Así como ejercer la acción disciplinaria en primera y segunda instancia, a través de los mecanismos jurídicamente establecidos, para contribuir con la prevención del daño antijurídico, la defensa de los intereses de la entidad, el cumplimiento de funciones y el mandato de la Ley.</t>
  </si>
  <si>
    <t>Deficiencia de los controles y auditoría de los sistemas de información SIPROJ</t>
  </si>
  <si>
    <t>No defensa o indebida defensa de los procesos judiciales o administrativos para favorecer a un tercero</t>
  </si>
  <si>
    <t xml:space="preserve">Perdida de procesos </t>
  </si>
  <si>
    <t xml:space="preserve">Seguimiento mensual a las actuaciones reportadas por los abogados </t>
  </si>
  <si>
    <t>Jefe Oficina Asesora Jurídica</t>
  </si>
  <si>
    <t xml:space="preserve">Vencimiento de terminos procesales </t>
  </si>
  <si>
    <t xml:space="preserve">Seguimiento mensual a los sistemas de información </t>
  </si>
  <si>
    <t>Incumplimiento de fallos judiciales</t>
  </si>
  <si>
    <t>Deficiencias de gestión para la recuperación de acreencias a favor de la SED.</t>
  </si>
  <si>
    <t>Indebida realización del cobro persuasivo para favorecer a terceros</t>
  </si>
  <si>
    <t xml:space="preserve">Detrimento patrimonial </t>
  </si>
  <si>
    <t>Procedimiento Gestionar el Cobro de Cartera de Deudas Susceptibles de Cobro Persuasivo</t>
  </si>
  <si>
    <t xml:space="preserve">Títulos recibidos para inicio de cobro persuasivo /No. de cobros persuasivos gestionados </t>
  </si>
  <si>
    <t xml:space="preserve">Seguimiento y generación de reportes periodicos de estado de procesos de cobro persuasivo </t>
  </si>
  <si>
    <t>GESTIONAR LA TECNOLOGIA DE LA INFORMACION Y LAS COMUNICACIONES</t>
  </si>
  <si>
    <t xml:space="preserve">Apoyar el desarrollo estratégico de la Secretaría de Educación del Distrito, a través de la orientación, adquisición, desarrollo, operación y mantenimiento de las Tecnologías de la Información y las Comunicaciones, alineadas al cumplimiento de su Misión. </t>
  </si>
  <si>
    <t>Intrusión no autorizada a los sistemas de información , aplicativos y bases de datos</t>
  </si>
  <si>
    <t>Manipulación indebida de los sistemas información en beneficio de un tercero</t>
  </si>
  <si>
    <t>Investigaciones, pérdida de confianza en la integridad de los Sistemas de Información</t>
  </si>
  <si>
    <t xml:space="preserve">Capacitaciones presenciales </t>
  </si>
  <si>
    <t>No.de socializaciones ejecutadas/ No. de socializaciones planeadas</t>
  </si>
  <si>
    <t>Desconocimiento de los lineamientos para el desarrollo y manejo de los sistemas de información , aplicativos y base de datos</t>
  </si>
  <si>
    <t>Apoyar la materializaciòn de la actividad contractual en sus distintas etapas, para que la entidad atienda las necesidades públicas que corresponde a su ámbito de gestiòn en el marco de la normativa vigente</t>
  </si>
  <si>
    <t>Solicitar o recibir dádivas para beneficio propio o de un tercero</t>
  </si>
  <si>
    <t xml:space="preserve">Comprometer la calidad de los bienes y/o servicios de la entidad / Detrimento patrimonial / Investigaciones / mala imagen institucional </t>
  </si>
  <si>
    <t>Capacitación/nes sensibilizaciones sobre el roldel supervisor e interventor a las áreas de la SED</t>
  </si>
  <si>
    <t>Dirección de Contratación</t>
  </si>
  <si>
    <t>01/02/2018-31/12/2018</t>
  </si>
  <si>
    <t>Capacitación/nes sensibilizaciones sobre el rol de supervisor e interventor a las áreas de la SED</t>
  </si>
  <si>
    <t>Número de capacitaciones realizadas/capacitaciones propuestas</t>
  </si>
  <si>
    <t>Realizar auditorias sobre una muestra aleatoria sobre los informes de supervisión de los contratos</t>
  </si>
  <si>
    <t>Dirección de Construcción y conservación de establecimientos educativos</t>
  </si>
  <si>
    <t>Realizar auditorias sobre una muestra aleatoria de autocontrol sobre los informes de supervisión de los contratos</t>
  </si>
  <si>
    <t>Porcentaje de cumplimiento de conceptos de auditoria/ No. Total de informes auditados.</t>
  </si>
  <si>
    <t>Implementación del instructivo que  establece las actividades y responsables en la estructuración y evaluación de proyectos de infraestructura física.</t>
  </si>
  <si>
    <t>No. de estudios previos con nota de verificación del cumplimiento del instructivo /No. Total de procesos publicados</t>
  </si>
  <si>
    <t>Verificación de la suscripción del pacto de probidad en cada uno de los procesos contractuales</t>
  </si>
  <si>
    <t>Procesos de selección con pacto de probidad/Total de procesos en etapa precontractual</t>
  </si>
  <si>
    <t>Mesas de trabajo de acompañamiento previo para la elaboración de estudios previos y pliegos de condiciones</t>
  </si>
  <si>
    <t>Mesas de trabajo realizadas/mesas de trabajo solicitadas</t>
  </si>
  <si>
    <t>Visitas aleatorias para verficar la calidad de los bienes muebles a adquirir.</t>
  </si>
  <si>
    <t>Dirección de Dotaciones Escolares</t>
  </si>
  <si>
    <t>Visitas aleatorias de verificación.</t>
  </si>
  <si>
    <t>No. De visitas realizadas.</t>
  </si>
  <si>
    <t>Visitas de seguimiento y monitoreo a la totalidad de las sedes para verificar las condiciones de la entrega de los productos y servicios contratados en el Programa de Alimentación</t>
  </si>
  <si>
    <t>Dirección de Bienestar Estudiantil</t>
  </si>
  <si>
    <t>15/01/2018-31/12/2018</t>
  </si>
  <si>
    <t>Visitas de seguimiento a sedes.</t>
  </si>
  <si>
    <t>No. de sedes visitadas /No. total de sedes</t>
  </si>
  <si>
    <t xml:space="preserve">
Distorsión de precios cotizados en los estudios de costos del sector que aumentan injustificadamente el presupuesto oficial estimado de los procesos de contratación.
Preacuerdo de los oferentes para acomodar el resultado del proceso de selección</t>
  </si>
  <si>
    <t>Posibilidad de existencia de colusión - fraude</t>
  </si>
  <si>
    <t>Detrimento patrimonial / insatisfacción de la necesidad pública respectiva</t>
  </si>
  <si>
    <t xml:space="preserve">Presentación y validación en comité de contratación de los procesos que son de su competencia </t>
  </si>
  <si>
    <t>Presentación y validación en comité de contratación de los procesos que son de su competencia</t>
  </si>
  <si>
    <t>No. de procesos de contratación sometidos a revisión en el comité/ No. de proceso de competencia del comité</t>
  </si>
  <si>
    <t>Gestión defensa judicial</t>
  </si>
  <si>
    <t>Realizar reportes mensuales de seguimiento</t>
  </si>
  <si>
    <t>Realizar reportes mensuales de cobro persuasivo</t>
  </si>
  <si>
    <t>Dado que la Zona de riesgo residual es moderada no requiere acción de mitigación y se continua con la ejecución de los controles existentes</t>
  </si>
  <si>
    <t>Dado que la Zona de riesgo residual es baja  no requiere acción de mitigación y se continua con la ejecución del control existente</t>
  </si>
  <si>
    <t>Reportes de seguimiento</t>
  </si>
  <si>
    <t>Dado que la Zona de riesgo residual es moderada no requiere acción de mitigación y se continua con la ejecución del control existente</t>
  </si>
  <si>
    <t>Listas de asistencia</t>
  </si>
  <si>
    <t>Jefe OAREDP</t>
  </si>
  <si>
    <t>01/01/2018 al 31/12/2018</t>
  </si>
  <si>
    <t xml:space="preserve">Verificar la ejecución de  campañas de sensibilización sobre la política de seguridad y privacidad de la información </t>
  </si>
  <si>
    <t>Debilidad y/o desconocimiento de las responsabilidades en el ejercicio de la supervisión de contratos
Debilidades en la estructuración de los estudios y documentos previos.</t>
  </si>
  <si>
    <t>GESTIONAR LA CONTRATACION</t>
  </si>
  <si>
    <t>Instructivo</t>
  </si>
  <si>
    <t>Actas de reunión y/o listas de asistencia</t>
  </si>
  <si>
    <t>Actas de reunión y/o informes de visitas</t>
  </si>
  <si>
    <t>Acta de reunión</t>
  </si>
  <si>
    <t>Favorecimiento de intereses particulares o de rerceros para la agilizacion de tramites de prestaciones socilaes de los docentes o sus beneficiarios</t>
  </si>
  <si>
    <t>Ofrecer dadivas o cobrar poir el tramite de las prestaciones sociales a cargo de la Dirección de Talento Humano</t>
  </si>
  <si>
    <t>acciones juridicas originando procesos sancionatorios, disciplinarios, fiscales y penales</t>
  </si>
  <si>
    <t>Seguimiento al tramite de cada una de las solicitudes radicadas (bases de datos exel)</t>
  </si>
  <si>
    <t>Dado que la Zona de riesgo residual es baja no se requiere acción de mitigación y se continua con la ejecución del control existente</t>
  </si>
  <si>
    <t>Solicitudes Radicadas
Respuesta a solicitudes</t>
  </si>
  <si>
    <t>Fondo de Prestaciones Sociales del Magisterio</t>
  </si>
  <si>
    <t>1/01/2018-31/12/2018</t>
  </si>
  <si>
    <t>Verificación realización seguimiento a trámites</t>
  </si>
  <si>
    <t>No. Solicitudes actuadas/No solicitudes tramitadas</t>
  </si>
  <si>
    <t>GESTIÓN DEL TALENTO HUMANO</t>
  </si>
  <si>
    <t>Administrar en recurso humano de la entidad, mediante acciones que permitan controlar de forma oportuna, transparente y eficaz, la planta de personal, para una adecuada planeacion y toma de decisiones</t>
  </si>
  <si>
    <t>Falta de control en el proceso de vinculacion de docentes provisionales</t>
  </si>
  <si>
    <t>Favorecer el nombramiento de docentes provisionales sin el uso de los aplicativos para tal fin</t>
  </si>
  <si>
    <t>Sanciones penales y disciplinarias</t>
  </si>
  <si>
    <t>Aplicativo para provisión de empleos docentes en nombramiento provisional</t>
  </si>
  <si>
    <t>Reportes aplicativo para provisión de empleos docentes en nombramiento provisional</t>
  </si>
  <si>
    <t>Oficina de Personal</t>
  </si>
  <si>
    <t xml:space="preserve">Seguimiento cuatrimestral a  las  acciones asociadas al control  </t>
  </si>
  <si>
    <t>Oficina de personal</t>
  </si>
  <si>
    <t>No. Vacantes otorgadas por los aplicativos/No., vacantes ofertadas</t>
  </si>
  <si>
    <t>Ajustes permanentes al distema de liquidacion de nomina, tanto para la generacion de las nominas mensuales y adicionales y en la seguridad social, asi como la posible falta de información  sobre las novedades reportadas</t>
  </si>
  <si>
    <t>Errores en la liquidación  de las nóminas y en el ingreso de las novedades y manipulacion de esta para beneficio propio o de otros</t>
  </si>
  <si>
    <t>pagos que no corresponden, reclamos, reintegros por parte de los servidores, procesos disciplinarios y perdida de credibilidad</t>
  </si>
  <si>
    <t>EXTREMA</t>
  </si>
  <si>
    <t xml:space="preserve">Reducir el Riesgo, Evitar, Compartir o Transferir </t>
  </si>
  <si>
    <t>Revisión de la liquidación en Sistema de Liquidación de Nómina</t>
  </si>
  <si>
    <t xml:space="preserve">1 Generar los reportes denrto del proceso de liquidación de la nómina desde Sistema HUMANO para evaluar el comportamiento de los conceptos en el mes a que tenga derecho el funcionario así como el movimiento presupustal. 
2 Consulta de los actos administrativos y soportes existentes en la herramienta SHAREPOINT  en OFFICE 365 cuando se requiera.
</t>
  </si>
  <si>
    <t>Oficina de Nómina</t>
  </si>
  <si>
    <t>enero 2018 a diciembre 2018</t>
  </si>
  <si>
    <t>Revisiones aleatorias  durante la vigencia</t>
  </si>
  <si>
    <t xml:space="preserve">Oficina de Nóminas </t>
  </si>
  <si>
    <t>No. de nóminas liquidadas / No. de nóminas proyectadas</t>
  </si>
  <si>
    <t>Reportes Sistema Integrado Humano</t>
  </si>
  <si>
    <t>No verificar la documentacion presestada para la inscripción y ascenso en los sistemas de clasificacion docentes vigentes. No dar a conocer irregularidades por documentacion presuntamente falsa a las dependencias competentes de la entidad</t>
  </si>
  <si>
    <t>Favorecimiento salarial injustificado a un docente o directivo docente que no cuenta con los requisitos para inscribirse o asecender en los sistemas de clasificacion vigente</t>
  </si>
  <si>
    <t>Detrimento patrimonial, mala calidad en la educacion, perdida de recursos economicos, gastos administrativos y procesales</t>
  </si>
  <si>
    <t xml:space="preserve">Baja </t>
  </si>
  <si>
    <t>Asumir el riesgo</t>
  </si>
  <si>
    <t>Verificar los títulos aportados por los docentes para inscripción y ascenso en las bases de datos consolidadas en la dependencia, así como  con los establecimientos educativos y las IES.</t>
  </si>
  <si>
    <t>Solicitudes de inscripción y ascenso
Reporte de títulos falos
Denuncias presentadas</t>
  </si>
  <si>
    <t>Oficina de Escalafon Docente</t>
  </si>
  <si>
    <t>01/01/2018-31/12/2018</t>
  </si>
  <si>
    <t>1, No. Verificaciones/No. Solicitudes de inscripción y ascensos que aporten títulos
2, Reporte de títulos falsos/ denuncias presentadas</t>
  </si>
  <si>
    <t xml:space="preserve">CONTROL DISCIPLINARIO </t>
  </si>
  <si>
    <t xml:space="preserve">Adelantar los trámites tendientes a establecer la resposabilidad Disciplinaria de los servidores públicos con ocasión del presunto incumplimiento de deberes, extralimitacion u omision de funciones o por presunta violacion de prohibiciones o del régimen de inhabilidades e incompatibilidades y conficto de intereses . </t>
  </si>
  <si>
    <t xml:space="preserve">Trafico de intereses o influencias particulares o politicas </t>
  </si>
  <si>
    <t>Manipulacion en las decisiones de los procesos disciplinarios para beneficio particular o de un tercero</t>
  </si>
  <si>
    <t xml:space="preserve">Mala imagen de la oficina y la SED </t>
  </si>
  <si>
    <t xml:space="preserve">Seguimiento cuatrimestral  al sistema SID  y revisIon aleatoria de procesos disciplinarios  a cargo de los abogados </t>
  </si>
  <si>
    <t xml:space="preserve"> CALIDAD EDUCATIVA INTEGRAL</t>
  </si>
  <si>
    <t>Promover en todos: niños, niñas, personas jóvenes y adultas, el desarrollo integral y los aprendizajes a lo largo de la vida para la mejora continua de la calidad educativa, mediante la definición de lineamientos, orientaciones y estrategias pedagógicas, el acompañamiento a las instituciones educativas, el fortalecimiento curricular y la cualificación de los docentes y agentes educativos.</t>
  </si>
  <si>
    <t>Falta de un repositorio que conlleva a la ausencia de  control de los expedientes contractuales.</t>
  </si>
  <si>
    <t>Perdida de expedientes en el manejo documental de los procesos de supervisión de contratos para beneficio de un tercero.</t>
  </si>
  <si>
    <t>No contar por parte de la entidad, con la memoria institucional requerida.
Posible investigaciones y procesos disciplinarios, administrativos y penales.</t>
  </si>
  <si>
    <t>Creación y actualización de un repsositorio.</t>
  </si>
  <si>
    <t>Documentos soportes de gestión precontractual, contractual y de ejeución.</t>
  </si>
  <si>
    <t>Dirección de Ciencia, tecnologias y medios educativos.
Dirección de Evaluación de la Educación.
Dirección de Preescolar y Básica Primaria.
Dirección de Formación de Docentes e innovaciones pedagógicas.
Dirección de Educación Media.
Dirección de Inclusión e  Integración de poblaciones. 
(Subsecretaría de Calidad y Pertienencia)</t>
  </si>
  <si>
    <t>N/A</t>
  </si>
  <si>
    <t>Verificación cuatrimestral de la creación y actualización del repositorio.</t>
  </si>
  <si>
    <t>Profesional asignado por cada una de las Direcciones de la Subsecretaría de Calidad y Pertinencia.</t>
  </si>
  <si>
    <t>Un (1) repositorio por cada Dirección de la Subsecretaría de Calidad y Pertinencia.</t>
  </si>
  <si>
    <t>Gestionar capacitaciones en gestión documental que incluya verificación de soportes precontractuales, contractuales y de ejecución, debidamente digitalizados para el envio fìsico al  área encargada</t>
  </si>
  <si>
    <t>Seguimiento al proceso de capacitaciones en gestión documental para temas contractuales.</t>
  </si>
  <si>
    <t>Asesor o profesional asignados por la Subsecretaría de Calidad y Pertienencia.</t>
  </si>
  <si>
    <t>Capacitaciones gestionadas sobre gestión documental que relaciones temas contractuales.</t>
  </si>
  <si>
    <t>Falta de inducción y capacitación adecuada en temas relacionados con gestiòn documental.</t>
  </si>
  <si>
    <t>Inadecuado gestiòn de los expedientes contracutales.</t>
  </si>
  <si>
    <t>Manipulación de los sistemas de información en beneficio de terceros, que conlleva al manejo y uso inadecuado de la información generada, procesada y a la cual se accede desde cada una de las áreas de la Subsecretaría de Calidad y Pertinencia.</t>
  </si>
  <si>
    <t>1. Reprocesos y desinformación.
2. Pérdida de imagen y credibilidad.</t>
  </si>
  <si>
    <t>No se publique ninguna información sin el debido visto bueno del director encargado.</t>
  </si>
  <si>
    <t>Teniendo en cuenta que la zona de riesgo residual se ùbica en moderada no se requiere acción de mitigación y se continúa con la ejecución del control: No publicar hasta tanto no haya el protocolo debido de autorización. De igual manera Generar la propuesta para la creación del SI en conjunto con comites interdirecciones.</t>
  </si>
  <si>
    <t>Documentos digitalizados y en fìsico debidamente foliados y archivados con el previo visto bueno del jefe de la direcciòn</t>
  </si>
  <si>
    <t>Direcciòn de Ciesncias, Tecnologìas y Medios Educativos.
Dirección de Evaluación de la Educación .
Dirección de Preescolar y Básica Primaria.
Dirección de Formación de Docentes e Innovaciones Pedagógicas.
Dirección de Educación Media.
Dirección de Inclusión e Integración de Poblaciones.
Subsecretaría de Calidad y Pertinencia.</t>
  </si>
  <si>
    <t>Verificación y Actualización del Sistema de Información</t>
  </si>
  <si>
    <t>Sujeto activo calificado (Editor) que de cuenta de la veracidad de la información</t>
  </si>
  <si>
    <t>Generar una propuesta de creación de un Sistema de Información.</t>
  </si>
  <si>
    <t>Seguimiento a los Comités de Interdirecciones</t>
  </si>
  <si>
    <t>Asesor o profesional asignado por el Jefe de cada Dirección de la SC&amp;P</t>
  </si>
  <si>
    <t>Sistema de Información en funcionamiento.</t>
  </si>
  <si>
    <t>Establecer Comites interdirecciones</t>
  </si>
  <si>
    <t>Oficina de Control Disciplinario</t>
  </si>
  <si>
    <t>Informe de procesos disciplinarios activos por abogado
Actas de revisión de expedientes</t>
  </si>
  <si>
    <t>02/01/2018 al 31/12/2018</t>
  </si>
  <si>
    <t>Vericar los procesos disciplinarios activos</t>
  </si>
  <si>
    <t>Teniendo en cuenta que la zona de riesgo residual se ùbica en moderada no se requiere acción de mitigación y se continúa con la ejecución del control</t>
  </si>
  <si>
    <t>Efectuar reuniones de seguimiento a de procesos</t>
  </si>
  <si>
    <t>Actas de Reunión e informes de procesos</t>
  </si>
  <si>
    <t>Líderes de procesos sancionatorios de instituciones educativas y de entidades sin ánimo de lucro</t>
  </si>
  <si>
    <t>Seguimiento trimestral de los procesos para verificar los términos y tomar acciones necesarias</t>
  </si>
  <si>
    <t>Numero de procesos con seguimiento / total de procesos administrativos sancionatorios.</t>
  </si>
  <si>
    <t>CONTROL DE LA PRESTACIÓN DEL SERVICIO EDUCATIVO</t>
  </si>
  <si>
    <t>Controlar la prestación del servicio educativo de los establecimientos de educación formal, de educación para el trabajo y el desarrollo humano, promoviendo la calidad del servicio educativo, así como de las entidades sin ánimo de lucro con fines educativos para que su objeto social se cumpla.</t>
  </si>
  <si>
    <t>Tráfico de influencias e intereses particulares y/o políticos.
Amiguismo</t>
  </si>
  <si>
    <t>Dilación y o manipulacion de las deciciones de los procesos administrativos sancionatorios para veneficio particular y o tercero</t>
  </si>
  <si>
    <t>Investigaciones, incumplimiento de la mision del sector perdida de confianza en la SED y afectacion a un grupo de funcionarios</t>
  </si>
  <si>
    <t>Realizar control y revisión de procesos</t>
  </si>
  <si>
    <t>Planillas de control y revisión</t>
  </si>
  <si>
    <t>Revisión previa de las decisiones tomadas en los procesos administrativos sancionatorios cuya evidencia son las planillas de control del revisor</t>
  </si>
  <si>
    <t>Número de Procesos con Revisión / total de Procesos decididos</t>
  </si>
  <si>
    <t>Publicación de información erronea e imprecisa frente a los reportes de las áreas.</t>
  </si>
  <si>
    <t>Ausencia de un sistema de información oficial unificado en la SCyP.</t>
  </si>
  <si>
    <t>Publicación de información desarticulada entre la áreas de la SCyP.</t>
  </si>
  <si>
    <t>ACCESO Y PERMANENCIA ESCOLAR</t>
  </si>
  <si>
    <t xml:space="preserve">Desarrollar estrategias orientadas para que la población logre acceder y permanecer en el sistema educativo oficial para asegurar trayectorias educativas completas.s </t>
  </si>
  <si>
    <t xml:space="preserve">Falta de rigor de las IED en la aplicación del proceso de matrícula. </t>
  </si>
  <si>
    <t>Asignación de cupos incumpliendo la norma para favorecer a particulares</t>
  </si>
  <si>
    <t>Investigaciones legales y generación de mala imagen en detrimento de la institucional idad oficial</t>
  </si>
  <si>
    <t xml:space="preserve">Políticas y lineamientos de gestión de la cobertura </t>
  </si>
  <si>
    <t>Documentos de políticas y/o lineamientos</t>
  </si>
  <si>
    <t>Director  de Cobertura</t>
  </si>
  <si>
    <t>01 enero  - 31 de diciembre 2018</t>
  </si>
  <si>
    <t xml:space="preserve">Divulgar las políticas y lineamientos de gestión de la cobertura </t>
  </si>
  <si>
    <t>Políticas y lineamientos publicados</t>
  </si>
  <si>
    <t>si</t>
  </si>
  <si>
    <t>no</t>
  </si>
  <si>
    <t>Limitación en la capacidad para mayor cobertura en auditora a las IED</t>
  </si>
  <si>
    <t>Verificación presencial a una muestra de Instituciones Educativas Distritales</t>
  </si>
  <si>
    <t>Actas y/o informes</t>
  </si>
  <si>
    <t>01 abril  - 31 de diciembre 2018</t>
  </si>
  <si>
    <t>Verificar la información de matrícula a través de visitas presenciales en una muestra de de IED</t>
  </si>
  <si>
    <t>verificaciones  realizadas</t>
  </si>
  <si>
    <t>Sistema de información de matrícula SIMAT</t>
  </si>
  <si>
    <t>Reportes SIMAT</t>
  </si>
  <si>
    <t xml:space="preserve">Efectuar seguimiento y control a los registros consignados en los módulos del Sistema de Información de matrícula SIMAT por los usuarios del sistema (seguimiento a perfiles, roles, etc.) </t>
  </si>
  <si>
    <t>Reportes de seguimiento de registro en SIMAT</t>
  </si>
  <si>
    <t xml:space="preserve">Favorecimiento a terceros.
Falta de un sistema integrado de información.
</t>
  </si>
  <si>
    <t>Asignación de beneficiarios sin cumplimiento de requisitos</t>
  </si>
  <si>
    <t>Detrimento patrimonial
Investigaciones 
Pérdida de confianza en la entidad</t>
  </si>
  <si>
    <t>Implementación de auditoria cuatrimestral sobre el cumplimiento de los requisitos  por los beneficiarios de movilidad escolar.</t>
  </si>
  <si>
    <t>Actas y/o Informes</t>
  </si>
  <si>
    <t>Director de Bienestar Estudiantil</t>
  </si>
  <si>
    <t>22/01/2018 - 30/11/2018</t>
  </si>
  <si>
    <t>Realización de auditoria cuatrimestral.</t>
  </si>
  <si>
    <t>1 auditoria por cuatrimestre</t>
  </si>
  <si>
    <t>Gestión a la Oficina Administrativa de RedP de acuerdo con  los requerimientos del sistema integrado de información.</t>
  </si>
  <si>
    <t>Actas y/o Informes y/o comunicaciones</t>
  </si>
  <si>
    <t>Seguimiento a la implementación del Sistema Integrado de Información</t>
  </si>
  <si>
    <t>Informe de seguimiento a la implementación del Sitema Integrado de Información</t>
  </si>
  <si>
    <t>ATENCIÓN INTEGRAL A LA COMUNIDAD EDUCATIVA</t>
  </si>
  <si>
    <t>Fortalecer las relaciones entre la comunidad educativa y la entidad, por medio de la atención integral de las necesidades de  los docentes, estudiantes, acudientes, padres de familia y comunidad en general con el fin de brindar soluciones</t>
  </si>
  <si>
    <t>Falta de unificación de criterios en todas las dependencias  respecto a la información suministrada a los ciudadanos.</t>
  </si>
  <si>
    <t>Trafico de influencias en la atención de las solicitudes de tránsito y servicios.</t>
  </si>
  <si>
    <t>Se afecta la imagen y la credibilidad de la Entidad.
Se genera desconfianza en los procesos.
Se fomenta las malas prácticas laborales.
Se crean  redes de corrupción y tráfico de influencias.</t>
  </si>
  <si>
    <t>Seguimiento mensual a nivel de oportunidad en las respuestas a solicitudes.</t>
  </si>
  <si>
    <t>Seguimiento Mensual</t>
  </si>
  <si>
    <t>OSC</t>
  </si>
  <si>
    <t>01/01/2018- 31/12/2018</t>
  </si>
  <si>
    <t>Seguimiento cuatrimestral a  las  acciones asociadas al contro</t>
  </si>
  <si>
    <t>Oficina Asesora de Planeación</t>
  </si>
  <si>
    <t>% del nivel de oportunidad en la respuesta a los requerimientos del ciudadano</t>
  </si>
  <si>
    <t>Falta de un control en el procedimiento que garantice la calidad en la entrega de radicados a correspondencia.</t>
  </si>
  <si>
    <t>No se cuenta con la infraestructura necesaria para la atención del público.</t>
  </si>
  <si>
    <t>No hay suficientes cámaras y las que hay son obsoletas para garantizar la seguridad de los funcionarios y usuarios.</t>
  </si>
  <si>
    <t>Promoción de los tramites y servicios a la comunidad educativa.</t>
  </si>
  <si>
    <t>Registrode las actividades realizadas</t>
  </si>
  <si>
    <t>Número de Promociones Realizadas/Número de Promociones Programdas</t>
  </si>
  <si>
    <t>Falta cualificación de algunos funcionarios para abordar los retos de las nuevas tecnologías y canales de atención.</t>
  </si>
  <si>
    <t>Evaluación de competencias en los términos de servicio a todos los funcionarios (provisionales, contratistas y planta)</t>
  </si>
  <si>
    <t>Falta de cultura organizacional en lo referente a la atención de llamadas telefónicas.</t>
  </si>
  <si>
    <t>Comportamiento inadecuado del público.</t>
  </si>
  <si>
    <t>Fortalecer los sistemas de información digiturno, SIGA y FUT.</t>
  </si>
  <si>
    <t>Mejoras realizadas en el sistema</t>
  </si>
  <si>
    <t>Número de  mejoras  Realizadas/Número de mejoras Programdas</t>
  </si>
  <si>
    <t>Fallas técnicas en los sistemas de información.</t>
  </si>
  <si>
    <t>Cambios en la normatividad vigente.</t>
  </si>
  <si>
    <t>Conflicto social.</t>
  </si>
  <si>
    <t>GESTIONAR LOS RECURSOS FINANCIEROS</t>
  </si>
  <si>
    <t>Administrar los recursos financieros de la entidad de forma oportuna, trasparente y eficiente, a través de una gestión del presupuesto asignado, el pago de las obligaciones contraídas por la institución, colocación de excedentes financieros en bancos, asesoramiento y apoyo profesional en materia financiera a los Fondos de Servicios Educativos y la gestión de la información contable, con el fin de brindar apoyo al logro de las metas propuestas en el Plan Sectorial de Educación.</t>
  </si>
  <si>
    <t>Desconocimiento de los procedimientos establecidos
Desarticulación en los procesos misionales y de apoyo, así como la falta de planeación en los mismos.
Recepción de información externa errónea o desactualizada
La infraestructura actual no es adecuada para el manejo seguro de la información.
Desarticulación administrativa en  los tres niveles de la entidad (Colegios, Direcciones Locales y Nivel Central)
Bases de datos con información incompleta o desactualizada.</t>
  </si>
  <si>
    <t>Realizar pagos sin el cumplimiento de los requisitos legales y/o  los procedimientos  establecidos para favorecer a un tercero</t>
  </si>
  <si>
    <t>Investigaciones administrativas, disciplinarias, fiscales y/o penales
Incumplimiento de objetivos
Mala imagen de la entidad
Detrimento patrimonial</t>
  </si>
  <si>
    <t>Herramienta facturador 
Sistema de Información de Tesorería pagos Opget
Aplicativo sistema financiero APOTEOSYS</t>
  </si>
  <si>
    <t xml:space="preserve">Registros en el sistema de pagos realizados </t>
  </si>
  <si>
    <t>Dirección Financiera, Jefe Oficina de Tesorería y Contabilidad y Jefe Oficina de Presupuesto</t>
  </si>
  <si>
    <t>11/01/2018 - 31/12/2018</t>
  </si>
  <si>
    <t>Implementar la herramienta facturador para todas las cuentas de la SED.</t>
  </si>
  <si>
    <t>No. de cuentas procesadas por facturador/Total de cuentas tramitadas</t>
  </si>
  <si>
    <t>Sistema de información y bases de datos</t>
  </si>
  <si>
    <t>Reporte generado en el sistema de información y bases de datos.</t>
  </si>
  <si>
    <t>Realizar seguimiento a los rechazos  de las cuentas identificando los errores atribuidos al proceso.</t>
  </si>
  <si>
    <t>No. de rechazos/Total de cuentas tramitadas</t>
  </si>
  <si>
    <t>Gestionar los Recursos Finacieros</t>
  </si>
  <si>
    <t xml:space="preserve">Manejo y uso inadecuado  (por accion u omisión) de la información que se genera y procesa desde la Oficina de Presupuesto en beneficio de un tercero. </t>
  </si>
  <si>
    <t>Investigaciones
Incumplimiento de objetivos
Mala imagen</t>
  </si>
  <si>
    <t>Pagina WEB
Intra SED</t>
  </si>
  <si>
    <t>Pantallazos y dirección web de publicación</t>
  </si>
  <si>
    <t>Dirección Financiera - Jefe Oficina de Presupuesto</t>
  </si>
  <si>
    <t>1/01/2018- 31/12/2018</t>
  </si>
  <si>
    <t>Verificacion periódica la información publicada en los canales de información existentes</t>
  </si>
  <si>
    <t>Reportes publicados/Reportes programados</t>
  </si>
  <si>
    <t>No se cuenta oportunamente con información actualizada de parte de las áreas, afectando el nivel de redireccionamientos.</t>
  </si>
  <si>
    <t xml:space="preserve">GESTIÓN DOCUMENTAL </t>
  </si>
  <si>
    <t xml:space="preserve">Gestionar la administración y manejo de los documentos producidos y recibidos, con el propósito de garantizar la consulta, conservación, disposición y preservación de la memoria institucional a través de la aplicación de las normas y técnicas archivísticas vigentes, dando apoyo al cumplimiento de los objetivos de la Entidad. </t>
  </si>
  <si>
    <t xml:space="preserve">
No tener una adecuada gestión documental o desconocer el manejo de las tablas de retención documental.
Desconocimiento de la normativa aplicable en la administración del archivo
Falta de recurso tecnológica que permita la administración de los proceso establecidos en la Gestión Documental
Deficiente ejercicio de la supervisión / interventoría
Deficiencias en el control de expedientes en el Archivo Central
Falta de sensibilización a los funcionarios con el proceso de Gestión Documental 
</t>
  </si>
  <si>
    <t>Deficiencias y perdida de expedientes en el manejo documental y de archivo en beneficio de terceros</t>
  </si>
  <si>
    <t xml:space="preserve">Incumplimiento de objetivos
Pérdida de confianza en la institución.
Investigaciones
Perdida de información
</t>
  </si>
  <si>
    <t>Capacitar a los funcionarios de acuerdo a:  reglamento interno de archivo,  procedimientos e implementación de tablas de retención documental establecidos por la SED a través del grupo de gestión documental.</t>
  </si>
  <si>
    <t>Actas y/o listas de asistencia</t>
  </si>
  <si>
    <t xml:space="preserve">Dirección de Servicios Administrativos </t>
  </si>
  <si>
    <t>2/02/2018 - 30/12/2018</t>
  </si>
  <si>
    <t>Verificar el desarrollo de las   las  capacitaciones establecidas en el PIC en materia de gestión documental a los funcionarios de la SED para la adecuada administración  de los archivos de gestión</t>
  </si>
  <si>
    <t>Capacitaciones efectuadas en materia de Gestión Documental de acuerdo al PIC</t>
  </si>
  <si>
    <t>Realizar la implementación de los procedimientos e instructivos de gestión documental para la administración y organización de los archivos de gestión de las oficinas</t>
  </si>
  <si>
    <t>Procedimientos e instructivos de gestión documental</t>
  </si>
  <si>
    <t>5/03/2018 - 30/12/2018</t>
  </si>
  <si>
    <t xml:space="preserve">Verificar la  implementación de  los procedimientos, instructivos y tabla de retención documental  para la administración y organización de los Archivos de gestión de las oficinas. Con el objetivo de efectuar las transferencias documentales. </t>
  </si>
  <si>
    <t>Ejecución de las transferencias primarias de acuerdo al cronograma</t>
  </si>
  <si>
    <t>Actualización de los inventario  del 30% del acervo documental del Archivo Central</t>
  </si>
  <si>
    <t xml:space="preserve">Verificar la actualización de  los inventarios documentales del Archivo Central </t>
  </si>
  <si>
    <t xml:space="preserve">Actualización del inventario del  acervo documental del Archivo Central  </t>
  </si>
  <si>
    <t>Establecimiento de acuerdos de confidencialidad y definición de controles para acceso de información según perfiles y niveles de autorización para el manejo de la información</t>
  </si>
  <si>
    <t>Acuerdos contractuales de confidencialidad</t>
  </si>
  <si>
    <t>Dirección de Construcción y Conservación de Establecimientos Educativos</t>
  </si>
  <si>
    <t>Realizar seguimiento al cumplimiento de los acuerdos contractuales de confidencialidad para el manejo de la información</t>
  </si>
  <si>
    <t xml:space="preserve">GESTION DE INFRAESTRUCTURA Y RECURSOS FISICOS </t>
  </si>
  <si>
    <t>Desarrollar y conservar los recursos fìsicos de la entidad, aplicando criterios, normas y estáderes sostenibles y de calidad que apoyen la prestación del servicio educativo.</t>
  </si>
  <si>
    <t>Falta de capacitación
Conflicto de intereses en favor de terceros
Posibles Dadivas
Adulteración de la documentación diligenciada para solicitar la baja de elementos</t>
  </si>
  <si>
    <t>Desviación de inventarios y bajas en favorecimiento de un tercero</t>
  </si>
  <si>
    <t xml:space="preserve">Detrimento patrimonial
Investigaciones
Posibles sanciones de tipo administrativo, fiscal o penal. </t>
  </si>
  <si>
    <t>Capacitaciones sobre la administración de bienes en el nivel central, local e institucional</t>
  </si>
  <si>
    <t>PROFESIONAL DEL GRUPO DE ADMINISTRACIÓN DE BIENES DE LA DDE</t>
  </si>
  <si>
    <t>01/01/2018
31/12/2018</t>
  </si>
  <si>
    <t>Realizar seguimiento cuatrimestral al cumplimiento de las capacitaciones sobre administración de bienes en el nivel  institucional.</t>
  </si>
  <si>
    <t>DIRECTOR DE DOTACIONES ESCOLARES</t>
  </si>
  <si>
    <t>No. de sesiones de capacitaciones realizadas / Total de sesiones de capacitaciones programadas.</t>
  </si>
  <si>
    <t>Verificación aleatoria en la actualización de  los inventarios en los niveles central, local e institucional.</t>
  </si>
  <si>
    <t>Inventarios actualizados</t>
  </si>
  <si>
    <t>Realizar Seguimiento cuatrimestral a la verificación aleatoria en la actualización de  los inventarios en los niveles central, local e institucional.</t>
  </si>
  <si>
    <t>No. de direcciones locales  dependencias del nivel central y colegios con inventarios actualizados  / Total de direcciones locales, colegios  y dependencias del nivel central programados para actualizar.</t>
  </si>
  <si>
    <t>Realizar seguimiento al cumplimiento del procedimiento de bajas de la SED</t>
  </si>
  <si>
    <t>Resoluciones de baja</t>
  </si>
  <si>
    <t>Realizar Seguimiento cuatrimestral al cumplimiento del procediento de bajas de la SED</t>
  </si>
  <si>
    <t>No. de resoluciones de baja firmados / Total de resoluciones de baja programados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</si>
</sst>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0"/>
      <color theme="1"/>
      <name val="Arial"/>
      <family val="2"/>
    </font>
    <font>
      <b/>
      <sz val="11"/>
      <color theme="1"/>
      <name val="Calibri"/>
      <family val="2"/>
      <scheme val="minor"/>
    </font>
    <font>
      <b/>
      <sz val="10"/>
      <color rgb="FF000000"/>
      <name val="Arial"/>
      <family val="2"/>
    </font>
    <font>
      <b/>
      <sz val="14"/>
      <color theme="1"/>
      <name val="Calibri"/>
      <family val="2"/>
      <scheme val="minor"/>
    </font>
    <font>
      <sz val="8"/>
      <color theme="1"/>
      <name val="Calibri"/>
      <family val="2"/>
      <scheme val="minor"/>
    </font>
    <font>
      <b/>
      <sz val="8"/>
      <color theme="1"/>
      <name val="Arial"/>
      <family val="2"/>
    </font>
    <font>
      <sz val="8"/>
      <color theme="1"/>
      <name val="Arial"/>
      <family val="2"/>
    </font>
    <font>
      <b/>
      <sz val="9"/>
      <color indexed="81"/>
      <name val="Tahoma"/>
      <family val="2"/>
    </font>
    <font>
      <sz val="8"/>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78">
    <xf numFmtId="0" fontId="0" fillId="0" borderId="0" xfId="0"/>
    <xf numFmtId="0" fontId="2" fillId="0" borderId="0" xfId="0" applyFont="1" applyAlignment="1">
      <alignment horizontal="center"/>
    </xf>
    <xf numFmtId="0" fontId="2" fillId="0" borderId="0" xfId="0" applyFont="1" applyAlignment="1">
      <alignment horizontal="center" wrapText="1"/>
    </xf>
    <xf numFmtId="0" fontId="1" fillId="0" borderId="0" xfId="0" applyFont="1" applyAlignment="1">
      <alignment wrapText="1"/>
    </xf>
    <xf numFmtId="0" fontId="3" fillId="0" borderId="0" xfId="0" applyFont="1" applyAlignment="1">
      <alignment wrapText="1"/>
    </xf>
    <xf numFmtId="0" fontId="0" fillId="0" borderId="0" xfId="0" applyAlignment="1">
      <alignment wrapText="1"/>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5" fillId="2" borderId="0" xfId="0" applyFont="1" applyFill="1"/>
    <xf numFmtId="0" fontId="6" fillId="2" borderId="0" xfId="0" applyFont="1" applyFill="1" applyAlignment="1">
      <alignment horizontal="center" vertical="center" wrapText="1"/>
    </xf>
    <xf numFmtId="0" fontId="6" fillId="3" borderId="25" xfId="0" applyFont="1" applyFill="1" applyBorder="1" applyAlignment="1">
      <alignment vertical="center" wrapText="1"/>
    </xf>
    <xf numFmtId="0" fontId="5" fillId="0" borderId="1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7" fillId="0" borderId="46" xfId="0" applyFont="1" applyBorder="1" applyAlignment="1">
      <alignment horizontal="center" vertical="center"/>
    </xf>
    <xf numFmtId="0" fontId="5" fillId="0" borderId="1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6" fillId="3" borderId="25" xfId="0" applyFont="1" applyFill="1" applyBorder="1" applyAlignment="1">
      <alignment horizontal="center" vertical="center" wrapText="1"/>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5" fillId="0" borderId="20" xfId="0" applyFont="1" applyBorder="1" applyAlignment="1">
      <alignment horizontal="center" vertical="center"/>
    </xf>
    <xf numFmtId="1" fontId="6" fillId="3" borderId="25" xfId="0" applyNumberFormat="1" applyFont="1" applyFill="1" applyBorder="1" applyAlignment="1">
      <alignment horizontal="center" vertical="center" wrapText="1"/>
    </xf>
    <xf numFmtId="0" fontId="7" fillId="0" borderId="24" xfId="0" applyFont="1" applyBorder="1" applyAlignment="1">
      <alignment horizontal="center" vertical="center"/>
    </xf>
    <xf numFmtId="0" fontId="7" fillId="0" borderId="34" xfId="0" applyFont="1" applyBorder="1" applyAlignment="1">
      <alignment horizontal="center" vertical="center"/>
    </xf>
    <xf numFmtId="0" fontId="7" fillId="0" borderId="50" xfId="0" applyFont="1" applyBorder="1" applyAlignment="1">
      <alignment horizontal="center" vertical="center"/>
    </xf>
    <xf numFmtId="0" fontId="7" fillId="0" borderId="35" xfId="0" applyFont="1" applyBorder="1" applyAlignment="1">
      <alignment horizontal="center" vertical="center"/>
    </xf>
    <xf numFmtId="0" fontId="5" fillId="0" borderId="17"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6" fillId="2" borderId="24" xfId="0" applyFont="1" applyFill="1" applyBorder="1" applyAlignment="1">
      <alignment horizontal="center" vertical="center" wrapText="1"/>
    </xf>
    <xf numFmtId="1" fontId="6" fillId="2" borderId="24" xfId="0" applyNumberFormat="1" applyFont="1" applyFill="1" applyBorder="1" applyAlignment="1">
      <alignment horizontal="center" vertical="center" wrapText="1"/>
    </xf>
    <xf numFmtId="0" fontId="7" fillId="2" borderId="0" xfId="0" applyFont="1" applyFill="1"/>
    <xf numFmtId="0" fontId="7" fillId="2" borderId="0" xfId="0" applyFont="1" applyFill="1" applyAlignment="1">
      <alignment horizontal="center" vertical="center"/>
    </xf>
    <xf numFmtId="0" fontId="7" fillId="0" borderId="22" xfId="0" applyFont="1" applyBorder="1" applyAlignment="1">
      <alignment horizontal="left" vertical="center" wrapText="1"/>
    </xf>
    <xf numFmtId="0" fontId="7" fillId="0" borderId="2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3" xfId="0" applyFont="1" applyBorder="1" applyAlignment="1">
      <alignment horizontal="left"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left" vertical="center" wrapText="1"/>
    </xf>
    <xf numFmtId="0" fontId="7" fillId="0" borderId="1" xfId="0" applyFont="1" applyBorder="1" applyAlignment="1">
      <alignment horizontal="left" vertical="center" wrapText="1"/>
    </xf>
    <xf numFmtId="0" fontId="7" fillId="0" borderId="20" xfId="0" applyFont="1" applyBorder="1" applyAlignment="1">
      <alignment horizontal="left" vertical="center" wrapText="1"/>
    </xf>
    <xf numFmtId="0" fontId="7" fillId="2" borderId="26" xfId="0" applyFont="1" applyFill="1" applyBorder="1" applyAlignment="1">
      <alignment horizontal="left" vertical="center" wrapText="1"/>
    </xf>
    <xf numFmtId="0" fontId="7" fillId="2" borderId="26" xfId="0" applyFont="1" applyFill="1" applyBorder="1" applyAlignment="1">
      <alignment horizontal="center" vertical="center" wrapText="1"/>
    </xf>
    <xf numFmtId="0" fontId="7" fillId="2" borderId="34" xfId="0" applyFont="1" applyFill="1" applyBorder="1" applyAlignment="1">
      <alignment horizontal="left" vertical="center" wrapText="1"/>
    </xf>
    <xf numFmtId="0" fontId="7" fillId="2" borderId="34" xfId="0" applyFont="1" applyFill="1" applyBorder="1" applyAlignment="1">
      <alignment horizontal="center" vertical="center"/>
    </xf>
    <xf numFmtId="0" fontId="7" fillId="2" borderId="23"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20" xfId="0" applyFont="1" applyFill="1" applyBorder="1" applyAlignment="1">
      <alignment horizontal="center" vertical="center"/>
    </xf>
    <xf numFmtId="0" fontId="7" fillId="0" borderId="26" xfId="0" applyFont="1" applyBorder="1" applyAlignment="1">
      <alignment horizontal="left" vertical="center" wrapText="1"/>
    </xf>
    <xf numFmtId="0" fontId="7" fillId="0" borderId="1" xfId="0" applyFont="1" applyBorder="1" applyAlignment="1">
      <alignment vertical="center" wrapText="1"/>
    </xf>
    <xf numFmtId="0" fontId="7" fillId="0" borderId="27" xfId="0" applyFont="1" applyBorder="1" applyAlignment="1">
      <alignment vertical="center" wrapText="1"/>
    </xf>
    <xf numFmtId="0" fontId="7" fillId="2" borderId="17" xfId="0" applyFont="1" applyFill="1" applyBorder="1" applyAlignment="1">
      <alignment horizontal="center" vertical="center"/>
    </xf>
    <xf numFmtId="0" fontId="7" fillId="0" borderId="45" xfId="0" applyFont="1" applyBorder="1" applyAlignment="1">
      <alignment vertical="center" wrapText="1"/>
    </xf>
    <xf numFmtId="0" fontId="7" fillId="0" borderId="17" xfId="0" applyFont="1" applyBorder="1" applyAlignment="1">
      <alignment horizontal="left" vertical="center"/>
    </xf>
    <xf numFmtId="0" fontId="7" fillId="0" borderId="62" xfId="0" applyFont="1" applyBorder="1" applyAlignment="1">
      <alignment vertical="center" wrapText="1"/>
    </xf>
    <xf numFmtId="0" fontId="7" fillId="0" borderId="60" xfId="0" applyFont="1" applyBorder="1" applyAlignment="1">
      <alignment vertical="center" wrapText="1"/>
    </xf>
    <xf numFmtId="0" fontId="7" fillId="0" borderId="1" xfId="0" applyFont="1" applyBorder="1" applyAlignment="1">
      <alignment horizontal="left" vertical="center"/>
    </xf>
    <xf numFmtId="0" fontId="7" fillId="0" borderId="24"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0" xfId="0" applyFont="1" applyBorder="1" applyAlignment="1">
      <alignment horizontal="left" vertical="center" wrapText="1"/>
    </xf>
    <xf numFmtId="0" fontId="7" fillId="0" borderId="64" xfId="0" applyFont="1" applyBorder="1" applyAlignment="1">
      <alignment horizontal="center" vertical="center" wrapText="1"/>
    </xf>
    <xf numFmtId="0" fontId="7" fillId="0" borderId="46" xfId="0" applyFont="1" applyBorder="1" applyAlignment="1">
      <alignment vertical="center" wrapText="1"/>
    </xf>
    <xf numFmtId="0" fontId="7" fillId="0" borderId="56" xfId="0" applyFont="1" applyBorder="1" applyAlignment="1">
      <alignment horizontal="center" vertical="center" wrapText="1"/>
    </xf>
    <xf numFmtId="0" fontId="7" fillId="0" borderId="12" xfId="0" applyFont="1" applyBorder="1" applyAlignment="1">
      <alignment horizontal="center" vertical="center"/>
    </xf>
    <xf numFmtId="0" fontId="7" fillId="0" borderId="22"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17" xfId="0" applyFont="1" applyBorder="1" applyAlignment="1">
      <alignment vertical="center" wrapText="1"/>
    </xf>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1" fontId="7" fillId="2" borderId="0" xfId="0" applyNumberFormat="1" applyFont="1" applyFill="1" applyAlignment="1">
      <alignment horizontal="left" vertical="center" wrapText="1"/>
    </xf>
    <xf numFmtId="0" fontId="5" fillId="2" borderId="20" xfId="0" applyFont="1" applyFill="1" applyBorder="1" applyAlignment="1">
      <alignment horizontal="left" vertical="center" wrapText="1"/>
    </xf>
    <xf numFmtId="0" fontId="7" fillId="2" borderId="2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1" fontId="6" fillId="2" borderId="0" xfId="0" applyNumberFormat="1" applyFont="1" applyFill="1" applyBorder="1" applyAlignment="1">
      <alignment horizontal="left" vertical="center" wrapText="1"/>
    </xf>
    <xf numFmtId="0" fontId="6" fillId="2" borderId="56" xfId="0" applyFont="1" applyFill="1" applyBorder="1" applyAlignment="1">
      <alignment horizontal="center" vertical="center" wrapText="1"/>
    </xf>
    <xf numFmtId="0" fontId="5" fillId="0" borderId="22"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horizontal="left" vertical="center" wrapText="1"/>
    </xf>
    <xf numFmtId="0" fontId="5" fillId="0" borderId="26" xfId="0" applyFont="1" applyBorder="1" applyAlignment="1">
      <alignment horizontal="center" vertical="center" wrapText="1"/>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27" xfId="0" applyFont="1" applyBorder="1" applyAlignment="1">
      <alignment horizontal="left" vertical="center" wrapText="1"/>
    </xf>
    <xf numFmtId="0" fontId="5" fillId="0" borderId="32" xfId="0" applyFont="1" applyBorder="1" applyAlignment="1">
      <alignment horizontal="left"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9"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4" xfId="0" applyFont="1" applyBorder="1" applyAlignment="1">
      <alignment horizontal="center" vertical="center"/>
    </xf>
    <xf numFmtId="0" fontId="5" fillId="0" borderId="2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2" borderId="1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0" borderId="14" xfId="0" applyFont="1" applyBorder="1" applyAlignment="1">
      <alignment horizontal="center" vertical="center" wrapText="1"/>
    </xf>
    <xf numFmtId="1" fontId="6" fillId="3" borderId="29" xfId="0" applyNumberFormat="1" applyFont="1" applyFill="1" applyBorder="1" applyAlignment="1">
      <alignment horizontal="center" vertical="center" wrapText="1"/>
    </xf>
    <xf numFmtId="1" fontId="6" fillId="3" borderId="24" xfId="0" applyNumberFormat="1" applyFont="1" applyFill="1" applyBorder="1" applyAlignment="1">
      <alignment horizontal="center" vertical="center" wrapText="1"/>
    </xf>
    <xf numFmtId="1" fontId="6" fillId="3" borderId="25" xfId="0" applyNumberFormat="1"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66"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2" borderId="45"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49" xfId="0" applyFont="1" applyFill="1" applyBorder="1" applyAlignment="1">
      <alignment horizontal="center" vertical="center"/>
    </xf>
    <xf numFmtId="0" fontId="6" fillId="4" borderId="38"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7" fillId="0" borderId="44" xfId="0" applyFont="1" applyBorder="1" applyAlignment="1">
      <alignment horizontal="center" vertical="center"/>
    </xf>
    <xf numFmtId="0" fontId="7" fillId="0" borderId="5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4" xfId="0" applyFont="1" applyBorder="1" applyAlignment="1">
      <alignment horizontal="center" vertical="center"/>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4" xfId="0" applyFont="1" applyBorder="1" applyAlignment="1">
      <alignment vertical="center" wrapText="1"/>
    </xf>
    <xf numFmtId="14" fontId="7" fillId="0" borderId="59"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7" fillId="0" borderId="1" xfId="0" applyFont="1" applyBorder="1" applyAlignment="1">
      <alignment horizontal="left" vertical="center" wrapText="1"/>
    </xf>
    <xf numFmtId="0" fontId="7" fillId="2" borderId="29"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7" xfId="0" applyFont="1" applyBorder="1" applyAlignment="1">
      <alignment horizontal="left" vertical="center" wrapText="1"/>
    </xf>
    <xf numFmtId="0" fontId="7" fillId="0" borderId="32" xfId="0" applyFont="1" applyBorder="1" applyAlignment="1">
      <alignment horizontal="left" vertical="center" wrapText="1"/>
    </xf>
    <xf numFmtId="1" fontId="6" fillId="2" borderId="29" xfId="0" applyNumberFormat="1" applyFont="1" applyFill="1" applyBorder="1" applyAlignment="1">
      <alignment horizontal="center" vertical="center" wrapText="1"/>
    </xf>
    <xf numFmtId="1" fontId="6" fillId="2" borderId="24" xfId="0" applyNumberFormat="1" applyFont="1" applyFill="1" applyBorder="1" applyAlignment="1">
      <alignment horizontal="center" vertical="center" wrapText="1"/>
    </xf>
    <xf numFmtId="1" fontId="6" fillId="2" borderId="25" xfId="0" applyNumberFormat="1" applyFont="1" applyFill="1" applyBorder="1" applyAlignment="1">
      <alignment horizontal="center" vertical="center" wrapText="1"/>
    </xf>
    <xf numFmtId="0" fontId="6" fillId="2" borderId="29" xfId="0" applyFont="1" applyFill="1" applyBorder="1" applyAlignment="1">
      <alignment horizontal="center" vertical="center" wrapText="1"/>
    </xf>
    <xf numFmtId="0" fontId="7" fillId="0" borderId="45" xfId="0" applyFont="1" applyBorder="1" applyAlignment="1">
      <alignment horizontal="center" vertical="center" wrapText="1"/>
    </xf>
    <xf numFmtId="0" fontId="7" fillId="0" borderId="47"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38" xfId="0" applyFont="1" applyFill="1" applyBorder="1" applyAlignment="1">
      <alignment horizontal="center" vertical="center"/>
    </xf>
    <xf numFmtId="0" fontId="6" fillId="3" borderId="35"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0" borderId="29"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29"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53"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1" xfId="0" applyFont="1" applyBorder="1" applyAlignment="1">
      <alignment horizontal="center" vertical="center"/>
    </xf>
    <xf numFmtId="0" fontId="7" fillId="0" borderId="12" xfId="0" applyFont="1" applyBorder="1" applyAlignment="1">
      <alignment horizontal="center" vertical="center"/>
    </xf>
    <xf numFmtId="0" fontId="7" fillId="0" borderId="62" xfId="0" applyFont="1" applyBorder="1" applyAlignment="1">
      <alignment horizontal="center" vertical="center"/>
    </xf>
    <xf numFmtId="0" fontId="7" fillId="0" borderId="6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17" xfId="0" applyFont="1" applyBorder="1" applyAlignment="1">
      <alignment horizontal="center" vertical="center" textRotation="90"/>
    </xf>
    <xf numFmtId="0" fontId="7" fillId="0" borderId="1" xfId="0" applyFont="1" applyBorder="1" applyAlignment="1">
      <alignment horizontal="center" vertical="center" textRotation="90"/>
    </xf>
    <xf numFmtId="0" fontId="7" fillId="0" borderId="20" xfId="0" applyFont="1" applyBorder="1" applyAlignment="1">
      <alignment horizontal="center" vertical="center" textRotation="90"/>
    </xf>
    <xf numFmtId="1" fontId="6" fillId="2" borderId="17"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2" borderId="20" xfId="0" applyNumberFormat="1" applyFont="1" applyFill="1" applyBorder="1" applyAlignment="1">
      <alignment horizontal="center" vertical="center" wrapText="1"/>
    </xf>
    <xf numFmtId="0" fontId="9" fillId="0" borderId="19" xfId="0" applyFont="1" applyBorder="1" applyAlignment="1">
      <alignment horizontal="center" vertical="center" wrapText="1"/>
    </xf>
    <xf numFmtId="0" fontId="6" fillId="2" borderId="1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7" fillId="0" borderId="20" xfId="0" applyFont="1" applyBorder="1" applyAlignment="1">
      <alignment horizontal="left" vertical="center" wrapText="1"/>
    </xf>
    <xf numFmtId="0" fontId="7" fillId="2" borderId="4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4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0" borderId="35" xfId="0" applyFont="1" applyBorder="1" applyAlignment="1">
      <alignment horizontal="center" vertical="center" textRotation="90"/>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20" xfId="0" applyFont="1" applyFill="1" applyBorder="1" applyAlignment="1">
      <alignment horizontal="center" vertical="center"/>
    </xf>
    <xf numFmtId="0" fontId="7" fillId="2" borderId="28"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9" xfId="0" applyFont="1" applyBorder="1" applyAlignment="1">
      <alignment horizontal="center" vertical="center" wrapText="1"/>
    </xf>
    <xf numFmtId="14" fontId="7" fillId="0" borderId="17" xfId="0" applyNumberFormat="1" applyFont="1" applyBorder="1" applyAlignment="1">
      <alignment horizontal="center" vertical="center"/>
    </xf>
    <xf numFmtId="0" fontId="7" fillId="2" borderId="27" xfId="0" applyFont="1" applyFill="1" applyBorder="1" applyAlignment="1">
      <alignment horizontal="left" vertical="center" wrapText="1"/>
    </xf>
    <xf numFmtId="0" fontId="7" fillId="2" borderId="32" xfId="0" applyFont="1" applyFill="1" applyBorder="1" applyAlignment="1">
      <alignment horizontal="left" vertical="center" wrapText="1"/>
    </xf>
    <xf numFmtId="14" fontId="7" fillId="0" borderId="1" xfId="0" applyNumberFormat="1" applyFont="1" applyBorder="1" applyAlignment="1">
      <alignment horizontal="center" vertical="center"/>
    </xf>
    <xf numFmtId="0" fontId="7" fillId="0" borderId="35"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35"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9" fillId="2" borderId="29"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28" xfId="0" applyFont="1" applyBorder="1" applyAlignment="1">
      <alignment horizontal="center" vertical="center"/>
    </xf>
    <xf numFmtId="0" fontId="7" fillId="0" borderId="55"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3" xfId="0" applyFont="1" applyBorder="1" applyAlignment="1">
      <alignment horizontal="center" vertical="center"/>
    </xf>
    <xf numFmtId="0" fontId="7" fillId="0" borderId="52"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2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2" xfId="0" applyFont="1" applyFill="1" applyBorder="1" applyAlignment="1">
      <alignment horizontal="left" vertical="center" wrapText="1"/>
    </xf>
    <xf numFmtId="1" fontId="6" fillId="3" borderId="17"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 fontId="6" fillId="3" borderId="35" xfId="0" applyNumberFormat="1" applyFont="1" applyFill="1" applyBorder="1" applyAlignment="1">
      <alignment horizontal="center" vertical="center" wrapText="1"/>
    </xf>
    <xf numFmtId="0" fontId="7" fillId="0" borderId="35" xfId="0" applyFont="1" applyBorder="1" applyAlignment="1">
      <alignment horizontal="left" vertical="center" wrapText="1"/>
    </xf>
    <xf numFmtId="0" fontId="7" fillId="0" borderId="54" xfId="0" applyFont="1" applyBorder="1" applyAlignment="1">
      <alignment horizontal="center" vertical="center" wrapText="1"/>
    </xf>
    <xf numFmtId="1" fontId="6" fillId="3" borderId="20"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36" xfId="0" applyFont="1" applyBorder="1" applyAlignment="1">
      <alignment horizontal="center" vertical="center"/>
    </xf>
    <xf numFmtId="0" fontId="7" fillId="0" borderId="41" xfId="0" applyFont="1" applyBorder="1" applyAlignment="1">
      <alignment horizontal="center" vertical="center"/>
    </xf>
    <xf numFmtId="0" fontId="7" fillId="0" borderId="65" xfId="0" applyFont="1" applyBorder="1" applyAlignment="1">
      <alignment horizontal="center" vertical="center"/>
    </xf>
    <xf numFmtId="0" fontId="7" fillId="2" borderId="6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7" fillId="0" borderId="23" xfId="0" applyFont="1" applyBorder="1" applyAlignment="1">
      <alignment horizontal="left" vertical="center" wrapText="1"/>
    </xf>
    <xf numFmtId="0" fontId="7" fillId="0" borderId="13" xfId="0" applyFont="1" applyBorder="1" applyAlignment="1">
      <alignment horizontal="left" vertical="center" wrapText="1"/>
    </xf>
    <xf numFmtId="0" fontId="7" fillId="0" borderId="11" xfId="0" applyFont="1" applyBorder="1" applyAlignment="1">
      <alignment horizontal="left" vertical="center" wrapText="1"/>
    </xf>
    <xf numFmtId="0" fontId="7" fillId="0" borderId="54" xfId="0" applyFont="1" applyBorder="1" applyAlignment="1">
      <alignment horizontal="center" vertical="center"/>
    </xf>
    <xf numFmtId="0" fontId="7" fillId="0" borderId="49" xfId="0" applyFont="1" applyBorder="1" applyAlignment="1">
      <alignment horizontal="center" vertical="center" wrapText="1"/>
    </xf>
    <xf numFmtId="0" fontId="7" fillId="0" borderId="40" xfId="0" applyFont="1" applyBorder="1" applyAlignment="1">
      <alignment horizontal="center" vertical="center"/>
    </xf>
    <xf numFmtId="0" fontId="7" fillId="0" borderId="42"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7" xfId="0" applyFont="1" applyBorder="1" applyAlignment="1">
      <alignment horizontal="left" vertical="center" wrapText="1"/>
    </xf>
    <xf numFmtId="0" fontId="5" fillId="0" borderId="1" xfId="0" applyFont="1" applyBorder="1" applyAlignment="1">
      <alignment horizontal="left" vertical="center"/>
    </xf>
    <xf numFmtId="14" fontId="5" fillId="0" borderId="17"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0" borderId="38"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2"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20" xfId="0" applyFont="1" applyFill="1" applyBorder="1" applyAlignment="1">
      <alignment horizontal="center" vertical="center"/>
    </xf>
    <xf numFmtId="14" fontId="5" fillId="0" borderId="20" xfId="0" applyNumberFormat="1" applyFont="1" applyBorder="1" applyAlignment="1">
      <alignment horizontal="center" vertical="center"/>
    </xf>
    <xf numFmtId="0" fontId="5" fillId="2" borderId="19"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0" borderId="0" xfId="0" applyFont="1" applyAlignment="1">
      <alignment horizontal="center"/>
    </xf>
  </cellXfs>
  <cellStyles count="1">
    <cellStyle name="Normal" xfId="0" builtinId="0"/>
  </cellStyles>
  <dxfs count="132">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customXml" Target="../customXml/item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183957</xdr:colOff>
      <xdr:row>0</xdr:row>
      <xdr:rowOff>115966</xdr:rowOff>
    </xdr:from>
    <xdr:to>
      <xdr:col>2</xdr:col>
      <xdr:colOff>381000</xdr:colOff>
      <xdr:row>2</xdr:row>
      <xdr:rowOff>249931</xdr:rowOff>
    </xdr:to>
    <xdr:pic>
      <xdr:nvPicPr>
        <xdr:cNvPr id="2" name="9 Imagen" descr="LOGO S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957" y="115966"/>
          <a:ext cx="1157481" cy="1030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HERRERA/Documents/OAP%20desde%202012/ANTICORRUPCI&#210;N/2018/mapa%20riesgos%20corrupcion/riesgos%20corrupcion%20procesos/Mapa%20riesgos%20corrupcion%20e%20indicadores%20%202018%20proceso%20gestion%20juridica%20dic%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LHERRERA/Documents/OAP%20desde%202012/ANTICORRUPCI&#210;N/2018/mapa%20riesgos%20corrupcion/riesgos%20corrupcion%20procesos/dofa%20mapa%20riesgos%20corrupcion%20indicadores%202018%20proceso%20financiero%20dic%2026%20201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HERRERA/Documents/OAP%20desde%202012/ANTICORRUPCI&#210;N/2018/mapa%20riesgos%20corrupcion/riesgos%20corrupcion%20procesos/Formato%20dofa%20mapa%20riesgos%20corrupcion%20e%20indicadores%20%202018%20PAAC%20gestion%20documental%20DSA%20dic%2027%20rad%207038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LHERRERA/Documents/OAP%20desde%202012/ANTICORRUPCI&#210;N/2018/mapa%20riesgos%20corrupcion/riesgos%20corrupcion%20procesos/Dofa%20mapa%20riesgos%20corrupcion%20indicadores%202018%20infraestructura%20y%20recursos%20fisicos%20DDE%20dic%2027%2026%20ajustad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MAPA%20DE%20RIESGO%20CORRUPCION%202018\MAPA%20DE%20RIESGOS%20CORRUPCION%20DB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HERRERA/Documents/OAP%20desde%202012/ANTICORRUPCI&#210;N/2018/mapa%20riesgos%20corrupcion/riesgos%20corrupcion%20procesos/Dofa%20mapa%20riesgos%20corrupcion%20e%20indicadores%20%202018%20PAAC%20dic%2020%20OARED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HERRERA/Documents/OAP%20desde%202012/ANTICORRUPCI&#210;N/2018/mapa%20riesgos%20corrupcion/riesgos%20corrupcion%20procesos/Mapa%20de%20riesgos%20corrupcion%202018%20proceso%20gestion%20contractual%2028-12-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HERRERA/Documents/OAP%20desde%202012/ANTICORRUPCI&#210;N/2018/mapa%20riesgos%20corrupcion/riesgos%20corrupcion%20procesos/dofa%20mapa%20riesgos%20corrupcion%20e%20indicadores%20%202018%20PAAC%20dic%2019%20talento%20humano%20dic%202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HERRERA/Documents/OAP%20desde%202012/ANTICORRUPCI&#210;N/2018/mapa%20riesgos%20corrupcion/riesgos%20corrupcion%20procesos/Dofa%20mapa%20riesgos%20corrupcion%20e%20indicadores%20CID%202018%20PAAC%20dic%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HERRERA/Documents/OAP%20desde%202012/ANTICORRUPCI&#210;N/2018/mapa%20riesgos%20corrupcion/riesgos%20corrupcion%20procesos/Mapa%20riesgos%20de%20corrupcion%20proceso%20calidad%20educativa%20integral%20SCP%20dic%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HERRERA/Documents/OAP%20desde%202012/ANTICORRUPCI&#210;N/2018/mapa%20riesgos%20corrupcion/riesgos%20corrupcion%20procesos/Formato%20dofa%20mapa%20riesgos%20corrupcion%20e%20indicadores%20%202018%20PAAC%20dic%2028%20DIV.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HERRERA/Documents/OAP%20desde%202012/ANTICORRUPCI&#210;N/2018/mapa%20riesgos%20corrupcion/riesgos%20corrupcion%20procesos/Mapa%20de%20riesgos%20corrupci&#243;n%202018%20Acceso%20y%20Permanencia%20Escolar%20dic%2028%20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LHERRERA/Documents/OAP%20desde%202012/ANTICORRUPCI&#210;N/2018/mapa%20riesgos%20corrupcion/riesgos%20corrupcion%20procesos/DOFA%20%20mapa%20riesgos%20corrupcion%20e%20indicadores%20%202018%20PAAC%20dic%2021%20O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RIESGOS CORRUPCIÓN"/>
      <sheetName val="Indicador gestion procesos "/>
      <sheetName val="Indicador gestion cobro"/>
      <sheetName val="DATOS"/>
    </sheetNames>
    <sheetDataSet>
      <sheetData sheetId="0"/>
      <sheetData sheetId="1"/>
      <sheetData sheetId="2"/>
      <sheetData sheetId="3"/>
      <sheetData sheetId="4">
        <row r="2">
          <cell r="E2" t="str">
            <v>No existe control</v>
          </cell>
          <cell r="F2">
            <v>0</v>
          </cell>
        </row>
        <row r="3">
          <cell r="E3" t="str">
            <v>Existen manuales, instructivos o procedimientos para el manejo de la herramienta</v>
          </cell>
          <cell r="F3">
            <v>15</v>
          </cell>
        </row>
        <row r="4">
          <cell r="E4" t="str">
            <v>Están definidos los responsables de la ejecución del control y del seguimiento</v>
          </cell>
          <cell r="F4">
            <v>5</v>
          </cell>
        </row>
        <row r="5">
          <cell r="E5" t="str">
            <v>¿El control es automático?</v>
          </cell>
          <cell r="F5">
            <v>15</v>
          </cell>
        </row>
        <row r="6">
          <cell r="E6" t="str">
            <v>¿El control es manual?</v>
          </cell>
          <cell r="F6">
            <v>10</v>
          </cell>
        </row>
        <row r="7">
          <cell r="E7" t="str">
            <v>La frecuencia de la ejecución del control y seguimiento es adecuada</v>
          </cell>
          <cell r="F7">
            <v>15</v>
          </cell>
        </row>
        <row r="8">
          <cell r="E8" t="str">
            <v>¿Se cuenta con evidencias de la ejecución y seguimiento del control?</v>
          </cell>
          <cell r="F8">
            <v>10</v>
          </cell>
        </row>
        <row r="9">
          <cell r="E9" t="str">
            <v>En el tiempo definido que lleva la herramienta ha demostrado ser efectiva</v>
          </cell>
          <cell r="F9">
            <v>30</v>
          </cell>
        </row>
        <row r="15">
          <cell r="D15" t="str">
            <v>SI</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RIESGOS CORRUPCIÓN"/>
      <sheetName val="HVI CONTABILIDAD 1"/>
      <sheetName val="HVI CONTABILIDAD 2"/>
      <sheetName val="HVI PRESUPUESTO 1"/>
      <sheetName val="DATOS"/>
    </sheetNames>
    <sheetDataSet>
      <sheetData sheetId="0"/>
      <sheetData sheetId="1"/>
      <sheetData sheetId="2"/>
      <sheetData sheetId="3"/>
      <sheetData sheetId="4"/>
      <sheetData sheetId="5">
        <row r="2">
          <cell r="E2" t="str">
            <v>No existe control</v>
          </cell>
          <cell r="F2">
            <v>0</v>
          </cell>
        </row>
        <row r="3">
          <cell r="E3" t="str">
            <v>Existen manuales, instructivos o procedimientos para el manejo de la herramienta</v>
          </cell>
          <cell r="F3">
            <v>15</v>
          </cell>
        </row>
        <row r="4">
          <cell r="E4" t="str">
            <v>Están definidos los responsables de la ejecución del control y del seguimiento</v>
          </cell>
          <cell r="F4">
            <v>5</v>
          </cell>
        </row>
        <row r="5">
          <cell r="E5" t="str">
            <v>¿El control es automático?</v>
          </cell>
          <cell r="F5">
            <v>15</v>
          </cell>
        </row>
        <row r="6">
          <cell r="E6" t="str">
            <v>¿El control es manual?</v>
          </cell>
          <cell r="F6">
            <v>10</v>
          </cell>
        </row>
        <row r="7">
          <cell r="E7" t="str">
            <v>La frecuencia de la ejecución del control y seguimiento es adecuada</v>
          </cell>
          <cell r="F7">
            <v>15</v>
          </cell>
        </row>
        <row r="8">
          <cell r="E8" t="str">
            <v>¿Se cuenta con evidencias de la ejecución y seguimiento del control?</v>
          </cell>
          <cell r="F8">
            <v>10</v>
          </cell>
        </row>
        <row r="9">
          <cell r="E9" t="str">
            <v>En el tiempo definido que lleva la herramienta ha demostrado ser efectiva</v>
          </cell>
          <cell r="F9">
            <v>30</v>
          </cell>
        </row>
        <row r="15">
          <cell r="D15" t="str">
            <v>SI</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RIESGOS CORRUPCIÓN"/>
      <sheetName val="HOJA DE VIDA INDICADOR DSA-1"/>
      <sheetName val="HOJA DE VIDA INDICADOR DSA - 2"/>
      <sheetName val="HOJA DE VIDA INDICADOR DSA - 3"/>
      <sheetName val="HOJA DE VIDA INDICADOR DCCEE"/>
      <sheetName val="DATOS"/>
    </sheetNames>
    <sheetDataSet>
      <sheetData sheetId="0"/>
      <sheetData sheetId="1"/>
      <sheetData sheetId="2"/>
      <sheetData sheetId="3"/>
      <sheetData sheetId="4"/>
      <sheetData sheetId="5"/>
      <sheetData sheetId="6">
        <row r="2">
          <cell r="E2" t="str">
            <v>No existe control</v>
          </cell>
          <cell r="F2">
            <v>0</v>
          </cell>
        </row>
        <row r="3">
          <cell r="E3" t="str">
            <v>Existen manuales, instructivos o procedimientos para el manejo de la herramienta</v>
          </cell>
          <cell r="F3">
            <v>15</v>
          </cell>
        </row>
        <row r="4">
          <cell r="E4" t="str">
            <v>Están definidos los responsables de la ejecución del control y del seguimiento</v>
          </cell>
          <cell r="F4">
            <v>5</v>
          </cell>
        </row>
        <row r="5">
          <cell r="E5" t="str">
            <v>¿El control es automático?</v>
          </cell>
          <cell r="F5">
            <v>15</v>
          </cell>
        </row>
        <row r="6">
          <cell r="E6" t="str">
            <v>¿El control es manual?</v>
          </cell>
          <cell r="F6">
            <v>10</v>
          </cell>
        </row>
        <row r="7">
          <cell r="E7" t="str">
            <v>La frecuencia de la ejecución del control y seguimiento es adecuada</v>
          </cell>
          <cell r="F7">
            <v>15</v>
          </cell>
        </row>
        <row r="8">
          <cell r="E8" t="str">
            <v>¿Se cuenta con evidencias de la ejecución y seguimiento del control?</v>
          </cell>
          <cell r="F8">
            <v>10</v>
          </cell>
        </row>
        <row r="9">
          <cell r="E9" t="str">
            <v>En el tiempo definido que lleva la herramienta ha demostrado ser efectiva</v>
          </cell>
          <cell r="F9">
            <v>30</v>
          </cell>
        </row>
        <row r="15">
          <cell r="D15" t="str">
            <v>SI</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RIESGOS CORRUPCIÓN"/>
      <sheetName val="HV IND CAPACITACIONES"/>
      <sheetName val="HV IND INVENTARIOS"/>
      <sheetName val="HV IND BAJAS"/>
      <sheetName val="DATOS"/>
    </sheetNames>
    <sheetDataSet>
      <sheetData sheetId="0"/>
      <sheetData sheetId="1"/>
      <sheetData sheetId="2"/>
      <sheetData sheetId="3"/>
      <sheetData sheetId="4"/>
      <sheetData sheetId="5">
        <row r="2">
          <cell r="E2" t="str">
            <v>No existe control</v>
          </cell>
          <cell r="F2">
            <v>0</v>
          </cell>
        </row>
        <row r="3">
          <cell r="E3" t="str">
            <v>Existen manuales, instructivos o procedimientos para el manejo de la herramienta</v>
          </cell>
          <cell r="F3">
            <v>15</v>
          </cell>
        </row>
        <row r="4">
          <cell r="E4" t="str">
            <v>Están definidos los responsables de la ejecución del control y del seguimiento</v>
          </cell>
          <cell r="F4">
            <v>5</v>
          </cell>
        </row>
        <row r="5">
          <cell r="E5" t="str">
            <v>¿El control es automático?</v>
          </cell>
          <cell r="F5">
            <v>15</v>
          </cell>
        </row>
        <row r="6">
          <cell r="E6" t="str">
            <v>¿El control es manual?</v>
          </cell>
          <cell r="F6">
            <v>10</v>
          </cell>
        </row>
        <row r="7">
          <cell r="E7" t="str">
            <v>La frecuencia de la ejecución del control y seguimiento es adecuada</v>
          </cell>
          <cell r="F7">
            <v>15</v>
          </cell>
        </row>
        <row r="8">
          <cell r="E8" t="str">
            <v>¿Se cuenta con evidencias de la ejecución y seguimiento del control?</v>
          </cell>
          <cell r="F8">
            <v>10</v>
          </cell>
        </row>
        <row r="9">
          <cell r="E9" t="str">
            <v>En el tiempo definido que lleva la herramienta ha demostrado ser efectiva</v>
          </cell>
          <cell r="F9">
            <v>30</v>
          </cell>
        </row>
        <row r="15">
          <cell r="D15" t="str">
            <v>SI</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RIESGOS CORRUPCIÓN"/>
      <sheetName val="HOJA DE VIDA INDICADORES"/>
      <sheetName val="HOJA DE VIDA INDICADOR 2"/>
      <sheetName val="DATO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RIESGOS CORRUPCIÓN"/>
      <sheetName val="HOJA DE VIDA INDICADORES"/>
      <sheetName val="DATOS"/>
    </sheetNames>
    <sheetDataSet>
      <sheetData sheetId="0"/>
      <sheetData sheetId="1"/>
      <sheetData sheetId="2"/>
      <sheetData sheetId="3">
        <row r="2">
          <cell r="E2" t="str">
            <v>No existe control</v>
          </cell>
          <cell r="F2">
            <v>0</v>
          </cell>
        </row>
        <row r="3">
          <cell r="E3" t="str">
            <v>Existen manuales, instructivos o procedimientos para el manejo de la herramienta</v>
          </cell>
          <cell r="F3">
            <v>15</v>
          </cell>
        </row>
        <row r="4">
          <cell r="E4" t="str">
            <v>Están definidos los responsables de la ejecución del control y del seguimiento</v>
          </cell>
          <cell r="F4">
            <v>5</v>
          </cell>
        </row>
        <row r="5">
          <cell r="E5" t="str">
            <v>¿El control es automático?</v>
          </cell>
          <cell r="F5">
            <v>15</v>
          </cell>
        </row>
        <row r="6">
          <cell r="E6" t="str">
            <v>¿El control es manual?</v>
          </cell>
          <cell r="F6">
            <v>10</v>
          </cell>
        </row>
        <row r="7">
          <cell r="E7" t="str">
            <v>La frecuencia de la ejecución del control y seguimiento es adecuada</v>
          </cell>
          <cell r="F7">
            <v>15</v>
          </cell>
        </row>
        <row r="8">
          <cell r="E8" t="str">
            <v>¿Se cuenta con evidencias de la ejecución y seguimiento del control?</v>
          </cell>
          <cell r="F8">
            <v>10</v>
          </cell>
        </row>
        <row r="9">
          <cell r="E9" t="str">
            <v>En el tiempo definido que lleva la herramienta ha demostrado ser efectiva</v>
          </cell>
          <cell r="F9">
            <v>30</v>
          </cell>
        </row>
        <row r="15">
          <cell r="D15" t="str">
            <v>SI</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RIESGOS CORRUPCIÓN"/>
      <sheetName val="HOJA DE VIDA INDICADORES"/>
      <sheetName val="DATOS"/>
    </sheetNames>
    <sheetDataSet>
      <sheetData sheetId="0"/>
      <sheetData sheetId="1"/>
      <sheetData sheetId="2"/>
      <sheetData sheetId="3">
        <row r="2">
          <cell r="E2" t="str">
            <v>No existe control</v>
          </cell>
          <cell r="F2">
            <v>0</v>
          </cell>
        </row>
        <row r="3">
          <cell r="E3" t="str">
            <v>Existen manuales, instructivos o procedimientos para el manejo de la herramienta</v>
          </cell>
          <cell r="F3">
            <v>15</v>
          </cell>
        </row>
        <row r="4">
          <cell r="E4" t="str">
            <v>Están definidos los responsables de la ejecución del control y del seguimiento</v>
          </cell>
          <cell r="F4">
            <v>5</v>
          </cell>
        </row>
        <row r="5">
          <cell r="E5" t="str">
            <v>¿El control es automático?</v>
          </cell>
          <cell r="F5">
            <v>15</v>
          </cell>
        </row>
        <row r="6">
          <cell r="E6" t="str">
            <v>¿El control es manual?</v>
          </cell>
          <cell r="F6">
            <v>10</v>
          </cell>
        </row>
        <row r="7">
          <cell r="E7" t="str">
            <v>La frecuencia de la ejecución del control y seguimiento es adecuada</v>
          </cell>
          <cell r="F7">
            <v>15</v>
          </cell>
        </row>
        <row r="8">
          <cell r="E8" t="str">
            <v>¿Se cuenta con evidencias de la ejecución y seguimiento del control?</v>
          </cell>
          <cell r="F8">
            <v>10</v>
          </cell>
        </row>
        <row r="9">
          <cell r="E9" t="str">
            <v>En el tiempo definido que lleva la herramienta ha demostrado ser efectiva</v>
          </cell>
          <cell r="F9">
            <v>30</v>
          </cell>
        </row>
        <row r="15">
          <cell r="D15" t="str">
            <v>SI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RIESGOS CORRUPCIÓN"/>
      <sheetName val="HOJA DE VIDA INDICADORES"/>
      <sheetName val="DATOS"/>
    </sheetNames>
    <sheetDataSet>
      <sheetData sheetId="0"/>
      <sheetData sheetId="1"/>
      <sheetData sheetId="2"/>
      <sheetData sheetId="3">
        <row r="2">
          <cell r="E2" t="str">
            <v>No existe control</v>
          </cell>
          <cell r="F2">
            <v>0</v>
          </cell>
        </row>
        <row r="3">
          <cell r="E3" t="str">
            <v>Existen manuales, instructivos o procedimientos para el manejo de la herramienta</v>
          </cell>
          <cell r="F3">
            <v>15</v>
          </cell>
        </row>
        <row r="4">
          <cell r="E4" t="str">
            <v>Están definidos los responsables de la ejecución del control y del seguimiento</v>
          </cell>
          <cell r="F4">
            <v>5</v>
          </cell>
        </row>
        <row r="5">
          <cell r="E5" t="str">
            <v>¿El control es automático?</v>
          </cell>
          <cell r="F5">
            <v>15</v>
          </cell>
        </row>
        <row r="6">
          <cell r="E6" t="str">
            <v>¿El control es manual?</v>
          </cell>
          <cell r="F6">
            <v>10</v>
          </cell>
        </row>
        <row r="7">
          <cell r="E7" t="str">
            <v>La frecuencia de la ejecución del control y seguimiento es adecuada</v>
          </cell>
          <cell r="F7">
            <v>15</v>
          </cell>
        </row>
        <row r="8">
          <cell r="E8" t="str">
            <v>¿Se cuenta con evidencias de la ejecución y seguimiento del control?</v>
          </cell>
          <cell r="F8">
            <v>10</v>
          </cell>
        </row>
        <row r="9">
          <cell r="E9" t="str">
            <v>En el tiempo definido que lleva la herramienta ha demostrado ser efectiva</v>
          </cell>
          <cell r="F9">
            <v>30</v>
          </cell>
        </row>
        <row r="15">
          <cell r="D15" t="str">
            <v>SI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RIESGOS CORRUPCIÓN"/>
      <sheetName val="HOJA DE VIDA INDICADORES"/>
      <sheetName val="DATOS"/>
    </sheetNames>
    <sheetDataSet>
      <sheetData sheetId="0"/>
      <sheetData sheetId="1"/>
      <sheetData sheetId="2"/>
      <sheetData sheetId="3">
        <row r="2">
          <cell r="E2" t="str">
            <v>No existe control</v>
          </cell>
          <cell r="F2">
            <v>0</v>
          </cell>
        </row>
        <row r="3">
          <cell r="E3" t="str">
            <v>Existen manuales, instructivos o procedimientos para el manejo de la herramienta</v>
          </cell>
          <cell r="F3">
            <v>15</v>
          </cell>
        </row>
        <row r="4">
          <cell r="E4" t="str">
            <v>Están definidos los responsables de la ejecución del control y del seguimiento</v>
          </cell>
          <cell r="F4">
            <v>5</v>
          </cell>
        </row>
        <row r="5">
          <cell r="E5" t="str">
            <v>¿El control es automático?</v>
          </cell>
          <cell r="F5">
            <v>15</v>
          </cell>
        </row>
        <row r="6">
          <cell r="E6" t="str">
            <v>¿El control es manual?</v>
          </cell>
          <cell r="F6">
            <v>10</v>
          </cell>
        </row>
        <row r="7">
          <cell r="E7" t="str">
            <v>La frecuencia de la ejecución del control y seguimiento es adecuada</v>
          </cell>
          <cell r="F7">
            <v>15</v>
          </cell>
        </row>
        <row r="8">
          <cell r="E8" t="str">
            <v>¿Se cuenta con evidencias de la ejecución y seguimiento del control?</v>
          </cell>
          <cell r="F8">
            <v>10</v>
          </cell>
        </row>
        <row r="9">
          <cell r="E9" t="str">
            <v>En el tiempo definido que lleva la herramienta ha demostrado ser efectiva</v>
          </cell>
          <cell r="F9">
            <v>30</v>
          </cell>
        </row>
        <row r="15">
          <cell r="D15" t="str">
            <v>SI</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RIESGOS CORRUPCIÓN"/>
      <sheetName val="Indicador 1-1er riesgo"/>
      <sheetName val="Indicador 2-1er riesgo"/>
      <sheetName val="Indicador 1-2do riesgo"/>
      <sheetName val="Indicador 2-2do riesgo"/>
      <sheetName val="DATOS"/>
    </sheetNames>
    <sheetDataSet>
      <sheetData sheetId="0"/>
      <sheetData sheetId="1"/>
      <sheetData sheetId="2"/>
      <sheetData sheetId="3"/>
      <sheetData sheetId="4"/>
      <sheetData sheetId="5"/>
      <sheetData sheetId="6">
        <row r="2">
          <cell r="E2" t="str">
            <v>No existe control</v>
          </cell>
          <cell r="F2">
            <v>0</v>
          </cell>
        </row>
        <row r="3">
          <cell r="E3" t="str">
            <v>Existen manuales, instructivos o procedimientos para el manejo de la herramienta</v>
          </cell>
          <cell r="F3">
            <v>15</v>
          </cell>
        </row>
        <row r="4">
          <cell r="E4" t="str">
            <v>Están definidos los responsables de la ejecución del control y del seguimiento</v>
          </cell>
          <cell r="F4">
            <v>5</v>
          </cell>
        </row>
        <row r="5">
          <cell r="E5" t="str">
            <v>¿El control es automático?</v>
          </cell>
          <cell r="F5">
            <v>15</v>
          </cell>
        </row>
        <row r="6">
          <cell r="E6" t="str">
            <v>¿El control es manual?</v>
          </cell>
          <cell r="F6">
            <v>10</v>
          </cell>
        </row>
        <row r="7">
          <cell r="E7" t="str">
            <v>La frecuencia de la ejecución del control y seguimiento es adecuada</v>
          </cell>
          <cell r="F7">
            <v>15</v>
          </cell>
        </row>
        <row r="8">
          <cell r="E8" t="str">
            <v>¿Se cuenta con evidencias de la ejecución y seguimiento del control?</v>
          </cell>
          <cell r="F8">
            <v>10</v>
          </cell>
        </row>
        <row r="9">
          <cell r="E9" t="str">
            <v>En el tiempo definido que lleva la herramienta ha demostrado ser efectiva</v>
          </cell>
          <cell r="F9">
            <v>30</v>
          </cell>
        </row>
        <row r="15">
          <cell r="D15" t="str">
            <v>SI</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VIDA INDICADORES (2)"/>
      <sheetName val="MATRIZ DOFA"/>
      <sheetName val="MAPA RIESGOS CORRUPCIÓN"/>
      <sheetName val="HOJA DE VIDA INDICADORES"/>
      <sheetName val="Hoja1"/>
      <sheetName val="DATOS"/>
    </sheetNames>
    <sheetDataSet>
      <sheetData sheetId="0"/>
      <sheetData sheetId="1"/>
      <sheetData sheetId="2"/>
      <sheetData sheetId="3"/>
      <sheetData sheetId="4"/>
      <sheetData sheetId="5">
        <row r="2">
          <cell r="E2" t="str">
            <v>No existe control</v>
          </cell>
          <cell r="F2">
            <v>0</v>
          </cell>
        </row>
        <row r="3">
          <cell r="E3" t="str">
            <v>Existen manuales, instructivos o procedimientos para el manejo de la herramienta</v>
          </cell>
          <cell r="F3">
            <v>15</v>
          </cell>
        </row>
        <row r="4">
          <cell r="E4" t="str">
            <v>Están definidos los responsables de la ejecución del control y del seguimiento</v>
          </cell>
          <cell r="F4">
            <v>5</v>
          </cell>
        </row>
        <row r="5">
          <cell r="E5" t="str">
            <v>¿El control es automático?</v>
          </cell>
          <cell r="F5">
            <v>15</v>
          </cell>
        </row>
        <row r="6">
          <cell r="E6" t="str">
            <v>¿El control es manual?</v>
          </cell>
          <cell r="F6">
            <v>10</v>
          </cell>
        </row>
        <row r="7">
          <cell r="E7" t="str">
            <v>La frecuencia de la ejecución del control y seguimiento es adecuada</v>
          </cell>
          <cell r="F7">
            <v>15</v>
          </cell>
        </row>
        <row r="8">
          <cell r="E8" t="str">
            <v>¿Se cuenta con evidencias de la ejecución y seguimiento del control?</v>
          </cell>
          <cell r="F8">
            <v>10</v>
          </cell>
        </row>
        <row r="9">
          <cell r="E9" t="str">
            <v>En el tiempo definido que lleva la herramienta ha demostrado ser efectiva</v>
          </cell>
          <cell r="F9">
            <v>30</v>
          </cell>
        </row>
        <row r="15">
          <cell r="D15" t="str">
            <v>SI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RIESGOS CORRUPCIÓN"/>
      <sheetName val="HOJA DE VIDA INDICADORES"/>
      <sheetName val="HOJA DE VIDA INDICADORES (2)"/>
      <sheetName val="HOJA DE VIDA INDICADORES (3)"/>
      <sheetName val="DATOS"/>
    </sheetNames>
    <sheetDataSet>
      <sheetData sheetId="0"/>
      <sheetData sheetId="1"/>
      <sheetData sheetId="2"/>
      <sheetData sheetId="3"/>
      <sheetData sheetId="4"/>
      <sheetData sheetId="5">
        <row r="2">
          <cell r="E2" t="str">
            <v>No existe control</v>
          </cell>
          <cell r="F2">
            <v>0</v>
          </cell>
        </row>
        <row r="3">
          <cell r="E3" t="str">
            <v>Existen manuales, instructivos o procedimientos para el manejo de la herramienta</v>
          </cell>
          <cell r="F3">
            <v>15</v>
          </cell>
        </row>
        <row r="4">
          <cell r="E4" t="str">
            <v>Están definidos los responsables de la ejecución del control y del seguimiento</v>
          </cell>
          <cell r="F4">
            <v>5</v>
          </cell>
        </row>
        <row r="5">
          <cell r="E5" t="str">
            <v>¿El control es automático?</v>
          </cell>
          <cell r="F5">
            <v>15</v>
          </cell>
        </row>
        <row r="6">
          <cell r="E6" t="str">
            <v>¿El control es manual?</v>
          </cell>
          <cell r="F6">
            <v>10</v>
          </cell>
        </row>
        <row r="7">
          <cell r="E7" t="str">
            <v>La frecuencia de la ejecución del control y seguimiento es adecuada</v>
          </cell>
          <cell r="F7">
            <v>15</v>
          </cell>
        </row>
        <row r="8">
          <cell r="E8" t="str">
            <v>¿Se cuenta con evidencias de la ejecución y seguimiento del control?</v>
          </cell>
          <cell r="F8">
            <v>10</v>
          </cell>
        </row>
        <row r="9">
          <cell r="E9" t="str">
            <v>En el tiempo definido que lleva la herramienta ha demostrado ser efectiva</v>
          </cell>
          <cell r="F9">
            <v>30</v>
          </cell>
        </row>
        <row r="15">
          <cell r="D15" t="str">
            <v>SI</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RIESGOS CORRUPCIÓN"/>
      <sheetName val="HOJA DE VIDA INDICADORES 1"/>
      <sheetName val="HOJA DE VIDA INDICADORES 2"/>
      <sheetName val="HOJA DE VIDA INDICADORES 3"/>
      <sheetName val="Hoja2"/>
      <sheetName val="DATOS"/>
    </sheetNames>
    <sheetDataSet>
      <sheetData sheetId="0"/>
      <sheetData sheetId="1"/>
      <sheetData sheetId="2"/>
      <sheetData sheetId="3"/>
      <sheetData sheetId="4"/>
      <sheetData sheetId="5"/>
      <sheetData sheetId="6">
        <row r="2">
          <cell r="E2" t="str">
            <v>No existe control</v>
          </cell>
          <cell r="F2">
            <v>0</v>
          </cell>
        </row>
        <row r="3">
          <cell r="E3" t="str">
            <v>Existen manuales, instructivos o procedimientos para el manejo de la herramienta</v>
          </cell>
          <cell r="F3">
            <v>15</v>
          </cell>
        </row>
        <row r="4">
          <cell r="E4" t="str">
            <v>Están definidos los responsables de la ejecución del control y del seguimiento</v>
          </cell>
          <cell r="F4">
            <v>5</v>
          </cell>
        </row>
        <row r="5">
          <cell r="E5" t="str">
            <v>¿El control es automático?</v>
          </cell>
          <cell r="F5">
            <v>15</v>
          </cell>
        </row>
        <row r="6">
          <cell r="E6" t="str">
            <v>¿El control es manual?</v>
          </cell>
          <cell r="F6">
            <v>10</v>
          </cell>
        </row>
        <row r="7">
          <cell r="E7" t="str">
            <v>La frecuencia de la ejecución del control y seguimiento es adecuada</v>
          </cell>
          <cell r="F7">
            <v>15</v>
          </cell>
        </row>
        <row r="8">
          <cell r="E8" t="str">
            <v>¿Se cuenta con evidencias de la ejecución y seguimiento del control?</v>
          </cell>
          <cell r="F8">
            <v>10</v>
          </cell>
        </row>
        <row r="9">
          <cell r="E9" t="str">
            <v>En el tiempo definido que lleva la herramienta ha demostrado ser efectiva</v>
          </cell>
          <cell r="F9">
            <v>30</v>
          </cell>
        </row>
        <row r="15">
          <cell r="D15" t="str">
            <v>SI</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574"/>
  <sheetViews>
    <sheetView tabSelected="1" zoomScale="120" zoomScaleNormal="120" zoomScalePageLayoutView="85" workbookViewId="0">
      <selection activeCell="F6" sqref="F6:F8"/>
    </sheetView>
  </sheetViews>
  <sheetFormatPr baseColWidth="10" defaultRowHeight="11.25" x14ac:dyDescent="0.2"/>
  <cols>
    <col min="1" max="1" width="3" style="38" bestFit="1" customWidth="1"/>
    <col min="2" max="2" width="11.42578125" style="38" customWidth="1"/>
    <col min="3" max="3" width="15.5703125" style="38" customWidth="1"/>
    <col min="4" max="4" width="19.85546875" style="38" customWidth="1"/>
    <col min="5" max="5" width="12.140625" style="82" customWidth="1"/>
    <col min="6" max="6" width="18.85546875" style="38" customWidth="1"/>
    <col min="7" max="7" width="9.28515625" style="38" customWidth="1"/>
    <col min="8" max="8" width="12.28515625" style="82" bestFit="1" customWidth="1"/>
    <col min="9" max="9" width="30.85546875" style="83" customWidth="1"/>
    <col min="10" max="10" width="6.85546875" style="82" customWidth="1"/>
    <col min="11" max="11" width="6.7109375" style="84" customWidth="1"/>
    <col min="12" max="12" width="12" style="82" customWidth="1"/>
    <col min="13" max="13" width="9" style="82" customWidth="1"/>
    <col min="14" max="14" width="13.140625" style="82" customWidth="1"/>
    <col min="15" max="15" width="13.140625" style="38" customWidth="1"/>
    <col min="16" max="16" width="10.42578125" style="38" customWidth="1"/>
    <col min="17" max="17" width="33.28515625" style="38" customWidth="1"/>
    <col min="18" max="19" width="8.7109375" style="38" customWidth="1"/>
    <col min="20" max="21" width="11" style="82" customWidth="1"/>
    <col min="22" max="22" width="9.28515625" style="38" customWidth="1"/>
    <col min="23" max="23" width="11.85546875" style="82" customWidth="1"/>
    <col min="24" max="24" width="13.42578125" style="38" customWidth="1"/>
    <col min="25" max="25" width="13.7109375" style="38" customWidth="1"/>
    <col min="26" max="26" width="11.5703125" style="38" customWidth="1"/>
    <col min="27" max="27" width="11.140625" style="38" customWidth="1"/>
    <col min="28" max="28" width="12.42578125" style="38" customWidth="1"/>
    <col min="29" max="29" width="10.7109375" style="38" customWidth="1"/>
    <col min="30" max="30" width="13.5703125" style="38" customWidth="1"/>
    <col min="31" max="16384" width="11.42578125" style="37"/>
  </cols>
  <sheetData>
    <row r="1" spans="1:30" ht="40.5" customHeight="1" thickBot="1" x14ac:dyDescent="0.25">
      <c r="A1" s="145"/>
      <c r="B1" s="146"/>
      <c r="C1" s="146"/>
      <c r="D1" s="147"/>
      <c r="E1" s="152" t="s">
        <v>103</v>
      </c>
      <c r="F1" s="153"/>
      <c r="G1" s="153"/>
      <c r="H1" s="153"/>
      <c r="I1" s="153"/>
      <c r="J1" s="153"/>
      <c r="K1" s="153"/>
      <c r="L1" s="153"/>
      <c r="M1" s="153"/>
      <c r="N1" s="153"/>
      <c r="O1" s="153"/>
      <c r="P1" s="153"/>
      <c r="Q1" s="153"/>
      <c r="R1" s="153"/>
      <c r="S1" s="153"/>
      <c r="T1" s="153"/>
      <c r="U1" s="153"/>
      <c r="V1" s="153"/>
      <c r="W1" s="153"/>
      <c r="X1" s="153"/>
      <c r="Y1" s="153"/>
      <c r="Z1" s="153"/>
      <c r="AA1" s="153"/>
      <c r="AB1" s="153"/>
      <c r="AC1" s="153"/>
      <c r="AD1" s="154"/>
    </row>
    <row r="2" spans="1:30" ht="30" customHeight="1" thickBot="1" x14ac:dyDescent="0.25">
      <c r="A2" s="148"/>
      <c r="B2" s="149"/>
      <c r="C2" s="149"/>
      <c r="D2" s="149"/>
      <c r="E2" s="155" t="s">
        <v>89</v>
      </c>
      <c r="F2" s="156"/>
      <c r="G2" s="156"/>
      <c r="H2" s="156"/>
      <c r="I2" s="156"/>
      <c r="J2" s="156"/>
      <c r="K2" s="156"/>
      <c r="L2" s="157"/>
      <c r="M2" s="158" t="s">
        <v>104</v>
      </c>
      <c r="N2" s="159"/>
      <c r="O2" s="159"/>
      <c r="P2" s="159"/>
      <c r="Q2" s="160"/>
      <c r="R2" s="156"/>
      <c r="S2" s="156"/>
      <c r="T2" s="156"/>
      <c r="U2" s="157"/>
      <c r="V2" s="161"/>
      <c r="W2" s="162"/>
      <c r="X2" s="162"/>
      <c r="Y2" s="162"/>
      <c r="Z2" s="162"/>
      <c r="AA2" s="162"/>
      <c r="AB2" s="162"/>
      <c r="AC2" s="162"/>
      <c r="AD2" s="163"/>
    </row>
    <row r="3" spans="1:30" ht="30" customHeight="1" thickBot="1" x14ac:dyDescent="0.25">
      <c r="A3" s="150"/>
      <c r="B3" s="151"/>
      <c r="C3" s="151"/>
      <c r="D3" s="151"/>
      <c r="E3" s="152" t="s">
        <v>13</v>
      </c>
      <c r="F3" s="154"/>
      <c r="G3" s="161" t="s">
        <v>105</v>
      </c>
      <c r="H3" s="162"/>
      <c r="I3" s="162"/>
      <c r="J3" s="162"/>
      <c r="K3" s="162"/>
      <c r="L3" s="162"/>
      <c r="M3" s="162"/>
      <c r="N3" s="162"/>
      <c r="O3" s="162"/>
      <c r="P3" s="162"/>
      <c r="Q3" s="163"/>
      <c r="R3" s="153"/>
      <c r="S3" s="153"/>
      <c r="T3" s="154"/>
      <c r="U3" s="161"/>
      <c r="V3" s="162"/>
      <c r="W3" s="162"/>
      <c r="X3" s="162"/>
      <c r="Y3" s="162"/>
      <c r="Z3" s="162"/>
      <c r="AA3" s="162"/>
      <c r="AB3" s="162"/>
      <c r="AC3" s="162"/>
      <c r="AD3" s="163"/>
    </row>
    <row r="4" spans="1:30" ht="30" customHeight="1" thickBot="1" x14ac:dyDescent="0.25">
      <c r="A4" s="87"/>
      <c r="B4" s="88"/>
      <c r="C4" s="88"/>
      <c r="D4" s="88"/>
      <c r="E4" s="88"/>
      <c r="F4" s="88"/>
      <c r="G4" s="88"/>
      <c r="H4" s="88"/>
      <c r="I4" s="89"/>
      <c r="J4" s="88"/>
      <c r="K4" s="90"/>
      <c r="L4" s="88"/>
      <c r="M4" s="88"/>
      <c r="N4" s="88"/>
      <c r="O4" s="88"/>
      <c r="P4" s="88"/>
      <c r="Q4" s="88"/>
      <c r="R4" s="88"/>
      <c r="S4" s="88"/>
      <c r="T4" s="88"/>
      <c r="U4" s="88"/>
      <c r="V4" s="88"/>
      <c r="W4" s="88"/>
      <c r="X4" s="88"/>
      <c r="Y4" s="88"/>
      <c r="Z4" s="88"/>
      <c r="AA4" s="88"/>
      <c r="AB4" s="88"/>
      <c r="AC4" s="88"/>
      <c r="AD4" s="91"/>
    </row>
    <row r="5" spans="1:30" ht="35.25" customHeight="1" thickBot="1" x14ac:dyDescent="0.25">
      <c r="A5" s="229" t="s">
        <v>81</v>
      </c>
      <c r="B5" s="230"/>
      <c r="C5" s="230"/>
      <c r="D5" s="230"/>
      <c r="E5" s="230"/>
      <c r="F5" s="231"/>
      <c r="G5" s="232" t="s">
        <v>50</v>
      </c>
      <c r="H5" s="230"/>
      <c r="I5" s="230"/>
      <c r="J5" s="230"/>
      <c r="K5" s="230"/>
      <c r="L5" s="230"/>
      <c r="M5" s="230"/>
      <c r="N5" s="228"/>
      <c r="O5" s="177" t="s">
        <v>51</v>
      </c>
      <c r="P5" s="178"/>
      <c r="Q5" s="178"/>
      <c r="R5" s="178"/>
      <c r="S5" s="178"/>
      <c r="T5" s="178"/>
      <c r="U5" s="178"/>
      <c r="V5" s="178"/>
      <c r="W5" s="178"/>
      <c r="X5" s="178"/>
      <c r="Y5" s="178"/>
      <c r="Z5" s="178"/>
      <c r="AA5" s="179"/>
      <c r="AB5" s="226" t="s">
        <v>88</v>
      </c>
      <c r="AC5" s="227"/>
      <c r="AD5" s="228"/>
    </row>
    <row r="6" spans="1:30" s="10" customFormat="1" ht="39" customHeight="1" x14ac:dyDescent="0.25">
      <c r="A6" s="164" t="s">
        <v>9</v>
      </c>
      <c r="B6" s="166" t="s">
        <v>80</v>
      </c>
      <c r="C6" s="166" t="s">
        <v>93</v>
      </c>
      <c r="D6" s="166" t="s">
        <v>26</v>
      </c>
      <c r="E6" s="166" t="s">
        <v>0</v>
      </c>
      <c r="F6" s="166"/>
      <c r="G6" s="168" t="s">
        <v>1</v>
      </c>
      <c r="H6" s="164" t="s">
        <v>2</v>
      </c>
      <c r="I6" s="234" t="s">
        <v>75</v>
      </c>
      <c r="J6" s="235"/>
      <c r="K6" s="236"/>
      <c r="L6" s="166" t="s">
        <v>3</v>
      </c>
      <c r="M6" s="170" t="s">
        <v>82</v>
      </c>
      <c r="N6" s="172" t="s">
        <v>4</v>
      </c>
      <c r="O6" s="175" t="s">
        <v>5</v>
      </c>
      <c r="P6" s="176" t="s">
        <v>91</v>
      </c>
      <c r="Q6" s="176" t="s">
        <v>90</v>
      </c>
      <c r="R6" s="176" t="s">
        <v>53</v>
      </c>
      <c r="S6" s="176" t="s">
        <v>6</v>
      </c>
      <c r="T6" s="176" t="s">
        <v>2</v>
      </c>
      <c r="U6" s="176" t="s">
        <v>3</v>
      </c>
      <c r="V6" s="176" t="s">
        <v>83</v>
      </c>
      <c r="W6" s="176" t="s">
        <v>4</v>
      </c>
      <c r="X6" s="180" t="s">
        <v>84</v>
      </c>
      <c r="Y6" s="181"/>
      <c r="Z6" s="181"/>
      <c r="AA6" s="182"/>
      <c r="AB6" s="206" t="s">
        <v>92</v>
      </c>
      <c r="AC6" s="181"/>
      <c r="AD6" s="182"/>
    </row>
    <row r="7" spans="1:30" s="10" customFormat="1" ht="39" customHeight="1" x14ac:dyDescent="0.25">
      <c r="A7" s="164"/>
      <c r="B7" s="166"/>
      <c r="C7" s="166"/>
      <c r="D7" s="166"/>
      <c r="E7" s="166"/>
      <c r="F7" s="166"/>
      <c r="G7" s="168"/>
      <c r="H7" s="164"/>
      <c r="I7" s="237"/>
      <c r="J7" s="238"/>
      <c r="K7" s="239"/>
      <c r="L7" s="166"/>
      <c r="M7" s="170"/>
      <c r="N7" s="173"/>
      <c r="O7" s="164"/>
      <c r="P7" s="166"/>
      <c r="Q7" s="166"/>
      <c r="R7" s="166"/>
      <c r="S7" s="166"/>
      <c r="T7" s="166"/>
      <c r="U7" s="166"/>
      <c r="V7" s="166"/>
      <c r="W7" s="166"/>
      <c r="X7" s="166" t="s">
        <v>52</v>
      </c>
      <c r="Y7" s="233" t="s">
        <v>85</v>
      </c>
      <c r="Z7" s="166" t="s">
        <v>7</v>
      </c>
      <c r="AA7" s="170" t="s">
        <v>86</v>
      </c>
      <c r="AB7" s="166" t="s">
        <v>87</v>
      </c>
      <c r="AC7" s="166" t="s">
        <v>7</v>
      </c>
      <c r="AD7" s="168" t="s">
        <v>8</v>
      </c>
    </row>
    <row r="8" spans="1:30" ht="39" customHeight="1" thickBot="1" x14ac:dyDescent="0.25">
      <c r="A8" s="165"/>
      <c r="B8" s="167"/>
      <c r="C8" s="167"/>
      <c r="D8" s="167"/>
      <c r="E8" s="167"/>
      <c r="F8" s="167"/>
      <c r="G8" s="169"/>
      <c r="H8" s="165"/>
      <c r="I8" s="11" t="s">
        <v>76</v>
      </c>
      <c r="J8" s="21" t="s">
        <v>77</v>
      </c>
      <c r="K8" s="26" t="s">
        <v>47</v>
      </c>
      <c r="L8" s="167"/>
      <c r="M8" s="171"/>
      <c r="N8" s="174"/>
      <c r="O8" s="165"/>
      <c r="P8" s="167"/>
      <c r="Q8" s="167"/>
      <c r="R8" s="167"/>
      <c r="S8" s="167"/>
      <c r="T8" s="167"/>
      <c r="U8" s="167"/>
      <c r="V8" s="167"/>
      <c r="W8" s="167"/>
      <c r="X8" s="167"/>
      <c r="Y8" s="144"/>
      <c r="Z8" s="167"/>
      <c r="AA8" s="171"/>
      <c r="AB8" s="167"/>
      <c r="AC8" s="167"/>
      <c r="AD8" s="169"/>
    </row>
    <row r="9" spans="1:30" ht="27" customHeight="1" x14ac:dyDescent="0.2">
      <c r="A9" s="183">
        <v>17</v>
      </c>
      <c r="B9" s="202" t="s">
        <v>109</v>
      </c>
      <c r="C9" s="202" t="s">
        <v>94</v>
      </c>
      <c r="D9" s="202" t="s">
        <v>95</v>
      </c>
      <c r="E9" s="204" t="s">
        <v>96</v>
      </c>
      <c r="F9" s="202" t="s">
        <v>97</v>
      </c>
      <c r="G9" s="184" t="s">
        <v>23</v>
      </c>
      <c r="H9" s="187" t="s">
        <v>27</v>
      </c>
      <c r="I9" s="59" t="s">
        <v>58</v>
      </c>
      <c r="J9" s="43" t="s">
        <v>39</v>
      </c>
      <c r="K9" s="221">
        <f>COUNTIF(J9:J32,DATOS!D15)</f>
        <v>10</v>
      </c>
      <c r="L9" s="199" t="str">
        <f>+IF(AND(K9&lt;6,K9&gt;0),"Moderado",IF(AND(K9&lt;12,K9&gt;5),"Mayor",IF(AND(K9&lt;18,K9&gt;11),"Catastrófico","Responda las Preguntas de Impacto")))</f>
        <v>Mayor</v>
      </c>
      <c r="M9" s="190" t="str">
        <f>IF(AND(EXACT(H9,"Raro"),(EXACT(L9,"Moderado"))),"Baja",IF(AND(EXACT(H9,"Raro"),(EXACT(L9,"Mayor"))),"Baja",IF(AND(EXACT(H9,"Raro"),(EXACT(L9,"Catastrófico"))),"Moderada",IF(AND(EXACT(H9,"Improbable"),(EXACT(L9,"Moderado"))),"Baja",IF(AND(EXACT(H9,"Improbable"),(EXACT(L9,"Mayor"))),"Moderada",IF(AND(EXACT(H9,"Improbable"),(EXACT(L9,"Catastrófico"))),"Alta",IF(AND(EXACT(H9,"Posible"),(EXACT(L9,"Moderado"))),"Moderada",IF(AND(EXACT(H9,"Posible"),(EXACT(L9,"Mayor"))),"Alta",IF(AND(EXACT(H9,"Posible"),(EXACT(L9,"Catastrófico"))),"Extrema",IF(AND(EXACT(H9,"Probable"),(EXACT(L9,"Moderado"))),"Moderada",IF(AND(EXACT(H9,"Probable"),(EXACT(L9,"Mayor"))),"Alta",IF(AND(EXACT(H9,"Probable"),(EXACT(L9,"Catastrófico"))),"Extrema",IF(AND(EXACT(H9,"Casi Seguro"),(EXACT(L9,"Moderado"))),"Moderada",IF(AND(EXACT(H9,"Casi Seguro"),(EXACT(L9,"Mayor"))),"Alta",IF(AND(EXACT(H9,"Casi Seguro"),(EXACT(L9,"Catastrófico"))),"Extrema","")))))))))))))))</f>
        <v>Baja</v>
      </c>
      <c r="N9" s="193" t="str">
        <f t="shared" ref="N9" si="0">IF(EXACT(M9,"Baja"),"Asumir el Riesgo",IF(EXACT(M9,"Moderada"),"Asumir el Riesgo, Reducir el Riesgo",IF(EXACT(M9,"Alta"),"Asumir el Riesgo, Evitar, Compartir o Transferir",IF(EXACT(M9,"Extrema"),"Reducir el Riesgo, Evitar, Compartir o Transferir",""))))</f>
        <v>Asumir el Riesgo</v>
      </c>
      <c r="O9" s="187" t="s">
        <v>101</v>
      </c>
      <c r="P9" s="196" t="s">
        <v>55</v>
      </c>
      <c r="Q9" s="46" t="s">
        <v>12</v>
      </c>
      <c r="R9" s="28">
        <f>+IFERROR(VLOOKUP(Q9,DATOS!$E$2:$F$9,2,FALSE),"")</f>
        <v>15</v>
      </c>
      <c r="S9" s="198">
        <f>SUM(R9:R16)</f>
        <v>80</v>
      </c>
      <c r="T9" s="187" t="s">
        <v>27</v>
      </c>
      <c r="U9" s="196" t="s">
        <v>36</v>
      </c>
      <c r="V9" s="196" t="str">
        <f>IF(AND(EXACT(T9,"Raro"),(EXACT(U9,"Moderado"))),"Baja",IF(AND(EXACT(T9,"Raro"),(EXACT(U9,"Mayor"))),"Baja",IF(AND(EXACT(T9,"Raro"),(EXACT(U9,"Catastrófico"))),"Moderada",IF(AND(EXACT(T9,"Improbable"),(EXACT(U9,"Moderado"))),"Baja",IF(AND(EXACT(T9,"Improbable"),(EXACT(U9,"Mayor"))),"Moderada",IF(AND(EXACT(T9,"Improbable"),(EXACT(U9,"Catastrófico"))),"Alta",IF(AND(EXACT(T9,"Posible"),(EXACT(U9,"Moderado"))),"Moderada",IF(AND(EXACT(T9,"Posible"),(EXACT(U9,"Mayor"))),"Alta",IF(AND(EXACT(T9,"Posible"),(EXACT(U9,"Catastrófico"))),"Extrema",IF(AND(EXACT(T9,"Probable"),(EXACT(U9,"Moderado"))),"Moderada",IF(AND(EXACT(T9,"Probable"),(EXACT(U9,"Mayor"))),"Alta",IF(AND(EXACT(T9,"Probable"),(EXACT(U9,"Catastrófico"))),"Extrema",IF(AND(EXACT(T9,"Casi Seguro"),(EXACT(U9,"Moderado"))),"Moderada",IF(AND(EXACT(T9,"Casi Seguro"),(EXACT(U9,"Mayor"))),"Alta",IF(AND(EXACT(T9,"Casi Seguro"),(EXACT(U9,"Catastrófico"))),"Extrema","")))))))))))))))</f>
        <v>Baja</v>
      </c>
      <c r="W9" s="184" t="str">
        <f t="shared" ref="W9" si="1">IF(EXACT(V9,"Baja"),"Asumir el Riesgo",IF(EXACT(V9,"Moderada"),"Asumir el Riesgo, Reducir el Riesgo",IF(EXACT(V9,"Alta"),"Asumir el Riesgo, Evitar, Compartir o Transferir",IF(EXACT(V9,"Extrema"),"Reducir el Riesgo, Evitar, Compartir o Transferir",""))))</f>
        <v>Asumir el Riesgo</v>
      </c>
      <c r="X9" s="208" t="s">
        <v>171</v>
      </c>
      <c r="Y9" s="209" t="s">
        <v>106</v>
      </c>
      <c r="Z9" s="202" t="s">
        <v>107</v>
      </c>
      <c r="AA9" s="210" t="s">
        <v>176</v>
      </c>
      <c r="AB9" s="196" t="s">
        <v>100</v>
      </c>
      <c r="AC9" s="149" t="s">
        <v>99</v>
      </c>
      <c r="AD9" s="184" t="s">
        <v>102</v>
      </c>
    </row>
    <row r="10" spans="1:30" ht="27" customHeight="1" x14ac:dyDescent="0.2">
      <c r="A10" s="119"/>
      <c r="B10" s="202"/>
      <c r="C10" s="202"/>
      <c r="D10" s="202"/>
      <c r="E10" s="204"/>
      <c r="F10" s="202"/>
      <c r="G10" s="185"/>
      <c r="H10" s="188"/>
      <c r="I10" s="42" t="s">
        <v>59</v>
      </c>
      <c r="J10" s="43" t="s">
        <v>78</v>
      </c>
      <c r="K10" s="221"/>
      <c r="L10" s="199"/>
      <c r="M10" s="191"/>
      <c r="N10" s="194"/>
      <c r="O10" s="188"/>
      <c r="P10" s="197"/>
      <c r="Q10" s="44" t="s">
        <v>45</v>
      </c>
      <c r="R10" s="23">
        <f>+IFERROR(VLOOKUP(Q10,DATOS!$E$2:$F$9,2,FALSE),"")</f>
        <v>10</v>
      </c>
      <c r="S10" s="96"/>
      <c r="T10" s="188"/>
      <c r="U10" s="197"/>
      <c r="V10" s="197"/>
      <c r="W10" s="185"/>
      <c r="X10" s="208"/>
      <c r="Y10" s="209"/>
      <c r="Z10" s="202"/>
      <c r="AA10" s="210"/>
      <c r="AB10" s="197"/>
      <c r="AC10" s="149"/>
      <c r="AD10" s="185"/>
    </row>
    <row r="11" spans="1:30" ht="27" customHeight="1" x14ac:dyDescent="0.2">
      <c r="A11" s="119"/>
      <c r="B11" s="202"/>
      <c r="C11" s="202"/>
      <c r="D11" s="202"/>
      <c r="E11" s="204"/>
      <c r="F11" s="202"/>
      <c r="G11" s="185"/>
      <c r="H11" s="188"/>
      <c r="I11" s="42" t="s">
        <v>60</v>
      </c>
      <c r="J11" s="43" t="s">
        <v>98</v>
      </c>
      <c r="K11" s="221"/>
      <c r="L11" s="199"/>
      <c r="M11" s="191"/>
      <c r="N11" s="194"/>
      <c r="O11" s="188"/>
      <c r="P11" s="197"/>
      <c r="Q11" s="44" t="s">
        <v>11</v>
      </c>
      <c r="R11" s="23">
        <f>+IFERROR(VLOOKUP(Q11,DATOS!$E$2:$F$9,2,FALSE),"")</f>
        <v>15</v>
      </c>
      <c r="S11" s="96"/>
      <c r="T11" s="188"/>
      <c r="U11" s="197"/>
      <c r="V11" s="197"/>
      <c r="W11" s="185"/>
      <c r="X11" s="208"/>
      <c r="Y11" s="209"/>
      <c r="Z11" s="202"/>
      <c r="AA11" s="210"/>
      <c r="AB11" s="197"/>
      <c r="AC11" s="149"/>
      <c r="AD11" s="185"/>
    </row>
    <row r="12" spans="1:30" ht="27" customHeight="1" x14ac:dyDescent="0.2">
      <c r="A12" s="119"/>
      <c r="B12" s="202"/>
      <c r="C12" s="202"/>
      <c r="D12" s="202"/>
      <c r="E12" s="204"/>
      <c r="F12" s="202"/>
      <c r="G12" s="185"/>
      <c r="H12" s="188"/>
      <c r="I12" s="42" t="s">
        <v>61</v>
      </c>
      <c r="J12" s="43" t="s">
        <v>98</v>
      </c>
      <c r="K12" s="221"/>
      <c r="L12" s="199"/>
      <c r="M12" s="191"/>
      <c r="N12" s="194"/>
      <c r="O12" s="188"/>
      <c r="P12" s="197"/>
      <c r="Q12" s="44" t="s">
        <v>10</v>
      </c>
      <c r="R12" s="23">
        <f>+IFERROR(VLOOKUP(Q12,DATOS!$E$2:$F$9,2,FALSE),"")</f>
        <v>30</v>
      </c>
      <c r="S12" s="96"/>
      <c r="T12" s="188"/>
      <c r="U12" s="197"/>
      <c r="V12" s="197"/>
      <c r="W12" s="185"/>
      <c r="X12" s="208"/>
      <c r="Y12" s="209"/>
      <c r="Z12" s="202"/>
      <c r="AA12" s="210"/>
      <c r="AB12" s="197"/>
      <c r="AC12" s="149"/>
      <c r="AD12" s="185"/>
    </row>
    <row r="13" spans="1:30" ht="27" customHeight="1" x14ac:dyDescent="0.2">
      <c r="A13" s="119"/>
      <c r="B13" s="202"/>
      <c r="C13" s="202"/>
      <c r="D13" s="202"/>
      <c r="E13" s="204"/>
      <c r="F13" s="202"/>
      <c r="G13" s="185"/>
      <c r="H13" s="188"/>
      <c r="I13" s="42" t="s">
        <v>62</v>
      </c>
      <c r="J13" s="43" t="s">
        <v>78</v>
      </c>
      <c r="K13" s="221"/>
      <c r="L13" s="199"/>
      <c r="M13" s="191"/>
      <c r="N13" s="194"/>
      <c r="O13" s="188"/>
      <c r="P13" s="197"/>
      <c r="Q13" s="44" t="s">
        <v>46</v>
      </c>
      <c r="R13" s="23">
        <f>+IFERROR(VLOOKUP(Q13,DATOS!$E$2:$F$9,2,FALSE),"")</f>
        <v>10</v>
      </c>
      <c r="S13" s="96"/>
      <c r="T13" s="188"/>
      <c r="U13" s="197"/>
      <c r="V13" s="197"/>
      <c r="W13" s="185"/>
      <c r="X13" s="208"/>
      <c r="Y13" s="209"/>
      <c r="Z13" s="202"/>
      <c r="AA13" s="210"/>
      <c r="AB13" s="197"/>
      <c r="AC13" s="149"/>
      <c r="AD13" s="185"/>
    </row>
    <row r="14" spans="1:30" ht="27" customHeight="1" x14ac:dyDescent="0.2">
      <c r="A14" s="119"/>
      <c r="B14" s="202"/>
      <c r="C14" s="202"/>
      <c r="D14" s="202"/>
      <c r="E14" s="204"/>
      <c r="F14" s="202"/>
      <c r="G14" s="185"/>
      <c r="H14" s="188"/>
      <c r="I14" s="42" t="s">
        <v>63</v>
      </c>
      <c r="J14" s="43" t="s">
        <v>40</v>
      </c>
      <c r="K14" s="221"/>
      <c r="L14" s="199"/>
      <c r="M14" s="191"/>
      <c r="N14" s="194"/>
      <c r="O14" s="188"/>
      <c r="P14" s="197"/>
      <c r="Q14" s="44"/>
      <c r="R14" s="23" t="str">
        <f>+IFERROR(VLOOKUP(Q14,DATOS!$E$2:$F$9,2,FALSE),"")</f>
        <v/>
      </c>
      <c r="S14" s="96"/>
      <c r="T14" s="188"/>
      <c r="U14" s="197"/>
      <c r="V14" s="197"/>
      <c r="W14" s="185"/>
      <c r="X14" s="208"/>
      <c r="Y14" s="209"/>
      <c r="Z14" s="202"/>
      <c r="AA14" s="210"/>
      <c r="AB14" s="197"/>
      <c r="AC14" s="149"/>
      <c r="AD14" s="185"/>
    </row>
    <row r="15" spans="1:30" ht="27" customHeight="1" x14ac:dyDescent="0.2">
      <c r="A15" s="119"/>
      <c r="B15" s="202"/>
      <c r="C15" s="202"/>
      <c r="D15" s="202"/>
      <c r="E15" s="204"/>
      <c r="F15" s="202"/>
      <c r="G15" s="185"/>
      <c r="H15" s="188"/>
      <c r="I15" s="42" t="s">
        <v>64</v>
      </c>
      <c r="J15" s="43" t="s">
        <v>39</v>
      </c>
      <c r="K15" s="221"/>
      <c r="L15" s="199"/>
      <c r="M15" s="191"/>
      <c r="N15" s="194"/>
      <c r="O15" s="188"/>
      <c r="P15" s="197"/>
      <c r="Q15" s="44"/>
      <c r="R15" s="23" t="str">
        <f>+IFERROR(VLOOKUP(Q15,DATOS!$E$2:$F$9,2,FALSE),"")</f>
        <v/>
      </c>
      <c r="S15" s="96"/>
      <c r="T15" s="188"/>
      <c r="U15" s="197"/>
      <c r="V15" s="197"/>
      <c r="W15" s="185"/>
      <c r="X15" s="208"/>
      <c r="Y15" s="209"/>
      <c r="Z15" s="202"/>
      <c r="AA15" s="210"/>
      <c r="AB15" s="197"/>
      <c r="AC15" s="149"/>
      <c r="AD15" s="185"/>
    </row>
    <row r="16" spans="1:30" ht="36" customHeight="1" x14ac:dyDescent="0.2">
      <c r="A16" s="119"/>
      <c r="B16" s="202"/>
      <c r="C16" s="202"/>
      <c r="D16" s="202"/>
      <c r="E16" s="204"/>
      <c r="F16" s="202"/>
      <c r="G16" s="185"/>
      <c r="H16" s="188"/>
      <c r="I16" s="42" t="s">
        <v>65</v>
      </c>
      <c r="J16" s="43" t="s">
        <v>40</v>
      </c>
      <c r="K16" s="221"/>
      <c r="L16" s="199"/>
      <c r="M16" s="191"/>
      <c r="N16" s="194"/>
      <c r="O16" s="188"/>
      <c r="P16" s="197"/>
      <c r="Q16" s="23"/>
      <c r="R16" s="23" t="str">
        <f>+IFERROR(VLOOKUP(Q16,DATOS!$E$2:$F$9,2,FALSE),"")</f>
        <v/>
      </c>
      <c r="S16" s="96"/>
      <c r="T16" s="188"/>
      <c r="U16" s="197"/>
      <c r="V16" s="197"/>
      <c r="W16" s="185"/>
      <c r="X16" s="208"/>
      <c r="Y16" s="209"/>
      <c r="Z16" s="202"/>
      <c r="AA16" s="210"/>
      <c r="AB16" s="197"/>
      <c r="AC16" s="149"/>
      <c r="AD16" s="185"/>
    </row>
    <row r="17" spans="1:30" ht="27" customHeight="1" x14ac:dyDescent="0.2">
      <c r="A17" s="119"/>
      <c r="B17" s="202"/>
      <c r="C17" s="202"/>
      <c r="D17" s="202"/>
      <c r="E17" s="204"/>
      <c r="F17" s="202"/>
      <c r="G17" s="185"/>
      <c r="H17" s="188"/>
      <c r="I17" s="42" t="s">
        <v>66</v>
      </c>
      <c r="J17" s="43" t="s">
        <v>40</v>
      </c>
      <c r="K17" s="221"/>
      <c r="L17" s="199"/>
      <c r="M17" s="191"/>
      <c r="N17" s="194"/>
      <c r="O17" s="188"/>
      <c r="P17" s="197"/>
      <c r="Q17" s="23"/>
      <c r="R17" s="23" t="str">
        <f>+IFERROR(VLOOKUP(Q17,DATOS!$E$2:$F$9,2,FALSE),"")</f>
        <v/>
      </c>
      <c r="S17" s="96">
        <f>SUM(R17:R24)</f>
        <v>0</v>
      </c>
      <c r="T17" s="188"/>
      <c r="U17" s="197"/>
      <c r="V17" s="197"/>
      <c r="W17" s="185"/>
      <c r="X17" s="208"/>
      <c r="Y17" s="209"/>
      <c r="Z17" s="202"/>
      <c r="AA17" s="210"/>
      <c r="AB17" s="197"/>
      <c r="AC17" s="149"/>
      <c r="AD17" s="185"/>
    </row>
    <row r="18" spans="1:30" ht="27" customHeight="1" x14ac:dyDescent="0.2">
      <c r="A18" s="119"/>
      <c r="B18" s="202"/>
      <c r="C18" s="202"/>
      <c r="D18" s="202"/>
      <c r="E18" s="204"/>
      <c r="F18" s="202"/>
      <c r="G18" s="185"/>
      <c r="H18" s="188"/>
      <c r="I18" s="42" t="s">
        <v>67</v>
      </c>
      <c r="J18" s="43" t="s">
        <v>39</v>
      </c>
      <c r="K18" s="221"/>
      <c r="L18" s="199"/>
      <c r="M18" s="191"/>
      <c r="N18" s="194"/>
      <c r="O18" s="188"/>
      <c r="P18" s="197"/>
      <c r="Q18" s="23"/>
      <c r="R18" s="23" t="str">
        <f>+IFERROR(VLOOKUP(Q18,DATOS!$E$2:$F$9,2,FALSE),"")</f>
        <v/>
      </c>
      <c r="S18" s="96"/>
      <c r="T18" s="188"/>
      <c r="U18" s="197"/>
      <c r="V18" s="197"/>
      <c r="W18" s="185"/>
      <c r="X18" s="208"/>
      <c r="Y18" s="209"/>
      <c r="Z18" s="202"/>
      <c r="AA18" s="210"/>
      <c r="AB18" s="197"/>
      <c r="AC18" s="149"/>
      <c r="AD18" s="185"/>
    </row>
    <row r="19" spans="1:30" ht="27" customHeight="1" x14ac:dyDescent="0.2">
      <c r="A19" s="119"/>
      <c r="B19" s="202"/>
      <c r="C19" s="202"/>
      <c r="D19" s="202"/>
      <c r="E19" s="204"/>
      <c r="F19" s="202"/>
      <c r="G19" s="185"/>
      <c r="H19" s="188"/>
      <c r="I19" s="42" t="s">
        <v>68</v>
      </c>
      <c r="J19" s="43" t="s">
        <v>39</v>
      </c>
      <c r="K19" s="221"/>
      <c r="L19" s="199"/>
      <c r="M19" s="191"/>
      <c r="N19" s="194"/>
      <c r="O19" s="188"/>
      <c r="P19" s="197"/>
      <c r="Q19" s="23"/>
      <c r="R19" s="23" t="str">
        <f>+IFERROR(VLOOKUP(Q19,DATOS!$E$2:$F$9,2,FALSE),"")</f>
        <v/>
      </c>
      <c r="S19" s="96"/>
      <c r="T19" s="188"/>
      <c r="U19" s="197"/>
      <c r="V19" s="197"/>
      <c r="W19" s="185"/>
      <c r="X19" s="208"/>
      <c r="Y19" s="209"/>
      <c r="Z19" s="202"/>
      <c r="AA19" s="210"/>
      <c r="AB19" s="197"/>
      <c r="AC19" s="149"/>
      <c r="AD19" s="185"/>
    </row>
    <row r="20" spans="1:30" ht="27" customHeight="1" x14ac:dyDescent="0.2">
      <c r="A20" s="119"/>
      <c r="B20" s="202"/>
      <c r="C20" s="202"/>
      <c r="D20" s="202"/>
      <c r="E20" s="204"/>
      <c r="F20" s="202"/>
      <c r="G20" s="185"/>
      <c r="H20" s="188"/>
      <c r="I20" s="42" t="s">
        <v>69</v>
      </c>
      <c r="J20" s="43" t="s">
        <v>39</v>
      </c>
      <c r="K20" s="221"/>
      <c r="L20" s="199"/>
      <c r="M20" s="191"/>
      <c r="N20" s="194"/>
      <c r="O20" s="188"/>
      <c r="P20" s="197"/>
      <c r="Q20" s="23"/>
      <c r="R20" s="23" t="str">
        <f>+IFERROR(VLOOKUP(Q20,DATOS!$E$2:$F$9,2,FALSE),"")</f>
        <v/>
      </c>
      <c r="S20" s="96"/>
      <c r="T20" s="188"/>
      <c r="U20" s="197"/>
      <c r="V20" s="197"/>
      <c r="W20" s="185"/>
      <c r="X20" s="208"/>
      <c r="Y20" s="209"/>
      <c r="Z20" s="202"/>
      <c r="AA20" s="210"/>
      <c r="AB20" s="197"/>
      <c r="AC20" s="149"/>
      <c r="AD20" s="185"/>
    </row>
    <row r="21" spans="1:30" ht="18.75" customHeight="1" x14ac:dyDescent="0.2">
      <c r="A21" s="119"/>
      <c r="B21" s="202"/>
      <c r="C21" s="202"/>
      <c r="D21" s="202"/>
      <c r="E21" s="204"/>
      <c r="F21" s="202"/>
      <c r="G21" s="185"/>
      <c r="H21" s="188"/>
      <c r="I21" s="212" t="s">
        <v>70</v>
      </c>
      <c r="J21" s="197" t="s">
        <v>39</v>
      </c>
      <c r="K21" s="221"/>
      <c r="L21" s="199"/>
      <c r="M21" s="191"/>
      <c r="N21" s="194"/>
      <c r="O21" s="188"/>
      <c r="P21" s="197"/>
      <c r="Q21" s="23"/>
      <c r="R21" s="23" t="str">
        <f>+IFERROR(VLOOKUP(Q21,DATOS!$E$2:$F$9,2,FALSE),"")</f>
        <v/>
      </c>
      <c r="S21" s="96"/>
      <c r="T21" s="188"/>
      <c r="U21" s="197"/>
      <c r="V21" s="197"/>
      <c r="W21" s="185"/>
      <c r="X21" s="208"/>
      <c r="Y21" s="209"/>
      <c r="Z21" s="202"/>
      <c r="AA21" s="210"/>
      <c r="AB21" s="197"/>
      <c r="AC21" s="149"/>
      <c r="AD21" s="185"/>
    </row>
    <row r="22" spans="1:30" ht="18.75" customHeight="1" x14ac:dyDescent="0.2">
      <c r="A22" s="119"/>
      <c r="B22" s="202"/>
      <c r="C22" s="202"/>
      <c r="D22" s="202"/>
      <c r="E22" s="204"/>
      <c r="F22" s="202"/>
      <c r="G22" s="185"/>
      <c r="H22" s="188"/>
      <c r="I22" s="212"/>
      <c r="J22" s="197"/>
      <c r="K22" s="221"/>
      <c r="L22" s="199"/>
      <c r="M22" s="191"/>
      <c r="N22" s="194"/>
      <c r="O22" s="188"/>
      <c r="P22" s="197"/>
      <c r="Q22" s="23"/>
      <c r="R22" s="23" t="str">
        <f>+IFERROR(VLOOKUP(Q22,DATOS!$E$2:$F$9,2,FALSE),"")</f>
        <v/>
      </c>
      <c r="S22" s="96"/>
      <c r="T22" s="188"/>
      <c r="U22" s="197"/>
      <c r="V22" s="197"/>
      <c r="W22" s="185"/>
      <c r="X22" s="208"/>
      <c r="Y22" s="209"/>
      <c r="Z22" s="202"/>
      <c r="AA22" s="210"/>
      <c r="AB22" s="197"/>
      <c r="AC22" s="149"/>
      <c r="AD22" s="185"/>
    </row>
    <row r="23" spans="1:30" ht="18.75" customHeight="1" x14ac:dyDescent="0.2">
      <c r="A23" s="119"/>
      <c r="B23" s="202"/>
      <c r="C23" s="202"/>
      <c r="D23" s="202"/>
      <c r="E23" s="204"/>
      <c r="F23" s="202"/>
      <c r="G23" s="185"/>
      <c r="H23" s="188"/>
      <c r="I23" s="212" t="s">
        <v>71</v>
      </c>
      <c r="J23" s="197" t="s">
        <v>39</v>
      </c>
      <c r="K23" s="221"/>
      <c r="L23" s="199"/>
      <c r="M23" s="191"/>
      <c r="N23" s="194"/>
      <c r="O23" s="188"/>
      <c r="P23" s="197"/>
      <c r="Q23" s="23"/>
      <c r="R23" s="23" t="str">
        <f>+IFERROR(VLOOKUP(Q23,DATOS!$E$2:$F$9,2,FALSE),"")</f>
        <v/>
      </c>
      <c r="S23" s="96"/>
      <c r="T23" s="188"/>
      <c r="U23" s="197"/>
      <c r="V23" s="197"/>
      <c r="W23" s="185"/>
      <c r="X23" s="208"/>
      <c r="Y23" s="209"/>
      <c r="Z23" s="202"/>
      <c r="AA23" s="210"/>
      <c r="AB23" s="197"/>
      <c r="AC23" s="149"/>
      <c r="AD23" s="185"/>
    </row>
    <row r="24" spans="1:30" ht="18.75" customHeight="1" x14ac:dyDescent="0.2">
      <c r="A24" s="119"/>
      <c r="B24" s="202"/>
      <c r="C24" s="202"/>
      <c r="D24" s="202"/>
      <c r="E24" s="204"/>
      <c r="F24" s="202"/>
      <c r="G24" s="185"/>
      <c r="H24" s="188"/>
      <c r="I24" s="212"/>
      <c r="J24" s="197"/>
      <c r="K24" s="221"/>
      <c r="L24" s="199"/>
      <c r="M24" s="191"/>
      <c r="N24" s="194"/>
      <c r="O24" s="188"/>
      <c r="P24" s="197"/>
      <c r="Q24" s="23"/>
      <c r="R24" s="23" t="str">
        <f>+IFERROR(VLOOKUP(Q24,DATOS!$E$2:$F$9,2,FALSE),"")</f>
        <v/>
      </c>
      <c r="S24" s="96"/>
      <c r="T24" s="188"/>
      <c r="U24" s="197"/>
      <c r="V24" s="197"/>
      <c r="W24" s="185"/>
      <c r="X24" s="208"/>
      <c r="Y24" s="209"/>
      <c r="Z24" s="202"/>
      <c r="AA24" s="210"/>
      <c r="AB24" s="197"/>
      <c r="AC24" s="149"/>
      <c r="AD24" s="185"/>
    </row>
    <row r="25" spans="1:30" ht="18.75" customHeight="1" x14ac:dyDescent="0.2">
      <c r="A25" s="119"/>
      <c r="B25" s="202"/>
      <c r="C25" s="202"/>
      <c r="D25" s="202"/>
      <c r="E25" s="204"/>
      <c r="F25" s="202"/>
      <c r="G25" s="185"/>
      <c r="H25" s="188"/>
      <c r="I25" s="212" t="s">
        <v>71</v>
      </c>
      <c r="J25" s="197" t="s">
        <v>39</v>
      </c>
      <c r="K25" s="221"/>
      <c r="L25" s="199"/>
      <c r="M25" s="191"/>
      <c r="N25" s="194"/>
      <c r="O25" s="188"/>
      <c r="P25" s="197"/>
      <c r="Q25" s="23"/>
      <c r="R25" s="23" t="str">
        <f>+IFERROR(VLOOKUP(Q25,DATOS!$E$2:$F$9,2,FALSE),"")</f>
        <v/>
      </c>
      <c r="S25" s="96">
        <f>SUM(R25:R32)</f>
        <v>0</v>
      </c>
      <c r="T25" s="188"/>
      <c r="U25" s="197"/>
      <c r="V25" s="197"/>
      <c r="W25" s="185"/>
      <c r="X25" s="208"/>
      <c r="Y25" s="209"/>
      <c r="Z25" s="202"/>
      <c r="AA25" s="210"/>
      <c r="AB25" s="197"/>
      <c r="AC25" s="149"/>
      <c r="AD25" s="185"/>
    </row>
    <row r="26" spans="1:30" ht="18.75" customHeight="1" x14ac:dyDescent="0.2">
      <c r="A26" s="119"/>
      <c r="B26" s="202"/>
      <c r="C26" s="202"/>
      <c r="D26" s="202"/>
      <c r="E26" s="204"/>
      <c r="F26" s="202"/>
      <c r="G26" s="185"/>
      <c r="H26" s="188"/>
      <c r="I26" s="212"/>
      <c r="J26" s="197"/>
      <c r="K26" s="221"/>
      <c r="L26" s="199"/>
      <c r="M26" s="191"/>
      <c r="N26" s="194"/>
      <c r="O26" s="188"/>
      <c r="P26" s="197"/>
      <c r="Q26" s="23"/>
      <c r="R26" s="23" t="str">
        <f>+IFERROR(VLOOKUP(Q26,DATOS!$E$2:$F$9,2,FALSE),"")</f>
        <v/>
      </c>
      <c r="S26" s="96"/>
      <c r="T26" s="188"/>
      <c r="U26" s="197"/>
      <c r="V26" s="197"/>
      <c r="W26" s="185"/>
      <c r="X26" s="208"/>
      <c r="Y26" s="209"/>
      <c r="Z26" s="202"/>
      <c r="AA26" s="210"/>
      <c r="AB26" s="197"/>
      <c r="AC26" s="149"/>
      <c r="AD26" s="185"/>
    </row>
    <row r="27" spans="1:30" ht="18.75" customHeight="1" x14ac:dyDescent="0.2">
      <c r="A27" s="119"/>
      <c r="B27" s="202"/>
      <c r="C27" s="202"/>
      <c r="D27" s="202"/>
      <c r="E27" s="204"/>
      <c r="F27" s="202"/>
      <c r="G27" s="185"/>
      <c r="H27" s="188"/>
      <c r="I27" s="212" t="s">
        <v>72</v>
      </c>
      <c r="J27" s="197" t="s">
        <v>40</v>
      </c>
      <c r="K27" s="221"/>
      <c r="L27" s="199"/>
      <c r="M27" s="191"/>
      <c r="N27" s="194"/>
      <c r="O27" s="188"/>
      <c r="P27" s="197"/>
      <c r="Q27" s="23"/>
      <c r="R27" s="23" t="str">
        <f>+IFERROR(VLOOKUP(Q27,DATOS!$E$2:$F$9,2,FALSE),"")</f>
        <v/>
      </c>
      <c r="S27" s="96"/>
      <c r="T27" s="188"/>
      <c r="U27" s="197"/>
      <c r="V27" s="197"/>
      <c r="W27" s="185"/>
      <c r="X27" s="208"/>
      <c r="Y27" s="209"/>
      <c r="Z27" s="202"/>
      <c r="AA27" s="210"/>
      <c r="AB27" s="197"/>
      <c r="AC27" s="149"/>
      <c r="AD27" s="185"/>
    </row>
    <row r="28" spans="1:30" ht="18.75" customHeight="1" x14ac:dyDescent="0.2">
      <c r="A28" s="119"/>
      <c r="B28" s="202"/>
      <c r="C28" s="202"/>
      <c r="D28" s="202"/>
      <c r="E28" s="204"/>
      <c r="F28" s="202"/>
      <c r="G28" s="185"/>
      <c r="H28" s="188"/>
      <c r="I28" s="212"/>
      <c r="J28" s="197"/>
      <c r="K28" s="221"/>
      <c r="L28" s="199"/>
      <c r="M28" s="191"/>
      <c r="N28" s="194"/>
      <c r="O28" s="188"/>
      <c r="P28" s="197"/>
      <c r="Q28" s="23"/>
      <c r="R28" s="23" t="str">
        <f>+IFERROR(VLOOKUP(Q28,DATOS!$E$2:$F$9,2,FALSE),"")</f>
        <v/>
      </c>
      <c r="S28" s="96"/>
      <c r="T28" s="188"/>
      <c r="U28" s="197"/>
      <c r="V28" s="197"/>
      <c r="W28" s="185"/>
      <c r="X28" s="208"/>
      <c r="Y28" s="209"/>
      <c r="Z28" s="202"/>
      <c r="AA28" s="210"/>
      <c r="AB28" s="197"/>
      <c r="AC28" s="149"/>
      <c r="AD28" s="185"/>
    </row>
    <row r="29" spans="1:30" ht="18.75" customHeight="1" x14ac:dyDescent="0.2">
      <c r="A29" s="119"/>
      <c r="B29" s="202"/>
      <c r="C29" s="202"/>
      <c r="D29" s="202"/>
      <c r="E29" s="204"/>
      <c r="F29" s="202"/>
      <c r="G29" s="185"/>
      <c r="H29" s="188"/>
      <c r="I29" s="212" t="s">
        <v>73</v>
      </c>
      <c r="J29" s="197" t="s">
        <v>40</v>
      </c>
      <c r="K29" s="221"/>
      <c r="L29" s="199"/>
      <c r="M29" s="191"/>
      <c r="N29" s="194"/>
      <c r="O29" s="188"/>
      <c r="P29" s="197"/>
      <c r="Q29" s="23"/>
      <c r="R29" s="23" t="str">
        <f>+IFERROR(VLOOKUP(Q29,DATOS!$E$2:$F$9,2,FALSE),"")</f>
        <v/>
      </c>
      <c r="S29" s="96"/>
      <c r="T29" s="188"/>
      <c r="U29" s="197"/>
      <c r="V29" s="197"/>
      <c r="W29" s="185"/>
      <c r="X29" s="208"/>
      <c r="Y29" s="209"/>
      <c r="Z29" s="202"/>
      <c r="AA29" s="210"/>
      <c r="AB29" s="197"/>
      <c r="AC29" s="149"/>
      <c r="AD29" s="185"/>
    </row>
    <row r="30" spans="1:30" ht="18.75" customHeight="1" x14ac:dyDescent="0.2">
      <c r="A30" s="119"/>
      <c r="B30" s="202"/>
      <c r="C30" s="202"/>
      <c r="D30" s="202"/>
      <c r="E30" s="204"/>
      <c r="F30" s="202"/>
      <c r="G30" s="185"/>
      <c r="H30" s="188"/>
      <c r="I30" s="212"/>
      <c r="J30" s="197"/>
      <c r="K30" s="221"/>
      <c r="L30" s="199"/>
      <c r="M30" s="191"/>
      <c r="N30" s="194"/>
      <c r="O30" s="188"/>
      <c r="P30" s="197"/>
      <c r="Q30" s="23"/>
      <c r="R30" s="23" t="str">
        <f>+IFERROR(VLOOKUP(Q30,DATOS!$E$2:$F$9,2,FALSE),"")</f>
        <v/>
      </c>
      <c r="S30" s="96"/>
      <c r="T30" s="188"/>
      <c r="U30" s="197"/>
      <c r="V30" s="197"/>
      <c r="W30" s="185"/>
      <c r="X30" s="208"/>
      <c r="Y30" s="209"/>
      <c r="Z30" s="202"/>
      <c r="AA30" s="210"/>
      <c r="AB30" s="197"/>
      <c r="AC30" s="149"/>
      <c r="AD30" s="185"/>
    </row>
    <row r="31" spans="1:30" ht="18.75" customHeight="1" x14ac:dyDescent="0.2">
      <c r="A31" s="119"/>
      <c r="B31" s="202"/>
      <c r="C31" s="202"/>
      <c r="D31" s="202"/>
      <c r="E31" s="204"/>
      <c r="F31" s="202"/>
      <c r="G31" s="185"/>
      <c r="H31" s="188"/>
      <c r="I31" s="218" t="s">
        <v>74</v>
      </c>
      <c r="J31" s="197" t="s">
        <v>40</v>
      </c>
      <c r="K31" s="221"/>
      <c r="L31" s="199"/>
      <c r="M31" s="191"/>
      <c r="N31" s="194"/>
      <c r="O31" s="188"/>
      <c r="P31" s="197"/>
      <c r="Q31" s="23"/>
      <c r="R31" s="23" t="str">
        <f>+IFERROR(VLOOKUP(Q31,DATOS!$E$2:$F$9,2,FALSE),"")</f>
        <v/>
      </c>
      <c r="S31" s="96"/>
      <c r="T31" s="188"/>
      <c r="U31" s="197"/>
      <c r="V31" s="197"/>
      <c r="W31" s="185"/>
      <c r="X31" s="208"/>
      <c r="Y31" s="209"/>
      <c r="Z31" s="202"/>
      <c r="AA31" s="210"/>
      <c r="AB31" s="197"/>
      <c r="AC31" s="149"/>
      <c r="AD31" s="185"/>
    </row>
    <row r="32" spans="1:30" ht="18.75" customHeight="1" thickBot="1" x14ac:dyDescent="0.25">
      <c r="A32" s="120"/>
      <c r="B32" s="203"/>
      <c r="C32" s="203"/>
      <c r="D32" s="203"/>
      <c r="E32" s="205"/>
      <c r="F32" s="203"/>
      <c r="G32" s="186"/>
      <c r="H32" s="189"/>
      <c r="I32" s="219"/>
      <c r="J32" s="201"/>
      <c r="K32" s="222"/>
      <c r="L32" s="200"/>
      <c r="M32" s="192"/>
      <c r="N32" s="195"/>
      <c r="O32" s="189"/>
      <c r="P32" s="201"/>
      <c r="Q32" s="24"/>
      <c r="R32" s="24" t="str">
        <f>+IFERROR(VLOOKUP(Q32,DATOS!$E$2:$F$9,2,FALSE),"")</f>
        <v/>
      </c>
      <c r="S32" s="97"/>
      <c r="T32" s="189"/>
      <c r="U32" s="201"/>
      <c r="V32" s="201"/>
      <c r="W32" s="186"/>
      <c r="X32" s="208"/>
      <c r="Y32" s="209"/>
      <c r="Z32" s="202"/>
      <c r="AA32" s="210"/>
      <c r="AB32" s="197"/>
      <c r="AC32" s="149"/>
      <c r="AD32" s="185"/>
    </row>
    <row r="33" spans="1:30" ht="27" customHeight="1" x14ac:dyDescent="0.2">
      <c r="A33" s="123">
        <v>18</v>
      </c>
      <c r="B33" s="207" t="s">
        <v>110</v>
      </c>
      <c r="C33" s="207" t="s">
        <v>111</v>
      </c>
      <c r="D33" s="207" t="s">
        <v>112</v>
      </c>
      <c r="E33" s="213" t="s">
        <v>113</v>
      </c>
      <c r="F33" s="207" t="s">
        <v>114</v>
      </c>
      <c r="G33" s="211" t="s">
        <v>23</v>
      </c>
      <c r="H33" s="214" t="s">
        <v>27</v>
      </c>
      <c r="I33" s="39" t="s">
        <v>58</v>
      </c>
      <c r="J33" s="40" t="s">
        <v>39</v>
      </c>
      <c r="K33" s="220">
        <f>COUNTIF(J33:J56,[1]DATOS!$D$15)</f>
        <v>13</v>
      </c>
      <c r="L33" s="223" t="str">
        <f>+IF(AND(K33&lt;6,K33&gt;0),"Moderado",IF(AND(K33&lt;12,K33&gt;5),"Mayor",IF(AND(K33&lt;18,K33&gt;11),"Catastrófico","Responda las Preguntas de Impacto")))</f>
        <v>Catastrófico</v>
      </c>
      <c r="M33" s="215" t="str">
        <f>IF(AND(EXACT(H33,"Raro"),(EXACT(L33,"Moderado"))),"Baja",IF(AND(EXACT(H33,"Raro"),(EXACT(L33,"Mayor"))),"Baja",IF(AND(EXACT(H33,"Raro"),(EXACT(L33,"Catastrófico"))),"Moderada",IF(AND(EXACT(H33,"Improbable"),(EXACT(L33,"Moderado"))),"Baja",IF(AND(EXACT(H33,"Improbable"),(EXACT(L33,"Mayor"))),"Moderada",IF(AND(EXACT(H33,"Improbable"),(EXACT(L33,"Catastrófico"))),"Alta",IF(AND(EXACT(H33,"Posible"),(EXACT(L33,"Moderado"))),"Moderada",IF(AND(EXACT(H33,"Posible"),(EXACT(L33,"Mayor"))),"Alta",IF(AND(EXACT(H33,"Posible"),(EXACT(L33,"Catastrófico"))),"Extrema",IF(AND(EXACT(H33,"Probable"),(EXACT(L33,"Moderado"))),"Moderada",IF(AND(EXACT(H33,"Probable"),(EXACT(L33,"Mayor"))),"Alta",IF(AND(EXACT(H33,"Probable"),(EXACT(L33,"Catastrófico"))),"Extrema",IF(AND(EXACT(H33,"Casi Seguro"),(EXACT(L33,"Moderado"))),"Moderada",IF(AND(EXACT(H33,"Casi Seguro"),(EXACT(L33,"Mayor"))),"Alta",IF(AND(EXACT(H33,"Casi Seguro"),(EXACT(L33,"Catastrófico"))),"Extrema","")))))))))))))))</f>
        <v>Moderada</v>
      </c>
      <c r="N33" s="216" t="str">
        <f t="shared" ref="N33" si="2">IF(EXACT(M33,"Baja"),"Asumir el Riesgo",IF(EXACT(M33,"Moderada"),"Asumir el Riesgo, Reducir el Riesgo",IF(EXACT(M33,"Alta"),"Asumir el Riesgo, Evitar, Compartir o Transferir",IF(EXACT(M33,"Extrema"),"Reducir el Riesgo, Evitar, Compartir o Transferir",""))))</f>
        <v>Asumir el Riesgo, Reducir el Riesgo</v>
      </c>
      <c r="O33" s="214" t="s">
        <v>115</v>
      </c>
      <c r="P33" s="217" t="s">
        <v>55</v>
      </c>
      <c r="Q33" s="22" t="s">
        <v>12</v>
      </c>
      <c r="R33" s="22">
        <f>+IFERROR(VLOOKUP(Q33,[1]DATOS!$E$2:$F$9,2,FALSE),"")</f>
        <v>15</v>
      </c>
      <c r="S33" s="124">
        <f>SUM(R33:R40)</f>
        <v>85</v>
      </c>
      <c r="T33" s="224" t="s">
        <v>27</v>
      </c>
      <c r="U33" s="217" t="s">
        <v>35</v>
      </c>
      <c r="V33" s="217" t="str">
        <f>IF(AND(EXACT(T33,"Raro"),(EXACT(U33,"Moderado"))),"Baja",IF(AND(EXACT(T33,"Raro"),(EXACT(U33,"Mayor"))),"Baja",IF(AND(EXACT(T33,"Raro"),(EXACT(U33,"Catastrófico"))),"Moderada",IF(AND(EXACT(T33,"Improbable"),(EXACT(U33,"Moderado"))),"Baja",IF(AND(EXACT(T33,"Improbable"),(EXACT(U33,"Mayor"))),"Moderada",IF(AND(EXACT(T33,"Improbable"),(EXACT(U33,"Catastrófico"))),"Alta",IF(AND(EXACT(T33,"Posible"),(EXACT(U33,"Moderado"))),"Moderada",IF(AND(EXACT(T33,"Posible"),(EXACT(U33,"Mayor"))),"Alta",IF(AND(EXACT(T33,"Posible"),(EXACT(U33,"Catastrófico"))),"Extrema",IF(AND(EXACT(T33,"Probable"),(EXACT(U33,"Moderado"))),"Moderada",IF(AND(EXACT(T33,"Probable"),(EXACT(U33,"Mayor"))),"Alta",IF(AND(EXACT(T33,"Probable"),(EXACT(U33,"Catastrófico"))),"Extrema",IF(AND(EXACT(T33,"Casi Seguro"),(EXACT(U33,"Moderado"))),"Moderada",IF(AND(EXACT(T33,"Casi Seguro"),(EXACT(U33,"Mayor"))),"Alta",IF(AND(EXACT(T33,"Casi Seguro"),(EXACT(U33,"Catastrófico"))),"Extrema","")))))))))))))))</f>
        <v>Moderada</v>
      </c>
      <c r="W33" s="211" t="str">
        <f t="shared" ref="W33" si="3">IF(EXACT(V33,"Baja"),"Asumir el Riesgo",IF(EXACT(V33,"Moderada"),"Asumir el Riesgo, Reducir el Riesgo",IF(EXACT(V33,"Alta"),"Asumir el Riesgo, Evitar, Compartir o Transferir",IF(EXACT(V33,"Extrema"),"Reducir el Riesgo, Evitar, Compartir o Transferir",""))))</f>
        <v>Asumir el Riesgo, Reducir el Riesgo</v>
      </c>
      <c r="X33" s="224" t="s">
        <v>170</v>
      </c>
      <c r="Y33" s="207" t="s">
        <v>172</v>
      </c>
      <c r="Z33" s="207" t="s">
        <v>116</v>
      </c>
      <c r="AA33" s="300" t="s">
        <v>176</v>
      </c>
      <c r="AB33" s="271" t="s">
        <v>168</v>
      </c>
      <c r="AC33" s="303" t="s">
        <v>116</v>
      </c>
      <c r="AD33" s="281" t="s">
        <v>167</v>
      </c>
    </row>
    <row r="34" spans="1:30" ht="27" customHeight="1" x14ac:dyDescent="0.2">
      <c r="A34" s="119"/>
      <c r="B34" s="202"/>
      <c r="C34" s="202"/>
      <c r="D34" s="202"/>
      <c r="E34" s="204"/>
      <c r="F34" s="202"/>
      <c r="G34" s="185"/>
      <c r="H34" s="188"/>
      <c r="I34" s="42" t="s">
        <v>59</v>
      </c>
      <c r="J34" s="43" t="s">
        <v>39</v>
      </c>
      <c r="K34" s="221"/>
      <c r="L34" s="199"/>
      <c r="M34" s="191"/>
      <c r="N34" s="194"/>
      <c r="O34" s="188"/>
      <c r="P34" s="197"/>
      <c r="Q34" s="23" t="s">
        <v>43</v>
      </c>
      <c r="R34" s="23">
        <f>+IFERROR(VLOOKUP(Q34,[1]DATOS!$E$2:$F$9,2,FALSE),"")</f>
        <v>5</v>
      </c>
      <c r="S34" s="96"/>
      <c r="T34" s="208"/>
      <c r="U34" s="197"/>
      <c r="V34" s="197"/>
      <c r="W34" s="185"/>
      <c r="X34" s="208"/>
      <c r="Y34" s="202"/>
      <c r="Z34" s="202"/>
      <c r="AA34" s="301"/>
      <c r="AB34" s="241"/>
      <c r="AC34" s="304"/>
      <c r="AD34" s="282"/>
    </row>
    <row r="35" spans="1:30" ht="27" customHeight="1" x14ac:dyDescent="0.2">
      <c r="A35" s="119"/>
      <c r="B35" s="202"/>
      <c r="C35" s="202"/>
      <c r="D35" s="202"/>
      <c r="E35" s="204"/>
      <c r="F35" s="202"/>
      <c r="G35" s="185"/>
      <c r="H35" s="188"/>
      <c r="I35" s="42" t="s">
        <v>60</v>
      </c>
      <c r="J35" s="43" t="s">
        <v>39</v>
      </c>
      <c r="K35" s="221"/>
      <c r="L35" s="199"/>
      <c r="M35" s="191"/>
      <c r="N35" s="194"/>
      <c r="O35" s="188"/>
      <c r="P35" s="197"/>
      <c r="Q35" s="23" t="s">
        <v>45</v>
      </c>
      <c r="R35" s="23">
        <f>+IFERROR(VLOOKUP(Q35,[1]DATOS!$E$2:$F$9,2,FALSE),"")</f>
        <v>10</v>
      </c>
      <c r="S35" s="96"/>
      <c r="T35" s="208"/>
      <c r="U35" s="197"/>
      <c r="V35" s="197"/>
      <c r="W35" s="185"/>
      <c r="X35" s="208"/>
      <c r="Y35" s="202"/>
      <c r="Z35" s="202"/>
      <c r="AA35" s="301"/>
      <c r="AB35" s="241"/>
      <c r="AC35" s="304"/>
      <c r="AD35" s="282"/>
    </row>
    <row r="36" spans="1:30" ht="27" customHeight="1" x14ac:dyDescent="0.2">
      <c r="A36" s="119"/>
      <c r="B36" s="202"/>
      <c r="C36" s="202"/>
      <c r="D36" s="202"/>
      <c r="E36" s="204"/>
      <c r="F36" s="202"/>
      <c r="G36" s="185"/>
      <c r="H36" s="188"/>
      <c r="I36" s="42" t="s">
        <v>61</v>
      </c>
      <c r="J36" s="43" t="s">
        <v>39</v>
      </c>
      <c r="K36" s="221"/>
      <c r="L36" s="199"/>
      <c r="M36" s="191"/>
      <c r="N36" s="194"/>
      <c r="O36" s="188"/>
      <c r="P36" s="197"/>
      <c r="Q36" s="23" t="s">
        <v>11</v>
      </c>
      <c r="R36" s="23">
        <f>+IFERROR(VLOOKUP(Q36,[1]DATOS!$E$2:$F$9,2,FALSE),"")</f>
        <v>15</v>
      </c>
      <c r="S36" s="96"/>
      <c r="T36" s="208"/>
      <c r="U36" s="197"/>
      <c r="V36" s="197"/>
      <c r="W36" s="185"/>
      <c r="X36" s="208"/>
      <c r="Y36" s="202"/>
      <c r="Z36" s="202"/>
      <c r="AA36" s="301"/>
      <c r="AB36" s="241"/>
      <c r="AC36" s="304"/>
      <c r="AD36" s="282"/>
    </row>
    <row r="37" spans="1:30" ht="27" customHeight="1" x14ac:dyDescent="0.2">
      <c r="A37" s="119"/>
      <c r="B37" s="202"/>
      <c r="C37" s="202"/>
      <c r="D37" s="202"/>
      <c r="E37" s="204"/>
      <c r="F37" s="202"/>
      <c r="G37" s="185"/>
      <c r="H37" s="188"/>
      <c r="I37" s="42" t="s">
        <v>62</v>
      </c>
      <c r="J37" s="43" t="s">
        <v>39</v>
      </c>
      <c r="K37" s="221"/>
      <c r="L37" s="199"/>
      <c r="M37" s="191"/>
      <c r="N37" s="194"/>
      <c r="O37" s="188"/>
      <c r="P37" s="197"/>
      <c r="Q37" s="23" t="s">
        <v>46</v>
      </c>
      <c r="R37" s="23">
        <f>+IFERROR(VLOOKUP(Q37,[1]DATOS!$E$2:$F$9,2,FALSE),"")</f>
        <v>10</v>
      </c>
      <c r="S37" s="96"/>
      <c r="T37" s="208"/>
      <c r="U37" s="197"/>
      <c r="V37" s="197"/>
      <c r="W37" s="185"/>
      <c r="X37" s="208"/>
      <c r="Y37" s="202"/>
      <c r="Z37" s="202"/>
      <c r="AA37" s="301"/>
      <c r="AB37" s="241"/>
      <c r="AC37" s="304"/>
      <c r="AD37" s="282"/>
    </row>
    <row r="38" spans="1:30" ht="27" customHeight="1" x14ac:dyDescent="0.2">
      <c r="A38" s="119"/>
      <c r="B38" s="202"/>
      <c r="C38" s="202"/>
      <c r="D38" s="202"/>
      <c r="E38" s="204"/>
      <c r="F38" s="202"/>
      <c r="G38" s="185"/>
      <c r="H38" s="188"/>
      <c r="I38" s="42" t="s">
        <v>63</v>
      </c>
      <c r="J38" s="43" t="s">
        <v>39</v>
      </c>
      <c r="K38" s="221"/>
      <c r="L38" s="199"/>
      <c r="M38" s="191"/>
      <c r="N38" s="194"/>
      <c r="O38" s="188"/>
      <c r="P38" s="197"/>
      <c r="Q38" s="23" t="s">
        <v>10</v>
      </c>
      <c r="R38" s="23">
        <f>+IFERROR(VLOOKUP(Q38,[1]DATOS!$E$2:$F$9,2,FALSE),"")</f>
        <v>30</v>
      </c>
      <c r="S38" s="96"/>
      <c r="T38" s="208"/>
      <c r="U38" s="197"/>
      <c r="V38" s="197"/>
      <c r="W38" s="185"/>
      <c r="X38" s="208"/>
      <c r="Y38" s="202"/>
      <c r="Z38" s="202"/>
      <c r="AA38" s="301"/>
      <c r="AB38" s="241"/>
      <c r="AC38" s="304"/>
      <c r="AD38" s="282"/>
    </row>
    <row r="39" spans="1:30" ht="27" customHeight="1" x14ac:dyDescent="0.2">
      <c r="A39" s="119"/>
      <c r="B39" s="202"/>
      <c r="C39" s="202"/>
      <c r="D39" s="202"/>
      <c r="E39" s="204"/>
      <c r="F39" s="202"/>
      <c r="G39" s="185"/>
      <c r="H39" s="188"/>
      <c r="I39" s="42" t="s">
        <v>64</v>
      </c>
      <c r="J39" s="43" t="s">
        <v>40</v>
      </c>
      <c r="K39" s="221"/>
      <c r="L39" s="199"/>
      <c r="M39" s="191"/>
      <c r="N39" s="194"/>
      <c r="O39" s="188"/>
      <c r="P39" s="197"/>
      <c r="Q39" s="23"/>
      <c r="R39" s="23" t="str">
        <f>+IFERROR(VLOOKUP(Q39,[1]DATOS!$E$2:$F$9,2,FALSE),"")</f>
        <v/>
      </c>
      <c r="S39" s="96"/>
      <c r="T39" s="208"/>
      <c r="U39" s="197"/>
      <c r="V39" s="197"/>
      <c r="W39" s="185"/>
      <c r="X39" s="208"/>
      <c r="Y39" s="202"/>
      <c r="Z39" s="202"/>
      <c r="AA39" s="301"/>
      <c r="AB39" s="241"/>
      <c r="AC39" s="304"/>
      <c r="AD39" s="282"/>
    </row>
    <row r="40" spans="1:30" ht="27" customHeight="1" x14ac:dyDescent="0.2">
      <c r="A40" s="119"/>
      <c r="B40" s="202"/>
      <c r="C40" s="202"/>
      <c r="D40" s="196"/>
      <c r="E40" s="204"/>
      <c r="F40" s="202"/>
      <c r="G40" s="185"/>
      <c r="H40" s="188"/>
      <c r="I40" s="42" t="s">
        <v>65</v>
      </c>
      <c r="J40" s="43" t="s">
        <v>39</v>
      </c>
      <c r="K40" s="221"/>
      <c r="L40" s="199"/>
      <c r="M40" s="191"/>
      <c r="N40" s="194"/>
      <c r="O40" s="188"/>
      <c r="P40" s="197"/>
      <c r="Q40" s="23"/>
      <c r="R40" s="23" t="str">
        <f>+IFERROR(VLOOKUP(Q40,[1]DATOS!$E$2:$F$9,2,FALSE),"")</f>
        <v/>
      </c>
      <c r="S40" s="96"/>
      <c r="T40" s="208"/>
      <c r="U40" s="197"/>
      <c r="V40" s="197"/>
      <c r="W40" s="185"/>
      <c r="X40" s="208"/>
      <c r="Y40" s="202"/>
      <c r="Z40" s="202"/>
      <c r="AA40" s="301"/>
      <c r="AB40" s="241"/>
      <c r="AC40" s="304"/>
      <c r="AD40" s="282"/>
    </row>
    <row r="41" spans="1:30" ht="27" customHeight="1" x14ac:dyDescent="0.2">
      <c r="A41" s="119"/>
      <c r="B41" s="202"/>
      <c r="C41" s="202"/>
      <c r="D41" s="197" t="s">
        <v>117</v>
      </c>
      <c r="E41" s="204"/>
      <c r="F41" s="202"/>
      <c r="G41" s="185"/>
      <c r="H41" s="188"/>
      <c r="I41" s="42" t="s">
        <v>66</v>
      </c>
      <c r="J41" s="43" t="s">
        <v>40</v>
      </c>
      <c r="K41" s="221"/>
      <c r="L41" s="199"/>
      <c r="M41" s="191"/>
      <c r="N41" s="194"/>
      <c r="O41" s="188" t="s">
        <v>118</v>
      </c>
      <c r="P41" s="197" t="s">
        <v>55</v>
      </c>
      <c r="Q41" s="23" t="s">
        <v>12</v>
      </c>
      <c r="R41" s="23">
        <f>+IFERROR(VLOOKUP(Q41,[1]DATOS!$E$2:$F$9,2,FALSE),"")</f>
        <v>15</v>
      </c>
      <c r="S41" s="96">
        <f>SUM(R41:R48)</f>
        <v>90</v>
      </c>
      <c r="T41" s="208"/>
      <c r="U41" s="197"/>
      <c r="V41" s="197"/>
      <c r="W41" s="185"/>
      <c r="X41" s="208"/>
      <c r="Y41" s="202"/>
      <c r="Z41" s="202"/>
      <c r="AA41" s="301"/>
      <c r="AB41" s="241"/>
      <c r="AC41" s="304"/>
      <c r="AD41" s="282"/>
    </row>
    <row r="42" spans="1:30" ht="27" customHeight="1" x14ac:dyDescent="0.2">
      <c r="A42" s="119"/>
      <c r="B42" s="202"/>
      <c r="C42" s="202"/>
      <c r="D42" s="197"/>
      <c r="E42" s="204"/>
      <c r="F42" s="202"/>
      <c r="G42" s="185"/>
      <c r="H42" s="188"/>
      <c r="I42" s="42" t="s">
        <v>67</v>
      </c>
      <c r="J42" s="43" t="s">
        <v>39</v>
      </c>
      <c r="K42" s="221"/>
      <c r="L42" s="199"/>
      <c r="M42" s="191"/>
      <c r="N42" s="194"/>
      <c r="O42" s="188"/>
      <c r="P42" s="197"/>
      <c r="Q42" s="23" t="s">
        <v>43</v>
      </c>
      <c r="R42" s="23">
        <f>+IFERROR(VLOOKUP(Q42,[1]DATOS!$E$2:$F$9,2,FALSE),"")</f>
        <v>5</v>
      </c>
      <c r="S42" s="96"/>
      <c r="T42" s="208"/>
      <c r="U42" s="197"/>
      <c r="V42" s="197"/>
      <c r="W42" s="185"/>
      <c r="X42" s="208"/>
      <c r="Y42" s="202"/>
      <c r="Z42" s="202"/>
      <c r="AA42" s="301"/>
      <c r="AB42" s="241"/>
      <c r="AC42" s="304"/>
      <c r="AD42" s="282"/>
    </row>
    <row r="43" spans="1:30" ht="27" customHeight="1" x14ac:dyDescent="0.2">
      <c r="A43" s="119"/>
      <c r="B43" s="202"/>
      <c r="C43" s="202"/>
      <c r="D43" s="197"/>
      <c r="E43" s="204"/>
      <c r="F43" s="202"/>
      <c r="G43" s="185"/>
      <c r="H43" s="188"/>
      <c r="I43" s="42" t="s">
        <v>68</v>
      </c>
      <c r="J43" s="43" t="s">
        <v>39</v>
      </c>
      <c r="K43" s="221"/>
      <c r="L43" s="199"/>
      <c r="M43" s="191"/>
      <c r="N43" s="194"/>
      <c r="O43" s="188"/>
      <c r="P43" s="197"/>
      <c r="Q43" s="23" t="s">
        <v>44</v>
      </c>
      <c r="R43" s="23">
        <f>+IFERROR(VLOOKUP(Q43,[1]DATOS!$E$2:$F$9,2,FALSE),"")</f>
        <v>15</v>
      </c>
      <c r="S43" s="96"/>
      <c r="T43" s="208"/>
      <c r="U43" s="197"/>
      <c r="V43" s="197"/>
      <c r="W43" s="185"/>
      <c r="X43" s="208"/>
      <c r="Y43" s="202"/>
      <c r="Z43" s="202"/>
      <c r="AA43" s="301"/>
      <c r="AB43" s="241"/>
      <c r="AC43" s="304"/>
      <c r="AD43" s="282"/>
    </row>
    <row r="44" spans="1:30" ht="27" customHeight="1" x14ac:dyDescent="0.2">
      <c r="A44" s="119"/>
      <c r="B44" s="202"/>
      <c r="C44" s="202"/>
      <c r="D44" s="197"/>
      <c r="E44" s="204"/>
      <c r="F44" s="202"/>
      <c r="G44" s="185"/>
      <c r="H44" s="188"/>
      <c r="I44" s="42" t="s">
        <v>69</v>
      </c>
      <c r="J44" s="43" t="s">
        <v>39</v>
      </c>
      <c r="K44" s="221"/>
      <c r="L44" s="199"/>
      <c r="M44" s="191"/>
      <c r="N44" s="194"/>
      <c r="O44" s="188"/>
      <c r="P44" s="197"/>
      <c r="Q44" s="23" t="s">
        <v>11</v>
      </c>
      <c r="R44" s="23">
        <f>+IFERROR(VLOOKUP(Q44,[1]DATOS!$E$2:$F$9,2,FALSE),"")</f>
        <v>15</v>
      </c>
      <c r="S44" s="96"/>
      <c r="T44" s="208"/>
      <c r="U44" s="197"/>
      <c r="V44" s="197"/>
      <c r="W44" s="185"/>
      <c r="X44" s="208"/>
      <c r="Y44" s="202"/>
      <c r="Z44" s="202"/>
      <c r="AA44" s="301"/>
      <c r="AB44" s="241"/>
      <c r="AC44" s="304"/>
      <c r="AD44" s="282"/>
    </row>
    <row r="45" spans="1:30" ht="18.75" customHeight="1" x14ac:dyDescent="0.2">
      <c r="A45" s="119"/>
      <c r="B45" s="202"/>
      <c r="C45" s="202"/>
      <c r="D45" s="197"/>
      <c r="E45" s="204"/>
      <c r="F45" s="202"/>
      <c r="G45" s="185"/>
      <c r="H45" s="188"/>
      <c r="I45" s="212" t="s">
        <v>70</v>
      </c>
      <c r="J45" s="197" t="s">
        <v>39</v>
      </c>
      <c r="K45" s="221"/>
      <c r="L45" s="199"/>
      <c r="M45" s="191"/>
      <c r="N45" s="194"/>
      <c r="O45" s="188"/>
      <c r="P45" s="197"/>
      <c r="Q45" s="23" t="s">
        <v>46</v>
      </c>
      <c r="R45" s="23">
        <f>+IFERROR(VLOOKUP(Q45,[1]DATOS!$E$2:$F$9,2,FALSE),"")</f>
        <v>10</v>
      </c>
      <c r="S45" s="96"/>
      <c r="T45" s="208"/>
      <c r="U45" s="197"/>
      <c r="V45" s="197"/>
      <c r="W45" s="185"/>
      <c r="X45" s="208"/>
      <c r="Y45" s="202"/>
      <c r="Z45" s="202"/>
      <c r="AA45" s="301"/>
      <c r="AB45" s="241"/>
      <c r="AC45" s="304"/>
      <c r="AD45" s="282"/>
    </row>
    <row r="46" spans="1:30" ht="18.75" customHeight="1" x14ac:dyDescent="0.2">
      <c r="A46" s="119"/>
      <c r="B46" s="202"/>
      <c r="C46" s="202"/>
      <c r="D46" s="197"/>
      <c r="E46" s="204"/>
      <c r="F46" s="202"/>
      <c r="G46" s="185"/>
      <c r="H46" s="188"/>
      <c r="I46" s="212"/>
      <c r="J46" s="197"/>
      <c r="K46" s="221"/>
      <c r="L46" s="199"/>
      <c r="M46" s="191"/>
      <c r="N46" s="194"/>
      <c r="O46" s="188"/>
      <c r="P46" s="197"/>
      <c r="Q46" s="23" t="s">
        <v>10</v>
      </c>
      <c r="R46" s="23">
        <f>+IFERROR(VLOOKUP(Q46,[1]DATOS!$E$2:$F$9,2,FALSE),"")</f>
        <v>30</v>
      </c>
      <c r="S46" s="96"/>
      <c r="T46" s="208"/>
      <c r="U46" s="197"/>
      <c r="V46" s="197"/>
      <c r="W46" s="185"/>
      <c r="X46" s="208"/>
      <c r="Y46" s="202"/>
      <c r="Z46" s="202"/>
      <c r="AA46" s="301"/>
      <c r="AB46" s="241"/>
      <c r="AC46" s="304"/>
      <c r="AD46" s="282"/>
    </row>
    <row r="47" spans="1:30" ht="18.75" customHeight="1" x14ac:dyDescent="0.2">
      <c r="A47" s="119"/>
      <c r="B47" s="202"/>
      <c r="C47" s="202"/>
      <c r="D47" s="197"/>
      <c r="E47" s="204"/>
      <c r="F47" s="202"/>
      <c r="G47" s="185"/>
      <c r="H47" s="188"/>
      <c r="I47" s="212" t="s">
        <v>71</v>
      </c>
      <c r="J47" s="197" t="s">
        <v>39</v>
      </c>
      <c r="K47" s="221"/>
      <c r="L47" s="199"/>
      <c r="M47" s="191"/>
      <c r="N47" s="194"/>
      <c r="O47" s="188"/>
      <c r="P47" s="197"/>
      <c r="Q47" s="23"/>
      <c r="R47" s="23" t="str">
        <f>+IFERROR(VLOOKUP(Q47,[1]DATOS!$E$2:$F$9,2,FALSE),"")</f>
        <v/>
      </c>
      <c r="S47" s="96"/>
      <c r="T47" s="208"/>
      <c r="U47" s="197"/>
      <c r="V47" s="197"/>
      <c r="W47" s="185"/>
      <c r="X47" s="208"/>
      <c r="Y47" s="202"/>
      <c r="Z47" s="202"/>
      <c r="AA47" s="301"/>
      <c r="AB47" s="241"/>
      <c r="AC47" s="304"/>
      <c r="AD47" s="282"/>
    </row>
    <row r="48" spans="1:30" ht="18.75" customHeight="1" x14ac:dyDescent="0.2">
      <c r="A48" s="119"/>
      <c r="B48" s="202"/>
      <c r="C48" s="202"/>
      <c r="D48" s="197"/>
      <c r="E48" s="204"/>
      <c r="F48" s="202"/>
      <c r="G48" s="185"/>
      <c r="H48" s="188"/>
      <c r="I48" s="212"/>
      <c r="J48" s="197"/>
      <c r="K48" s="221"/>
      <c r="L48" s="199"/>
      <c r="M48" s="191"/>
      <c r="N48" s="194"/>
      <c r="O48" s="188"/>
      <c r="P48" s="197"/>
      <c r="Q48" s="23"/>
      <c r="R48" s="23" t="str">
        <f>+IFERROR(VLOOKUP(Q48,[1]DATOS!$E$2:$F$9,2,FALSE),"")</f>
        <v/>
      </c>
      <c r="S48" s="96"/>
      <c r="T48" s="208"/>
      <c r="U48" s="197"/>
      <c r="V48" s="197"/>
      <c r="W48" s="185"/>
      <c r="X48" s="208"/>
      <c r="Y48" s="202"/>
      <c r="Z48" s="202"/>
      <c r="AA48" s="301"/>
      <c r="AB48" s="241"/>
      <c r="AC48" s="304"/>
      <c r="AD48" s="282"/>
    </row>
    <row r="49" spans="1:30" ht="18.75" customHeight="1" x14ac:dyDescent="0.2">
      <c r="A49" s="119"/>
      <c r="B49" s="202"/>
      <c r="C49" s="202"/>
      <c r="D49" s="197" t="s">
        <v>119</v>
      </c>
      <c r="E49" s="204"/>
      <c r="F49" s="202"/>
      <c r="G49" s="185"/>
      <c r="H49" s="188"/>
      <c r="I49" s="212" t="s">
        <v>71</v>
      </c>
      <c r="J49" s="197" t="s">
        <v>39</v>
      </c>
      <c r="K49" s="221"/>
      <c r="L49" s="199"/>
      <c r="M49" s="191"/>
      <c r="N49" s="194"/>
      <c r="O49" s="188"/>
      <c r="P49" s="197"/>
      <c r="Q49" s="23"/>
      <c r="R49" s="23" t="str">
        <f>+IFERROR(VLOOKUP(Q49,[1]DATOS!$E$2:$F$9,2,FALSE),"")</f>
        <v/>
      </c>
      <c r="S49" s="96">
        <f>SUM(R49:R56)</f>
        <v>0</v>
      </c>
      <c r="T49" s="208"/>
      <c r="U49" s="197"/>
      <c r="V49" s="197"/>
      <c r="W49" s="185"/>
      <c r="X49" s="208"/>
      <c r="Y49" s="202"/>
      <c r="Z49" s="202"/>
      <c r="AA49" s="301"/>
      <c r="AB49" s="241"/>
      <c r="AC49" s="304"/>
      <c r="AD49" s="282"/>
    </row>
    <row r="50" spans="1:30" ht="18.75" customHeight="1" x14ac:dyDescent="0.2">
      <c r="A50" s="119"/>
      <c r="B50" s="202"/>
      <c r="C50" s="202"/>
      <c r="D50" s="197"/>
      <c r="E50" s="204"/>
      <c r="F50" s="202"/>
      <c r="G50" s="185"/>
      <c r="H50" s="188"/>
      <c r="I50" s="212"/>
      <c r="J50" s="197"/>
      <c r="K50" s="221"/>
      <c r="L50" s="199"/>
      <c r="M50" s="191"/>
      <c r="N50" s="194"/>
      <c r="O50" s="188"/>
      <c r="P50" s="197"/>
      <c r="Q50" s="23"/>
      <c r="R50" s="23" t="str">
        <f>+IFERROR(VLOOKUP(Q50,[1]DATOS!$E$2:$F$9,2,FALSE),"")</f>
        <v/>
      </c>
      <c r="S50" s="96"/>
      <c r="T50" s="208"/>
      <c r="U50" s="197"/>
      <c r="V50" s="197"/>
      <c r="W50" s="185"/>
      <c r="X50" s="208"/>
      <c r="Y50" s="202"/>
      <c r="Z50" s="202"/>
      <c r="AA50" s="301"/>
      <c r="AB50" s="241"/>
      <c r="AC50" s="304"/>
      <c r="AD50" s="282"/>
    </row>
    <row r="51" spans="1:30" ht="18.75" customHeight="1" x14ac:dyDescent="0.2">
      <c r="A51" s="119"/>
      <c r="B51" s="202"/>
      <c r="C51" s="202"/>
      <c r="D51" s="197"/>
      <c r="E51" s="204"/>
      <c r="F51" s="202"/>
      <c r="G51" s="185"/>
      <c r="H51" s="188"/>
      <c r="I51" s="212" t="s">
        <v>72</v>
      </c>
      <c r="J51" s="197" t="s">
        <v>40</v>
      </c>
      <c r="K51" s="221"/>
      <c r="L51" s="199"/>
      <c r="M51" s="191"/>
      <c r="N51" s="194"/>
      <c r="O51" s="188"/>
      <c r="P51" s="197"/>
      <c r="Q51" s="23"/>
      <c r="R51" s="23" t="str">
        <f>+IFERROR(VLOOKUP(Q51,[1]DATOS!$E$2:$F$9,2,FALSE),"")</f>
        <v/>
      </c>
      <c r="S51" s="96"/>
      <c r="T51" s="208"/>
      <c r="U51" s="197"/>
      <c r="V51" s="197"/>
      <c r="W51" s="185"/>
      <c r="X51" s="208"/>
      <c r="Y51" s="202"/>
      <c r="Z51" s="202"/>
      <c r="AA51" s="301"/>
      <c r="AB51" s="241"/>
      <c r="AC51" s="304"/>
      <c r="AD51" s="282"/>
    </row>
    <row r="52" spans="1:30" ht="18.75" customHeight="1" x14ac:dyDescent="0.2">
      <c r="A52" s="119"/>
      <c r="B52" s="202"/>
      <c r="C52" s="202"/>
      <c r="D52" s="197"/>
      <c r="E52" s="204"/>
      <c r="F52" s="202"/>
      <c r="G52" s="185"/>
      <c r="H52" s="188"/>
      <c r="I52" s="212"/>
      <c r="J52" s="197"/>
      <c r="K52" s="221"/>
      <c r="L52" s="199"/>
      <c r="M52" s="191"/>
      <c r="N52" s="194"/>
      <c r="O52" s="188"/>
      <c r="P52" s="197"/>
      <c r="Q52" s="23"/>
      <c r="R52" s="23" t="str">
        <f>+IFERROR(VLOOKUP(Q52,[1]DATOS!$E$2:$F$9,2,FALSE),"")</f>
        <v/>
      </c>
      <c r="S52" s="96"/>
      <c r="T52" s="208"/>
      <c r="U52" s="197"/>
      <c r="V52" s="197"/>
      <c r="W52" s="185"/>
      <c r="X52" s="208"/>
      <c r="Y52" s="202"/>
      <c r="Z52" s="202"/>
      <c r="AA52" s="301"/>
      <c r="AB52" s="241"/>
      <c r="AC52" s="304"/>
      <c r="AD52" s="282"/>
    </row>
    <row r="53" spans="1:30" ht="18.75" customHeight="1" x14ac:dyDescent="0.2">
      <c r="A53" s="119"/>
      <c r="B53" s="202"/>
      <c r="C53" s="202"/>
      <c r="D53" s="197"/>
      <c r="E53" s="204"/>
      <c r="F53" s="202"/>
      <c r="G53" s="185"/>
      <c r="H53" s="188"/>
      <c r="I53" s="212" t="s">
        <v>73</v>
      </c>
      <c r="J53" s="197" t="s">
        <v>40</v>
      </c>
      <c r="K53" s="221"/>
      <c r="L53" s="199"/>
      <c r="M53" s="191"/>
      <c r="N53" s="194"/>
      <c r="O53" s="188"/>
      <c r="P53" s="197"/>
      <c r="Q53" s="23"/>
      <c r="R53" s="23" t="str">
        <f>+IFERROR(VLOOKUP(Q53,[1]DATOS!$E$2:$F$9,2,FALSE),"")</f>
        <v/>
      </c>
      <c r="S53" s="96"/>
      <c r="T53" s="208"/>
      <c r="U53" s="197"/>
      <c r="V53" s="197"/>
      <c r="W53" s="185"/>
      <c r="X53" s="208"/>
      <c r="Y53" s="202"/>
      <c r="Z53" s="202"/>
      <c r="AA53" s="301"/>
      <c r="AB53" s="241"/>
      <c r="AC53" s="304"/>
      <c r="AD53" s="282"/>
    </row>
    <row r="54" spans="1:30" ht="18.75" customHeight="1" x14ac:dyDescent="0.2">
      <c r="A54" s="119"/>
      <c r="B54" s="202"/>
      <c r="C54" s="202"/>
      <c r="D54" s="197"/>
      <c r="E54" s="204"/>
      <c r="F54" s="202"/>
      <c r="G54" s="185"/>
      <c r="H54" s="188"/>
      <c r="I54" s="212"/>
      <c r="J54" s="197"/>
      <c r="K54" s="221"/>
      <c r="L54" s="199"/>
      <c r="M54" s="191"/>
      <c r="N54" s="194"/>
      <c r="O54" s="188"/>
      <c r="P54" s="197"/>
      <c r="Q54" s="23"/>
      <c r="R54" s="23" t="str">
        <f>+IFERROR(VLOOKUP(Q54,[1]DATOS!$E$2:$F$9,2,FALSE),"")</f>
        <v/>
      </c>
      <c r="S54" s="96"/>
      <c r="T54" s="208"/>
      <c r="U54" s="197"/>
      <c r="V54" s="197"/>
      <c r="W54" s="185"/>
      <c r="X54" s="208"/>
      <c r="Y54" s="202"/>
      <c r="Z54" s="202"/>
      <c r="AA54" s="301"/>
      <c r="AB54" s="241"/>
      <c r="AC54" s="304"/>
      <c r="AD54" s="282"/>
    </row>
    <row r="55" spans="1:30" ht="18.75" customHeight="1" x14ac:dyDescent="0.2">
      <c r="A55" s="119"/>
      <c r="B55" s="202"/>
      <c r="C55" s="202"/>
      <c r="D55" s="197"/>
      <c r="E55" s="204"/>
      <c r="F55" s="202"/>
      <c r="G55" s="185"/>
      <c r="H55" s="188"/>
      <c r="I55" s="218" t="s">
        <v>74</v>
      </c>
      <c r="J55" s="197" t="s">
        <v>40</v>
      </c>
      <c r="K55" s="221"/>
      <c r="L55" s="199"/>
      <c r="M55" s="191"/>
      <c r="N55" s="194"/>
      <c r="O55" s="188"/>
      <c r="P55" s="197"/>
      <c r="Q55" s="23"/>
      <c r="R55" s="23" t="str">
        <f>+IFERROR(VLOOKUP(Q55,[1]DATOS!$E$2:$F$9,2,FALSE),"")</f>
        <v/>
      </c>
      <c r="S55" s="96"/>
      <c r="T55" s="208"/>
      <c r="U55" s="197"/>
      <c r="V55" s="197"/>
      <c r="W55" s="185"/>
      <c r="X55" s="208"/>
      <c r="Y55" s="202"/>
      <c r="Z55" s="202"/>
      <c r="AA55" s="301"/>
      <c r="AB55" s="241"/>
      <c r="AC55" s="304"/>
      <c r="AD55" s="282"/>
    </row>
    <row r="56" spans="1:30" ht="18.75" customHeight="1" thickBot="1" x14ac:dyDescent="0.25">
      <c r="A56" s="120"/>
      <c r="B56" s="202"/>
      <c r="C56" s="202"/>
      <c r="D56" s="201"/>
      <c r="E56" s="205"/>
      <c r="F56" s="203"/>
      <c r="G56" s="186"/>
      <c r="H56" s="189"/>
      <c r="I56" s="219"/>
      <c r="J56" s="201"/>
      <c r="K56" s="222"/>
      <c r="L56" s="200"/>
      <c r="M56" s="192"/>
      <c r="N56" s="195"/>
      <c r="O56" s="189"/>
      <c r="P56" s="201"/>
      <c r="Q56" s="24"/>
      <c r="R56" s="24" t="str">
        <f>+IFERROR(VLOOKUP(Q56,[1]DATOS!$E$2:$F$9,2,FALSE),"")</f>
        <v/>
      </c>
      <c r="S56" s="97"/>
      <c r="T56" s="225"/>
      <c r="U56" s="201"/>
      <c r="V56" s="201"/>
      <c r="W56" s="186"/>
      <c r="X56" s="225"/>
      <c r="Y56" s="203"/>
      <c r="Z56" s="203"/>
      <c r="AA56" s="302"/>
      <c r="AB56" s="242"/>
      <c r="AC56" s="305"/>
      <c r="AD56" s="283"/>
    </row>
    <row r="57" spans="1:30" ht="22.5" customHeight="1" x14ac:dyDescent="0.2">
      <c r="A57" s="123">
        <v>19</v>
      </c>
      <c r="B57" s="202"/>
      <c r="C57" s="202"/>
      <c r="D57" s="207" t="s">
        <v>120</v>
      </c>
      <c r="E57" s="213" t="s">
        <v>121</v>
      </c>
      <c r="F57" s="207" t="s">
        <v>122</v>
      </c>
      <c r="G57" s="211" t="s">
        <v>23</v>
      </c>
      <c r="H57" s="214" t="s">
        <v>28</v>
      </c>
      <c r="I57" s="39" t="s">
        <v>58</v>
      </c>
      <c r="J57" s="40" t="s">
        <v>39</v>
      </c>
      <c r="K57" s="220">
        <f>COUNTIF(J57:J80,[1]DATOS!$D$15)</f>
        <v>12</v>
      </c>
      <c r="L57" s="223" t="str">
        <f>+IF(AND(K57&lt;6,K57&gt;0),"Moderado",IF(AND(K57&lt;12,K57&gt;5),"Mayor",IF(AND(K57&lt;18,K57&gt;11),"Catastrófico","Responda las Preguntas de Impacto")))</f>
        <v>Catastrófico</v>
      </c>
      <c r="M57" s="215" t="str">
        <f>IF(AND(EXACT(H57,"Raro"),(EXACT(L57,"Moderado"))),"Baja",IF(AND(EXACT(H57,"Raro"),(EXACT(L57,"Mayor"))),"Baja",IF(AND(EXACT(H57,"Raro"),(EXACT(L57,"Catastrófico"))),"Moderada",IF(AND(EXACT(H57,"Improbable"),(EXACT(L57,"Moderado"))),"Baja",IF(AND(EXACT(H57,"Improbable"),(EXACT(L57,"Mayor"))),"Moderada",IF(AND(EXACT(H57,"Improbable"),(EXACT(L57,"Catastrófico"))),"Alta",IF(AND(EXACT(H57,"Posible"),(EXACT(L57,"Moderado"))),"Moderada",IF(AND(EXACT(H57,"Posible"),(EXACT(L57,"Mayor"))),"Alta",IF(AND(EXACT(H57,"Posible"),(EXACT(L57,"Catastrófico"))),"Extrema",IF(AND(EXACT(H57,"Probable"),(EXACT(L57,"Moderado"))),"Moderada",IF(AND(EXACT(H57,"Probable"),(EXACT(L57,"Mayor"))),"Alta",IF(AND(EXACT(H57,"Probable"),(EXACT(L57,"Catastrófico"))),"Extrema",IF(AND(EXACT(H57,"Casi Seguro"),(EXACT(L57,"Moderado"))),"Moderada",IF(AND(EXACT(H57,"Casi Seguro"),(EXACT(L57,"Mayor"))),"Alta",IF(AND(EXACT(H57,"Casi Seguro"),(EXACT(L57,"Catastrófico"))),"Extrema","")))))))))))))))</f>
        <v>Alta</v>
      </c>
      <c r="N57" s="216" t="str">
        <f t="shared" ref="N57" si="4">IF(EXACT(M57,"Baja"),"Asumir el Riesgo",IF(EXACT(M57,"Moderada"),"Asumir el Riesgo, Reducir el Riesgo",IF(EXACT(M57,"Alta"),"Asumir el Riesgo, Evitar, Compartir o Transferir",IF(EXACT(M57,"Extrema"),"Reducir el Riesgo, Evitar, Compartir o Transferir",""))))</f>
        <v>Asumir el Riesgo, Evitar, Compartir o Transferir</v>
      </c>
      <c r="O57" s="214" t="s">
        <v>123</v>
      </c>
      <c r="P57" s="217" t="s">
        <v>55</v>
      </c>
      <c r="Q57" s="22" t="s">
        <v>12</v>
      </c>
      <c r="R57" s="22">
        <f>+IFERROR(VLOOKUP(Q57,[1]DATOS!$E$2:$F$9,2,FALSE),"")</f>
        <v>15</v>
      </c>
      <c r="S57" s="124">
        <f>SUM(R57:R64)</f>
        <v>85</v>
      </c>
      <c r="T57" s="214" t="s">
        <v>27</v>
      </c>
      <c r="U57" s="217" t="s">
        <v>35</v>
      </c>
      <c r="V57" s="217" t="str">
        <f>IF(AND(EXACT(T57,"Raro"),(EXACT(U57,"Moderado"))),"Baja",IF(AND(EXACT(T57,"Raro"),(EXACT(U57,"Mayor"))),"Baja",IF(AND(EXACT(T57,"Raro"),(EXACT(U57,"Catastrófico"))),"Moderada",IF(AND(EXACT(T57,"Improbable"),(EXACT(U57,"Moderado"))),"Baja",IF(AND(EXACT(T57,"Improbable"),(EXACT(U57,"Mayor"))),"Moderada",IF(AND(EXACT(T57,"Improbable"),(EXACT(U57,"Catastrófico"))),"Alta",IF(AND(EXACT(T57,"Posible"),(EXACT(U57,"Moderado"))),"Moderada",IF(AND(EXACT(T57,"Posible"),(EXACT(U57,"Mayor"))),"Alta",IF(AND(EXACT(T57,"Posible"),(EXACT(U57,"Catastrófico"))),"Extrema",IF(AND(EXACT(T57,"Probable"),(EXACT(U57,"Moderado"))),"Moderada",IF(AND(EXACT(T57,"Probable"),(EXACT(U57,"Mayor"))),"Alta",IF(AND(EXACT(T57,"Probable"),(EXACT(U57,"Catastrófico"))),"Extrema",IF(AND(EXACT(T57,"Casi Seguro"),(EXACT(U57,"Moderado"))),"Moderada",IF(AND(EXACT(T57,"Casi Seguro"),(EXACT(U57,"Mayor"))),"Alta",IF(AND(EXACT(T57,"Casi Seguro"),(EXACT(U57,"Catastrófico"))),"Extrema","")))))))))))))))</f>
        <v>Moderada</v>
      </c>
      <c r="W57" s="211" t="str">
        <f t="shared" ref="W57" si="5">IF(EXACT(V57,"Baja"),"Asumir el Riesgo",IF(EXACT(V57,"Moderada"),"Asumir el Riesgo, Reducir el Riesgo",IF(EXACT(V57,"Alta"),"Asumir el Riesgo, Evitar, Compartir o Transferir",IF(EXACT(V57,"Extrema"),"Reducir el Riesgo, Evitar, Compartir o Transferir",""))))</f>
        <v>Asumir el Riesgo, Reducir el Riesgo</v>
      </c>
      <c r="X57" s="208" t="s">
        <v>170</v>
      </c>
      <c r="Y57" s="202" t="s">
        <v>172</v>
      </c>
      <c r="Z57" s="207" t="s">
        <v>116</v>
      </c>
      <c r="AA57" s="196" t="s">
        <v>176</v>
      </c>
      <c r="AB57" s="294" t="s">
        <v>169</v>
      </c>
      <c r="AC57" s="255" t="s">
        <v>116</v>
      </c>
      <c r="AD57" s="306" t="s">
        <v>124</v>
      </c>
    </row>
    <row r="58" spans="1:30" ht="11.25" customHeight="1" x14ac:dyDescent="0.2">
      <c r="A58" s="119"/>
      <c r="B58" s="202"/>
      <c r="C58" s="202"/>
      <c r="D58" s="202"/>
      <c r="E58" s="204"/>
      <c r="F58" s="202"/>
      <c r="G58" s="185"/>
      <c r="H58" s="188"/>
      <c r="I58" s="42" t="s">
        <v>59</v>
      </c>
      <c r="J58" s="43" t="s">
        <v>39</v>
      </c>
      <c r="K58" s="221"/>
      <c r="L58" s="199"/>
      <c r="M58" s="191"/>
      <c r="N58" s="194"/>
      <c r="O58" s="188"/>
      <c r="P58" s="197"/>
      <c r="Q58" s="23" t="s">
        <v>43</v>
      </c>
      <c r="R58" s="23">
        <f>+IFERROR(VLOOKUP(Q58,[1]DATOS!$E$2:$F$9,2,FALSE),"")</f>
        <v>5</v>
      </c>
      <c r="S58" s="96"/>
      <c r="T58" s="188"/>
      <c r="U58" s="197"/>
      <c r="V58" s="197"/>
      <c r="W58" s="185"/>
      <c r="X58" s="208"/>
      <c r="Y58" s="202"/>
      <c r="Z58" s="202"/>
      <c r="AA58" s="197"/>
      <c r="AB58" s="295"/>
      <c r="AC58" s="256"/>
      <c r="AD58" s="307"/>
    </row>
    <row r="59" spans="1:30" ht="22.5" x14ac:dyDescent="0.2">
      <c r="A59" s="119"/>
      <c r="B59" s="202"/>
      <c r="C59" s="202"/>
      <c r="D59" s="202"/>
      <c r="E59" s="204"/>
      <c r="F59" s="202"/>
      <c r="G59" s="185"/>
      <c r="H59" s="188"/>
      <c r="I59" s="42" t="s">
        <v>60</v>
      </c>
      <c r="J59" s="43" t="s">
        <v>39</v>
      </c>
      <c r="K59" s="221"/>
      <c r="L59" s="199"/>
      <c r="M59" s="191"/>
      <c r="N59" s="194"/>
      <c r="O59" s="188"/>
      <c r="P59" s="197"/>
      <c r="Q59" s="23" t="s">
        <v>45</v>
      </c>
      <c r="R59" s="23">
        <f>+IFERROR(VLOOKUP(Q59,[1]DATOS!$E$2:$F$9,2,FALSE),"")</f>
        <v>10</v>
      </c>
      <c r="S59" s="96"/>
      <c r="T59" s="188"/>
      <c r="U59" s="197"/>
      <c r="V59" s="197"/>
      <c r="W59" s="185"/>
      <c r="X59" s="208"/>
      <c r="Y59" s="202"/>
      <c r="Z59" s="202"/>
      <c r="AA59" s="197"/>
      <c r="AB59" s="295"/>
      <c r="AC59" s="256"/>
      <c r="AD59" s="307"/>
    </row>
    <row r="60" spans="1:30" ht="22.5" x14ac:dyDescent="0.2">
      <c r="A60" s="119"/>
      <c r="B60" s="202"/>
      <c r="C60" s="202"/>
      <c r="D60" s="202"/>
      <c r="E60" s="204"/>
      <c r="F60" s="202"/>
      <c r="G60" s="185"/>
      <c r="H60" s="188"/>
      <c r="I60" s="42" t="s">
        <v>61</v>
      </c>
      <c r="J60" s="43" t="s">
        <v>39</v>
      </c>
      <c r="K60" s="221"/>
      <c r="L60" s="199"/>
      <c r="M60" s="191"/>
      <c r="N60" s="194"/>
      <c r="O60" s="188"/>
      <c r="P60" s="197"/>
      <c r="Q60" s="23" t="s">
        <v>11</v>
      </c>
      <c r="R60" s="23">
        <f>+IFERROR(VLOOKUP(Q60,[1]DATOS!$E$2:$F$9,2,FALSE),"")</f>
        <v>15</v>
      </c>
      <c r="S60" s="96"/>
      <c r="T60" s="188"/>
      <c r="U60" s="197"/>
      <c r="V60" s="197"/>
      <c r="W60" s="185"/>
      <c r="X60" s="208"/>
      <c r="Y60" s="202"/>
      <c r="Z60" s="202"/>
      <c r="AA60" s="197"/>
      <c r="AB60" s="295"/>
      <c r="AC60" s="256"/>
      <c r="AD60" s="307"/>
    </row>
    <row r="61" spans="1:30" ht="22.5" x14ac:dyDescent="0.2">
      <c r="A61" s="119"/>
      <c r="B61" s="202"/>
      <c r="C61" s="202"/>
      <c r="D61" s="202"/>
      <c r="E61" s="204"/>
      <c r="F61" s="202"/>
      <c r="G61" s="185"/>
      <c r="H61" s="188"/>
      <c r="I61" s="42" t="s">
        <v>62</v>
      </c>
      <c r="J61" s="43" t="s">
        <v>39</v>
      </c>
      <c r="K61" s="221"/>
      <c r="L61" s="199"/>
      <c r="M61" s="191"/>
      <c r="N61" s="194"/>
      <c r="O61" s="188"/>
      <c r="P61" s="197"/>
      <c r="Q61" s="23" t="s">
        <v>46</v>
      </c>
      <c r="R61" s="23">
        <f>+IFERROR(VLOOKUP(Q61,[1]DATOS!$E$2:$F$9,2,FALSE),"")</f>
        <v>10</v>
      </c>
      <c r="S61" s="96"/>
      <c r="T61" s="188"/>
      <c r="U61" s="197"/>
      <c r="V61" s="197"/>
      <c r="W61" s="185"/>
      <c r="X61" s="208"/>
      <c r="Y61" s="202"/>
      <c r="Z61" s="202"/>
      <c r="AA61" s="197"/>
      <c r="AB61" s="295"/>
      <c r="AC61" s="256"/>
      <c r="AD61" s="307"/>
    </row>
    <row r="62" spans="1:30" ht="15" customHeight="1" x14ac:dyDescent="0.2">
      <c r="A62" s="119"/>
      <c r="B62" s="202"/>
      <c r="C62" s="202"/>
      <c r="D62" s="202"/>
      <c r="E62" s="204"/>
      <c r="F62" s="202"/>
      <c r="G62" s="185"/>
      <c r="H62" s="188"/>
      <c r="I62" s="42" t="s">
        <v>63</v>
      </c>
      <c r="J62" s="43" t="s">
        <v>39</v>
      </c>
      <c r="K62" s="221"/>
      <c r="L62" s="199"/>
      <c r="M62" s="191"/>
      <c r="N62" s="194"/>
      <c r="O62" s="188"/>
      <c r="P62" s="197"/>
      <c r="Q62" s="23" t="s">
        <v>10</v>
      </c>
      <c r="R62" s="23">
        <f>+IFERROR(VLOOKUP(Q62,[1]DATOS!$E$2:$F$9,2,FALSE),"")</f>
        <v>30</v>
      </c>
      <c r="S62" s="96"/>
      <c r="T62" s="188"/>
      <c r="U62" s="197"/>
      <c r="V62" s="197"/>
      <c r="W62" s="185"/>
      <c r="X62" s="208"/>
      <c r="Y62" s="202"/>
      <c r="Z62" s="202"/>
      <c r="AA62" s="197"/>
      <c r="AB62" s="295"/>
      <c r="AC62" s="256"/>
      <c r="AD62" s="307"/>
    </row>
    <row r="63" spans="1:30" ht="11.25" customHeight="1" x14ac:dyDescent="0.2">
      <c r="A63" s="119"/>
      <c r="B63" s="202"/>
      <c r="C63" s="202"/>
      <c r="D63" s="202"/>
      <c r="E63" s="204"/>
      <c r="F63" s="202"/>
      <c r="G63" s="185"/>
      <c r="H63" s="188"/>
      <c r="I63" s="42" t="s">
        <v>64</v>
      </c>
      <c r="J63" s="43" t="s">
        <v>40</v>
      </c>
      <c r="K63" s="221"/>
      <c r="L63" s="199"/>
      <c r="M63" s="191"/>
      <c r="N63" s="194"/>
      <c r="O63" s="188"/>
      <c r="P63" s="197"/>
      <c r="Q63" s="23"/>
      <c r="R63" s="23" t="str">
        <f>+IFERROR(VLOOKUP(Q63,[1]DATOS!$E$2:$F$9,2,FALSE),"")</f>
        <v/>
      </c>
      <c r="S63" s="96"/>
      <c r="T63" s="188"/>
      <c r="U63" s="197"/>
      <c r="V63" s="197"/>
      <c r="W63" s="185"/>
      <c r="X63" s="208"/>
      <c r="Y63" s="202"/>
      <c r="Z63" s="202"/>
      <c r="AA63" s="197"/>
      <c r="AB63" s="295"/>
      <c r="AC63" s="256"/>
      <c r="AD63" s="307"/>
    </row>
    <row r="64" spans="1:30" ht="22.5" customHeight="1" x14ac:dyDescent="0.2">
      <c r="A64" s="119"/>
      <c r="B64" s="202"/>
      <c r="C64" s="202"/>
      <c r="D64" s="202"/>
      <c r="E64" s="204"/>
      <c r="F64" s="202"/>
      <c r="G64" s="185"/>
      <c r="H64" s="188"/>
      <c r="I64" s="42" t="s">
        <v>65</v>
      </c>
      <c r="J64" s="43" t="s">
        <v>39</v>
      </c>
      <c r="K64" s="221"/>
      <c r="L64" s="199"/>
      <c r="M64" s="191"/>
      <c r="N64" s="194"/>
      <c r="O64" s="188"/>
      <c r="P64" s="197"/>
      <c r="Q64" s="23"/>
      <c r="R64" s="23" t="str">
        <f>+IFERROR(VLOOKUP(Q64,[1]DATOS!$E$2:$F$9,2,FALSE),"")</f>
        <v/>
      </c>
      <c r="S64" s="96"/>
      <c r="T64" s="188"/>
      <c r="U64" s="197"/>
      <c r="V64" s="197"/>
      <c r="W64" s="185"/>
      <c r="X64" s="208"/>
      <c r="Y64" s="202"/>
      <c r="Z64" s="202"/>
      <c r="AA64" s="197"/>
      <c r="AB64" s="295"/>
      <c r="AC64" s="256"/>
      <c r="AD64" s="307"/>
    </row>
    <row r="65" spans="1:30" ht="22.5" customHeight="1" x14ac:dyDescent="0.2">
      <c r="A65" s="119"/>
      <c r="B65" s="202"/>
      <c r="C65" s="202"/>
      <c r="D65" s="202"/>
      <c r="E65" s="204"/>
      <c r="F65" s="202"/>
      <c r="G65" s="185"/>
      <c r="H65" s="188"/>
      <c r="I65" s="42" t="s">
        <v>66</v>
      </c>
      <c r="J65" s="43" t="s">
        <v>39</v>
      </c>
      <c r="K65" s="221"/>
      <c r="L65" s="199"/>
      <c r="M65" s="191"/>
      <c r="N65" s="194"/>
      <c r="O65" s="188" t="s">
        <v>125</v>
      </c>
      <c r="P65" s="197" t="s">
        <v>55</v>
      </c>
      <c r="Q65" s="23" t="s">
        <v>12</v>
      </c>
      <c r="R65" s="23">
        <f>+IFERROR(VLOOKUP(Q65,[1]DATOS!$E$2:$F$9,2,FALSE),"")</f>
        <v>15</v>
      </c>
      <c r="S65" s="96">
        <f>SUM(R65:R72)</f>
        <v>85</v>
      </c>
      <c r="T65" s="188"/>
      <c r="U65" s="197"/>
      <c r="V65" s="197"/>
      <c r="W65" s="185"/>
      <c r="X65" s="208"/>
      <c r="Y65" s="202"/>
      <c r="Z65" s="202"/>
      <c r="AA65" s="197"/>
      <c r="AB65" s="295"/>
      <c r="AC65" s="256"/>
      <c r="AD65" s="307"/>
    </row>
    <row r="66" spans="1:30" ht="22.5" x14ac:dyDescent="0.2">
      <c r="A66" s="119"/>
      <c r="B66" s="202"/>
      <c r="C66" s="202"/>
      <c r="D66" s="202"/>
      <c r="E66" s="204"/>
      <c r="F66" s="202"/>
      <c r="G66" s="185"/>
      <c r="H66" s="188"/>
      <c r="I66" s="42" t="s">
        <v>67</v>
      </c>
      <c r="J66" s="43" t="s">
        <v>39</v>
      </c>
      <c r="K66" s="221"/>
      <c r="L66" s="199"/>
      <c r="M66" s="191"/>
      <c r="N66" s="194"/>
      <c r="O66" s="188"/>
      <c r="P66" s="197"/>
      <c r="Q66" s="23" t="s">
        <v>43</v>
      </c>
      <c r="R66" s="23">
        <f>+IFERROR(VLOOKUP(Q66,[1]DATOS!$E$2:$F$9,2,FALSE),"")</f>
        <v>5</v>
      </c>
      <c r="S66" s="96"/>
      <c r="T66" s="188"/>
      <c r="U66" s="197"/>
      <c r="V66" s="197"/>
      <c r="W66" s="185"/>
      <c r="X66" s="208"/>
      <c r="Y66" s="202"/>
      <c r="Z66" s="202"/>
      <c r="AA66" s="197"/>
      <c r="AB66" s="295"/>
      <c r="AC66" s="256"/>
      <c r="AD66" s="307"/>
    </row>
    <row r="67" spans="1:30" ht="15" customHeight="1" x14ac:dyDescent="0.2">
      <c r="A67" s="119"/>
      <c r="B67" s="202"/>
      <c r="C67" s="202"/>
      <c r="D67" s="202"/>
      <c r="E67" s="204"/>
      <c r="F67" s="202"/>
      <c r="G67" s="185"/>
      <c r="H67" s="188"/>
      <c r="I67" s="42" t="s">
        <v>68</v>
      </c>
      <c r="J67" s="43" t="s">
        <v>39</v>
      </c>
      <c r="K67" s="221"/>
      <c r="L67" s="199"/>
      <c r="M67" s="191"/>
      <c r="N67" s="194"/>
      <c r="O67" s="188"/>
      <c r="P67" s="197"/>
      <c r="Q67" s="23" t="s">
        <v>45</v>
      </c>
      <c r="R67" s="23">
        <f>+IFERROR(VLOOKUP(Q67,[1]DATOS!$E$2:$F$9,2,FALSE),"")</f>
        <v>10</v>
      </c>
      <c r="S67" s="96"/>
      <c r="T67" s="188"/>
      <c r="U67" s="197"/>
      <c r="V67" s="197"/>
      <c r="W67" s="185"/>
      <c r="X67" s="208"/>
      <c r="Y67" s="202"/>
      <c r="Z67" s="202"/>
      <c r="AA67" s="197"/>
      <c r="AB67" s="295"/>
      <c r="AC67" s="256"/>
      <c r="AD67" s="307"/>
    </row>
    <row r="68" spans="1:30" ht="15" customHeight="1" x14ac:dyDescent="0.2">
      <c r="A68" s="119"/>
      <c r="B68" s="202"/>
      <c r="C68" s="202"/>
      <c r="D68" s="202"/>
      <c r="E68" s="204"/>
      <c r="F68" s="202"/>
      <c r="G68" s="185"/>
      <c r="H68" s="188"/>
      <c r="I68" s="42" t="s">
        <v>69</v>
      </c>
      <c r="J68" s="43" t="s">
        <v>39</v>
      </c>
      <c r="K68" s="221"/>
      <c r="L68" s="199"/>
      <c r="M68" s="191"/>
      <c r="N68" s="194"/>
      <c r="O68" s="188"/>
      <c r="P68" s="197"/>
      <c r="Q68" s="23" t="s">
        <v>11</v>
      </c>
      <c r="R68" s="23">
        <f>+IFERROR(VLOOKUP(Q68,[1]DATOS!$E$2:$F$9,2,FALSE),"")</f>
        <v>15</v>
      </c>
      <c r="S68" s="96"/>
      <c r="T68" s="188"/>
      <c r="U68" s="197"/>
      <c r="V68" s="197"/>
      <c r="W68" s="185"/>
      <c r="X68" s="208"/>
      <c r="Y68" s="202"/>
      <c r="Z68" s="202"/>
      <c r="AA68" s="197"/>
      <c r="AB68" s="295"/>
      <c r="AC68" s="256"/>
      <c r="AD68" s="307"/>
    </row>
    <row r="69" spans="1:30" ht="15" customHeight="1" x14ac:dyDescent="0.2">
      <c r="A69" s="119"/>
      <c r="B69" s="202"/>
      <c r="C69" s="202"/>
      <c r="D69" s="202"/>
      <c r="E69" s="204"/>
      <c r="F69" s="202"/>
      <c r="G69" s="185"/>
      <c r="H69" s="188"/>
      <c r="I69" s="212" t="s">
        <v>70</v>
      </c>
      <c r="J69" s="197" t="s">
        <v>39</v>
      </c>
      <c r="K69" s="221"/>
      <c r="L69" s="199"/>
      <c r="M69" s="191"/>
      <c r="N69" s="194"/>
      <c r="O69" s="188"/>
      <c r="P69" s="197"/>
      <c r="Q69" s="23" t="s">
        <v>46</v>
      </c>
      <c r="R69" s="23">
        <f>+IFERROR(VLOOKUP(Q69,[1]DATOS!$E$2:$F$9,2,FALSE),"")</f>
        <v>10</v>
      </c>
      <c r="S69" s="96"/>
      <c r="T69" s="188"/>
      <c r="U69" s="197"/>
      <c r="V69" s="197"/>
      <c r="W69" s="185"/>
      <c r="X69" s="208"/>
      <c r="Y69" s="202"/>
      <c r="Z69" s="202"/>
      <c r="AA69" s="197"/>
      <c r="AB69" s="295"/>
      <c r="AC69" s="256"/>
      <c r="AD69" s="307"/>
    </row>
    <row r="70" spans="1:30" ht="15" customHeight="1" x14ac:dyDescent="0.2">
      <c r="A70" s="119"/>
      <c r="B70" s="202"/>
      <c r="C70" s="202"/>
      <c r="D70" s="202"/>
      <c r="E70" s="204"/>
      <c r="F70" s="202"/>
      <c r="G70" s="185"/>
      <c r="H70" s="188"/>
      <c r="I70" s="212"/>
      <c r="J70" s="197"/>
      <c r="K70" s="221"/>
      <c r="L70" s="199"/>
      <c r="M70" s="191"/>
      <c r="N70" s="194"/>
      <c r="O70" s="188"/>
      <c r="P70" s="197"/>
      <c r="Q70" s="23" t="s">
        <v>10</v>
      </c>
      <c r="R70" s="23">
        <f>+IFERROR(VLOOKUP(Q70,[1]DATOS!$E$2:$F$9,2,FALSE),"")</f>
        <v>30</v>
      </c>
      <c r="S70" s="96"/>
      <c r="T70" s="188"/>
      <c r="U70" s="197"/>
      <c r="V70" s="197"/>
      <c r="W70" s="185"/>
      <c r="X70" s="208"/>
      <c r="Y70" s="202"/>
      <c r="Z70" s="202"/>
      <c r="AA70" s="197"/>
      <c r="AB70" s="295"/>
      <c r="AC70" s="256"/>
      <c r="AD70" s="307"/>
    </row>
    <row r="71" spans="1:30" ht="15" customHeight="1" x14ac:dyDescent="0.2">
      <c r="A71" s="119"/>
      <c r="B71" s="202"/>
      <c r="C71" s="202"/>
      <c r="D71" s="202"/>
      <c r="E71" s="204"/>
      <c r="F71" s="202"/>
      <c r="G71" s="185"/>
      <c r="H71" s="188"/>
      <c r="I71" s="212" t="s">
        <v>71</v>
      </c>
      <c r="J71" s="197" t="s">
        <v>40</v>
      </c>
      <c r="K71" s="221"/>
      <c r="L71" s="199"/>
      <c r="M71" s="191"/>
      <c r="N71" s="194"/>
      <c r="O71" s="188"/>
      <c r="P71" s="197"/>
      <c r="Q71" s="23"/>
      <c r="R71" s="23" t="str">
        <f>+IFERROR(VLOOKUP(Q71,[1]DATOS!$E$2:$F$9,2,FALSE),"")</f>
        <v/>
      </c>
      <c r="S71" s="96"/>
      <c r="T71" s="188"/>
      <c r="U71" s="197"/>
      <c r="V71" s="197"/>
      <c r="W71" s="185"/>
      <c r="X71" s="208"/>
      <c r="Y71" s="202"/>
      <c r="Z71" s="202"/>
      <c r="AA71" s="197"/>
      <c r="AB71" s="295"/>
      <c r="AC71" s="256"/>
      <c r="AD71" s="307"/>
    </row>
    <row r="72" spans="1:30" ht="15" customHeight="1" x14ac:dyDescent="0.2">
      <c r="A72" s="119"/>
      <c r="B72" s="202"/>
      <c r="C72" s="202"/>
      <c r="D72" s="202"/>
      <c r="E72" s="204"/>
      <c r="F72" s="202"/>
      <c r="G72" s="185"/>
      <c r="H72" s="188"/>
      <c r="I72" s="212"/>
      <c r="J72" s="197"/>
      <c r="K72" s="221"/>
      <c r="L72" s="199"/>
      <c r="M72" s="191"/>
      <c r="N72" s="194"/>
      <c r="O72" s="188"/>
      <c r="P72" s="197"/>
      <c r="Q72" s="23"/>
      <c r="R72" s="23" t="str">
        <f>+IFERROR(VLOOKUP(Q72,[1]DATOS!$E$2:$F$9,2,FALSE),"")</f>
        <v/>
      </c>
      <c r="S72" s="96"/>
      <c r="T72" s="188"/>
      <c r="U72" s="197"/>
      <c r="V72" s="197"/>
      <c r="W72" s="185"/>
      <c r="X72" s="208"/>
      <c r="Y72" s="202"/>
      <c r="Z72" s="202"/>
      <c r="AA72" s="197"/>
      <c r="AB72" s="295"/>
      <c r="AC72" s="256"/>
      <c r="AD72" s="307"/>
    </row>
    <row r="73" spans="1:30" ht="15" customHeight="1" x14ac:dyDescent="0.2">
      <c r="A73" s="119"/>
      <c r="B73" s="202"/>
      <c r="C73" s="202"/>
      <c r="D73" s="202"/>
      <c r="E73" s="204"/>
      <c r="F73" s="202"/>
      <c r="G73" s="185"/>
      <c r="H73" s="188"/>
      <c r="I73" s="212" t="s">
        <v>71</v>
      </c>
      <c r="J73" s="197" t="s">
        <v>40</v>
      </c>
      <c r="K73" s="221"/>
      <c r="L73" s="199"/>
      <c r="M73" s="191"/>
      <c r="N73" s="194"/>
      <c r="O73" s="188"/>
      <c r="P73" s="197"/>
      <c r="Q73" s="23"/>
      <c r="R73" s="23" t="str">
        <f>+IFERROR(VLOOKUP(Q73,[1]DATOS!$E$2:$F$9,2,FALSE),"")</f>
        <v/>
      </c>
      <c r="S73" s="96">
        <f>SUM(R73:R80)</f>
        <v>0</v>
      </c>
      <c r="T73" s="188"/>
      <c r="U73" s="197"/>
      <c r="V73" s="197"/>
      <c r="W73" s="185"/>
      <c r="X73" s="208"/>
      <c r="Y73" s="202"/>
      <c r="Z73" s="202"/>
      <c r="AA73" s="197"/>
      <c r="AB73" s="295"/>
      <c r="AC73" s="256"/>
      <c r="AD73" s="307"/>
    </row>
    <row r="74" spans="1:30" ht="15" customHeight="1" x14ac:dyDescent="0.2">
      <c r="A74" s="119"/>
      <c r="B74" s="202"/>
      <c r="C74" s="202"/>
      <c r="D74" s="202"/>
      <c r="E74" s="204"/>
      <c r="F74" s="202"/>
      <c r="G74" s="185"/>
      <c r="H74" s="188"/>
      <c r="I74" s="212"/>
      <c r="J74" s="197"/>
      <c r="K74" s="221"/>
      <c r="L74" s="199"/>
      <c r="M74" s="191"/>
      <c r="N74" s="194"/>
      <c r="O74" s="188"/>
      <c r="P74" s="197"/>
      <c r="Q74" s="23"/>
      <c r="R74" s="23" t="str">
        <f>+IFERROR(VLOOKUP(Q74,[1]DATOS!$E$2:$F$9,2,FALSE),"")</f>
        <v/>
      </c>
      <c r="S74" s="96"/>
      <c r="T74" s="188"/>
      <c r="U74" s="197"/>
      <c r="V74" s="197"/>
      <c r="W74" s="185"/>
      <c r="X74" s="208"/>
      <c r="Y74" s="202"/>
      <c r="Z74" s="202"/>
      <c r="AA74" s="197"/>
      <c r="AB74" s="295"/>
      <c r="AC74" s="256"/>
      <c r="AD74" s="307"/>
    </row>
    <row r="75" spans="1:30" ht="15" customHeight="1" x14ac:dyDescent="0.2">
      <c r="A75" s="119"/>
      <c r="B75" s="202"/>
      <c r="C75" s="202"/>
      <c r="D75" s="202"/>
      <c r="E75" s="204"/>
      <c r="F75" s="202"/>
      <c r="G75" s="185"/>
      <c r="H75" s="188"/>
      <c r="I75" s="212" t="s">
        <v>72</v>
      </c>
      <c r="J75" s="197" t="s">
        <v>40</v>
      </c>
      <c r="K75" s="221"/>
      <c r="L75" s="199"/>
      <c r="M75" s="191"/>
      <c r="N75" s="194"/>
      <c r="O75" s="188"/>
      <c r="P75" s="197"/>
      <c r="Q75" s="23"/>
      <c r="R75" s="23" t="str">
        <f>+IFERROR(VLOOKUP(Q75,[1]DATOS!$E$2:$F$9,2,FALSE),"")</f>
        <v/>
      </c>
      <c r="S75" s="96"/>
      <c r="T75" s="188"/>
      <c r="U75" s="197"/>
      <c r="V75" s="197"/>
      <c r="W75" s="185"/>
      <c r="X75" s="208"/>
      <c r="Y75" s="202"/>
      <c r="Z75" s="202"/>
      <c r="AA75" s="197"/>
      <c r="AB75" s="295"/>
      <c r="AC75" s="256"/>
      <c r="AD75" s="307"/>
    </row>
    <row r="76" spans="1:30" ht="15" customHeight="1" x14ac:dyDescent="0.2">
      <c r="A76" s="119"/>
      <c r="B76" s="202"/>
      <c r="C76" s="202"/>
      <c r="D76" s="202"/>
      <c r="E76" s="204"/>
      <c r="F76" s="202"/>
      <c r="G76" s="185"/>
      <c r="H76" s="188"/>
      <c r="I76" s="212"/>
      <c r="J76" s="197"/>
      <c r="K76" s="221"/>
      <c r="L76" s="199"/>
      <c r="M76" s="191"/>
      <c r="N76" s="194"/>
      <c r="O76" s="188"/>
      <c r="P76" s="197"/>
      <c r="Q76" s="23"/>
      <c r="R76" s="23" t="str">
        <f>+IFERROR(VLOOKUP(Q76,[1]DATOS!$E$2:$F$9,2,FALSE),"")</f>
        <v/>
      </c>
      <c r="S76" s="96"/>
      <c r="T76" s="188"/>
      <c r="U76" s="197"/>
      <c r="V76" s="197"/>
      <c r="W76" s="185"/>
      <c r="X76" s="208"/>
      <c r="Y76" s="202"/>
      <c r="Z76" s="202"/>
      <c r="AA76" s="197"/>
      <c r="AB76" s="295"/>
      <c r="AC76" s="256"/>
      <c r="AD76" s="307"/>
    </row>
    <row r="77" spans="1:30" ht="15" customHeight="1" x14ac:dyDescent="0.2">
      <c r="A77" s="119"/>
      <c r="B77" s="202"/>
      <c r="C77" s="202"/>
      <c r="D77" s="202"/>
      <c r="E77" s="204"/>
      <c r="F77" s="202"/>
      <c r="G77" s="185"/>
      <c r="H77" s="188"/>
      <c r="I77" s="212" t="s">
        <v>73</v>
      </c>
      <c r="J77" s="197" t="s">
        <v>40</v>
      </c>
      <c r="K77" s="221"/>
      <c r="L77" s="199"/>
      <c r="M77" s="191"/>
      <c r="N77" s="194"/>
      <c r="O77" s="188"/>
      <c r="P77" s="197"/>
      <c r="Q77" s="23"/>
      <c r="R77" s="23" t="str">
        <f>+IFERROR(VLOOKUP(Q77,[1]DATOS!$E$2:$F$9,2,FALSE),"")</f>
        <v/>
      </c>
      <c r="S77" s="96"/>
      <c r="T77" s="188"/>
      <c r="U77" s="197"/>
      <c r="V77" s="197"/>
      <c r="W77" s="185"/>
      <c r="X77" s="208"/>
      <c r="Y77" s="202"/>
      <c r="Z77" s="202"/>
      <c r="AA77" s="197"/>
      <c r="AB77" s="295"/>
      <c r="AC77" s="256"/>
      <c r="AD77" s="307"/>
    </row>
    <row r="78" spans="1:30" ht="15" customHeight="1" x14ac:dyDescent="0.2">
      <c r="A78" s="119"/>
      <c r="B78" s="202"/>
      <c r="C78" s="202"/>
      <c r="D78" s="202"/>
      <c r="E78" s="204"/>
      <c r="F78" s="202"/>
      <c r="G78" s="185"/>
      <c r="H78" s="188"/>
      <c r="I78" s="212"/>
      <c r="J78" s="197"/>
      <c r="K78" s="221"/>
      <c r="L78" s="199"/>
      <c r="M78" s="191"/>
      <c r="N78" s="194"/>
      <c r="O78" s="188"/>
      <c r="P78" s="197"/>
      <c r="Q78" s="23"/>
      <c r="R78" s="23" t="str">
        <f>+IFERROR(VLOOKUP(Q78,[1]DATOS!$E$2:$F$9,2,FALSE),"")</f>
        <v/>
      </c>
      <c r="S78" s="96"/>
      <c r="T78" s="188"/>
      <c r="U78" s="197"/>
      <c r="V78" s="197"/>
      <c r="W78" s="185"/>
      <c r="X78" s="208"/>
      <c r="Y78" s="202"/>
      <c r="Z78" s="202"/>
      <c r="AA78" s="197"/>
      <c r="AB78" s="295"/>
      <c r="AC78" s="256"/>
      <c r="AD78" s="307"/>
    </row>
    <row r="79" spans="1:30" ht="15" customHeight="1" x14ac:dyDescent="0.2">
      <c r="A79" s="119"/>
      <c r="B79" s="202"/>
      <c r="C79" s="202"/>
      <c r="D79" s="202"/>
      <c r="E79" s="204"/>
      <c r="F79" s="202"/>
      <c r="G79" s="185"/>
      <c r="H79" s="188"/>
      <c r="I79" s="218" t="s">
        <v>74</v>
      </c>
      <c r="J79" s="197" t="s">
        <v>40</v>
      </c>
      <c r="K79" s="221"/>
      <c r="L79" s="199"/>
      <c r="M79" s="191"/>
      <c r="N79" s="194"/>
      <c r="O79" s="188"/>
      <c r="P79" s="197"/>
      <c r="Q79" s="23"/>
      <c r="R79" s="23" t="str">
        <f>+IFERROR(VLOOKUP(Q79,[1]DATOS!$E$2:$F$9,2,FALSE),"")</f>
        <v/>
      </c>
      <c r="S79" s="96"/>
      <c r="T79" s="188"/>
      <c r="U79" s="197"/>
      <c r="V79" s="197"/>
      <c r="W79" s="185"/>
      <c r="X79" s="208"/>
      <c r="Y79" s="202"/>
      <c r="Z79" s="202"/>
      <c r="AA79" s="197"/>
      <c r="AB79" s="295"/>
      <c r="AC79" s="256"/>
      <c r="AD79" s="307"/>
    </row>
    <row r="80" spans="1:30" ht="15.75" customHeight="1" thickBot="1" x14ac:dyDescent="0.25">
      <c r="A80" s="120"/>
      <c r="B80" s="203"/>
      <c r="C80" s="203"/>
      <c r="D80" s="203"/>
      <c r="E80" s="205"/>
      <c r="F80" s="203"/>
      <c r="G80" s="186"/>
      <c r="H80" s="189"/>
      <c r="I80" s="219"/>
      <c r="J80" s="201"/>
      <c r="K80" s="222"/>
      <c r="L80" s="200"/>
      <c r="M80" s="192"/>
      <c r="N80" s="195"/>
      <c r="O80" s="189"/>
      <c r="P80" s="201"/>
      <c r="Q80" s="24"/>
      <c r="R80" s="24" t="str">
        <f>+IFERROR(VLOOKUP(Q80,[1]DATOS!$E$2:$F$9,2,FALSE),"")</f>
        <v/>
      </c>
      <c r="S80" s="97"/>
      <c r="T80" s="189"/>
      <c r="U80" s="201"/>
      <c r="V80" s="201"/>
      <c r="W80" s="186"/>
      <c r="X80" s="225"/>
      <c r="Y80" s="203"/>
      <c r="Z80" s="203"/>
      <c r="AA80" s="197"/>
      <c r="AB80" s="295"/>
      <c r="AC80" s="257"/>
      <c r="AD80" s="308"/>
    </row>
    <row r="81" spans="1:30" ht="27" customHeight="1" x14ac:dyDescent="0.2">
      <c r="A81" s="123">
        <v>20</v>
      </c>
      <c r="B81" s="243" t="s">
        <v>126</v>
      </c>
      <c r="C81" s="207" t="s">
        <v>127</v>
      </c>
      <c r="D81" s="217" t="s">
        <v>128</v>
      </c>
      <c r="E81" s="240" t="s">
        <v>129</v>
      </c>
      <c r="F81" s="217" t="s">
        <v>130</v>
      </c>
      <c r="G81" s="211" t="s">
        <v>23</v>
      </c>
      <c r="H81" s="214" t="s">
        <v>29</v>
      </c>
      <c r="I81" s="39" t="s">
        <v>58</v>
      </c>
      <c r="J81" s="43" t="s">
        <v>40</v>
      </c>
      <c r="K81" s="220">
        <f>COUNTIF(J81:J104,[2]DATOS!$D$15)</f>
        <v>5</v>
      </c>
      <c r="L81" s="223" t="str">
        <f>+IF(AND(K81&lt;6,K81&gt;0),"Moderado",IF(AND(K81&lt;12,K81&gt;5),"Mayor",IF(AND(K81&lt;18,K81&gt;11),"Catastrófico","Responda las Preguntas de Impacto")))</f>
        <v>Moderado</v>
      </c>
      <c r="M81" s="215" t="str">
        <f>IF(AND(EXACT(H81,"Raro"),(EXACT(L81,"Moderado"))),"Baja",IF(AND(EXACT(H81,"Raro"),(EXACT(L81,"Mayor"))),"Baja",IF(AND(EXACT(H81,"Raro"),(EXACT(L81,"Catastrófico"))),"Moderada",IF(AND(EXACT(H81,"Improbable"),(EXACT(L81,"Moderado"))),"Baja",IF(AND(EXACT(H81,"Improbable"),(EXACT(L81,"Mayor"))),"Moderada",IF(AND(EXACT(H81,"Improbable"),(EXACT(L81,"Catastrófico"))),"Alta",IF(AND(EXACT(H81,"Posible"),(EXACT(L81,"Moderado"))),"Moderada",IF(AND(EXACT(H81,"Posible"),(EXACT(L81,"Mayor"))),"Alta",IF(AND(EXACT(H81,"Posible"),(EXACT(L81,"Catastrófico"))),"Extrema",IF(AND(EXACT(H81,"Probable"),(EXACT(L81,"Moderado"))),"Moderada",IF(AND(EXACT(H81,"Probable"),(EXACT(L81,"Mayor"))),"Alta",IF(AND(EXACT(H81,"Probable"),(EXACT(L81,"Catastrófico"))),"Extrema",IF(AND(EXACT(H81,"Casi Seguro"),(EXACT(L81,"Moderado"))),"Moderada",IF(AND(EXACT(H81,"Casi Seguro"),(EXACT(L81,"Mayor"))),"Alta",IF(AND(EXACT(H81,"Casi Seguro"),(EXACT(L81,"Catastrófico"))),"Extrema","")))))))))))))))</f>
        <v>Moderada</v>
      </c>
      <c r="N81" s="216" t="str">
        <f t="shared" ref="N81" si="6">IF(EXACT(M81,"Baja"),"Asumir el Riesgo",IF(EXACT(M81,"Moderada"),"Asumir el Riesgo, Reducir el Riesgo",IF(EXACT(M81,"Alta"),"Asumir el Riesgo, Evitar, Compartir o Transferir",IF(EXACT(M81,"Extrema"),"Reducir el Riesgo, Evitar, Compartir o Transferir",""))))</f>
        <v>Asumir el Riesgo, Reducir el Riesgo</v>
      </c>
      <c r="O81" s="214" t="s">
        <v>131</v>
      </c>
      <c r="P81" s="217" t="s">
        <v>55</v>
      </c>
      <c r="Q81" s="22" t="s">
        <v>12</v>
      </c>
      <c r="R81" s="22">
        <f>+IFERROR(VLOOKUP(Q81,[2]DATOS!$E$2:$F$9,2,FALSE),"")</f>
        <v>15</v>
      </c>
      <c r="S81" s="124">
        <f>SUM(R81:R88)</f>
        <v>85</v>
      </c>
      <c r="T81" s="214" t="s">
        <v>27</v>
      </c>
      <c r="U81" s="217" t="s">
        <v>37</v>
      </c>
      <c r="V81" s="217" t="str">
        <f>IF(AND(EXACT(T81,"Raro"),(EXACT(U81,"Moderado"))),"Baja",IF(AND(EXACT(T81,"Raro"),(EXACT(U81,"Mayor"))),"Baja",IF(AND(EXACT(T81,"Raro"),(EXACT(U81,"Catastrófico"))),"Moderada",IF(AND(EXACT(T81,"Improbable"),(EXACT(U81,"Moderado"))),"Baja",IF(AND(EXACT(T81,"Improbable"),(EXACT(U81,"Mayor"))),"Moderada",IF(AND(EXACT(T81,"Improbable"),(EXACT(U81,"Catastrófico"))),"Alta",IF(AND(EXACT(T81,"Posible"),(EXACT(U81,"Moderado"))),"Moderada",IF(AND(EXACT(T81,"Posible"),(EXACT(U81,"Mayor"))),"Alta",IF(AND(EXACT(T81,"Posible"),(EXACT(U81,"Catastrófico"))),"Extrema",IF(AND(EXACT(T81,"Probable"),(EXACT(U81,"Moderado"))),"Moderada",IF(AND(EXACT(T81,"Probable"),(EXACT(U81,"Mayor"))),"Alta",IF(AND(EXACT(T81,"Probable"),(EXACT(U81,"Catastrófico"))),"Extrema",IF(AND(EXACT(T81,"Casi Seguro"),(EXACT(U81,"Moderado"))),"Moderada",IF(AND(EXACT(T81,"Casi Seguro"),(EXACT(U81,"Mayor"))),"Alta",IF(AND(EXACT(T81,"Casi Seguro"),(EXACT(U81,"Catastrófico"))),"Extrema","")))))))))))))))</f>
        <v>Baja</v>
      </c>
      <c r="W81" s="211" t="str">
        <f t="shared" ref="W81" si="7">IF(EXACT(V81,"Baja"),"Asumir el Riesgo",IF(EXACT(V81,"Moderada"),"Asumir el Riesgo, Reducir el Riesgo",IF(EXACT(V81,"Alta"),"Asumir el Riesgo, Evitar, Compartir o Transferir",IF(EXACT(V81,"Extrema"),"Reducir el Riesgo, Evitar, Compartir o Transferir",""))))</f>
        <v>Asumir el Riesgo</v>
      </c>
      <c r="X81" s="208" t="s">
        <v>173</v>
      </c>
      <c r="Y81" s="246" t="s">
        <v>174</v>
      </c>
      <c r="Z81" s="246" t="s">
        <v>175</v>
      </c>
      <c r="AA81" s="196" t="s">
        <v>176</v>
      </c>
      <c r="AB81" s="249" t="s">
        <v>177</v>
      </c>
      <c r="AC81" s="252" t="s">
        <v>175</v>
      </c>
      <c r="AD81" s="255" t="s">
        <v>132</v>
      </c>
    </row>
    <row r="82" spans="1:30" ht="27" customHeight="1" x14ac:dyDescent="0.2">
      <c r="A82" s="119"/>
      <c r="B82" s="244"/>
      <c r="C82" s="202"/>
      <c r="D82" s="197"/>
      <c r="E82" s="241"/>
      <c r="F82" s="197"/>
      <c r="G82" s="185"/>
      <c r="H82" s="188"/>
      <c r="I82" s="42" t="s">
        <v>59</v>
      </c>
      <c r="J82" s="43" t="s">
        <v>40</v>
      </c>
      <c r="K82" s="221"/>
      <c r="L82" s="199"/>
      <c r="M82" s="191"/>
      <c r="N82" s="194"/>
      <c r="O82" s="188"/>
      <c r="P82" s="197"/>
      <c r="Q82" s="23" t="s">
        <v>43</v>
      </c>
      <c r="R82" s="23">
        <f>+IFERROR(VLOOKUP(Q82,[2]DATOS!$E$2:$F$9,2,FALSE),"")</f>
        <v>5</v>
      </c>
      <c r="S82" s="96"/>
      <c r="T82" s="188"/>
      <c r="U82" s="197"/>
      <c r="V82" s="197"/>
      <c r="W82" s="185"/>
      <c r="X82" s="208"/>
      <c r="Y82" s="247"/>
      <c r="Z82" s="247"/>
      <c r="AA82" s="197"/>
      <c r="AB82" s="250"/>
      <c r="AC82" s="253"/>
      <c r="AD82" s="256"/>
    </row>
    <row r="83" spans="1:30" ht="27" customHeight="1" x14ac:dyDescent="0.2">
      <c r="A83" s="119"/>
      <c r="B83" s="244"/>
      <c r="C83" s="202"/>
      <c r="D83" s="197"/>
      <c r="E83" s="241"/>
      <c r="F83" s="197"/>
      <c r="G83" s="185"/>
      <c r="H83" s="188"/>
      <c r="I83" s="42" t="s">
        <v>60</v>
      </c>
      <c r="J83" s="43" t="s">
        <v>40</v>
      </c>
      <c r="K83" s="221"/>
      <c r="L83" s="199"/>
      <c r="M83" s="191"/>
      <c r="N83" s="194"/>
      <c r="O83" s="188"/>
      <c r="P83" s="197"/>
      <c r="Q83" s="23" t="s">
        <v>45</v>
      </c>
      <c r="R83" s="23">
        <f>+IFERROR(VLOOKUP(Q83,[2]DATOS!$E$2:$F$9,2,FALSE),"")</f>
        <v>10</v>
      </c>
      <c r="S83" s="96"/>
      <c r="T83" s="188"/>
      <c r="U83" s="197"/>
      <c r="V83" s="197"/>
      <c r="W83" s="185"/>
      <c r="X83" s="208"/>
      <c r="Y83" s="247"/>
      <c r="Z83" s="247"/>
      <c r="AA83" s="197"/>
      <c r="AB83" s="250"/>
      <c r="AC83" s="253"/>
      <c r="AD83" s="256"/>
    </row>
    <row r="84" spans="1:30" ht="27" customHeight="1" x14ac:dyDescent="0.2">
      <c r="A84" s="119"/>
      <c r="B84" s="244"/>
      <c r="C84" s="202"/>
      <c r="D84" s="197"/>
      <c r="E84" s="241"/>
      <c r="F84" s="197"/>
      <c r="G84" s="185"/>
      <c r="H84" s="188"/>
      <c r="I84" s="42" t="s">
        <v>61</v>
      </c>
      <c r="J84" s="43" t="s">
        <v>40</v>
      </c>
      <c r="K84" s="221"/>
      <c r="L84" s="199"/>
      <c r="M84" s="191"/>
      <c r="N84" s="194"/>
      <c r="O84" s="188"/>
      <c r="P84" s="197"/>
      <c r="Q84" s="23" t="s">
        <v>11</v>
      </c>
      <c r="R84" s="23">
        <f>+IFERROR(VLOOKUP(Q84,[2]DATOS!$E$2:$F$9,2,FALSE),"")</f>
        <v>15</v>
      </c>
      <c r="S84" s="96"/>
      <c r="T84" s="188"/>
      <c r="U84" s="197"/>
      <c r="V84" s="197"/>
      <c r="W84" s="185"/>
      <c r="X84" s="208"/>
      <c r="Y84" s="247"/>
      <c r="Z84" s="247"/>
      <c r="AA84" s="197"/>
      <c r="AB84" s="250"/>
      <c r="AC84" s="253"/>
      <c r="AD84" s="256"/>
    </row>
    <row r="85" spans="1:30" ht="27" customHeight="1" x14ac:dyDescent="0.2">
      <c r="A85" s="119"/>
      <c r="B85" s="244"/>
      <c r="C85" s="202"/>
      <c r="D85" s="197"/>
      <c r="E85" s="241"/>
      <c r="F85" s="197"/>
      <c r="G85" s="185"/>
      <c r="H85" s="188"/>
      <c r="I85" s="42" t="s">
        <v>62</v>
      </c>
      <c r="J85" s="43" t="s">
        <v>39</v>
      </c>
      <c r="K85" s="221"/>
      <c r="L85" s="199"/>
      <c r="M85" s="191"/>
      <c r="N85" s="194"/>
      <c r="O85" s="188"/>
      <c r="P85" s="197"/>
      <c r="Q85" s="23" t="s">
        <v>46</v>
      </c>
      <c r="R85" s="23">
        <f>+IFERROR(VLOOKUP(Q85,[2]DATOS!$E$2:$F$9,2,FALSE),"")</f>
        <v>10</v>
      </c>
      <c r="S85" s="96"/>
      <c r="T85" s="188"/>
      <c r="U85" s="197"/>
      <c r="V85" s="197"/>
      <c r="W85" s="185"/>
      <c r="X85" s="208"/>
      <c r="Y85" s="247"/>
      <c r="Z85" s="247"/>
      <c r="AA85" s="197"/>
      <c r="AB85" s="250"/>
      <c r="AC85" s="253"/>
      <c r="AD85" s="256"/>
    </row>
    <row r="86" spans="1:30" ht="27" customHeight="1" x14ac:dyDescent="0.2">
      <c r="A86" s="119"/>
      <c r="B86" s="244"/>
      <c r="C86" s="202"/>
      <c r="D86" s="197"/>
      <c r="E86" s="241"/>
      <c r="F86" s="197"/>
      <c r="G86" s="185"/>
      <c r="H86" s="188"/>
      <c r="I86" s="42" t="s">
        <v>63</v>
      </c>
      <c r="J86" s="43" t="s">
        <v>39</v>
      </c>
      <c r="K86" s="221"/>
      <c r="L86" s="199"/>
      <c r="M86" s="191"/>
      <c r="N86" s="194"/>
      <c r="O86" s="188"/>
      <c r="P86" s="197"/>
      <c r="Q86" s="23" t="s">
        <v>10</v>
      </c>
      <c r="R86" s="23">
        <f>+IFERROR(VLOOKUP(Q86,[2]DATOS!$E$2:$F$9,2,FALSE),"")</f>
        <v>30</v>
      </c>
      <c r="S86" s="96"/>
      <c r="T86" s="188"/>
      <c r="U86" s="197"/>
      <c r="V86" s="197"/>
      <c r="W86" s="185"/>
      <c r="X86" s="208"/>
      <c r="Y86" s="247"/>
      <c r="Z86" s="247"/>
      <c r="AA86" s="197"/>
      <c r="AB86" s="250"/>
      <c r="AC86" s="253"/>
      <c r="AD86" s="256"/>
    </row>
    <row r="87" spans="1:30" ht="27" customHeight="1" x14ac:dyDescent="0.2">
      <c r="A87" s="119"/>
      <c r="B87" s="244"/>
      <c r="C87" s="202"/>
      <c r="D87" s="197"/>
      <c r="E87" s="241"/>
      <c r="F87" s="197"/>
      <c r="G87" s="185"/>
      <c r="H87" s="188"/>
      <c r="I87" s="42" t="s">
        <v>64</v>
      </c>
      <c r="J87" s="43" t="s">
        <v>40</v>
      </c>
      <c r="K87" s="221"/>
      <c r="L87" s="199"/>
      <c r="M87" s="191"/>
      <c r="N87" s="194"/>
      <c r="O87" s="188"/>
      <c r="P87" s="197"/>
      <c r="Q87" s="23"/>
      <c r="R87" s="23" t="str">
        <f>+IFERROR(VLOOKUP(Q87,[2]DATOS!$E$2:$F$9,2,FALSE),"")</f>
        <v/>
      </c>
      <c r="S87" s="96"/>
      <c r="T87" s="188"/>
      <c r="U87" s="197"/>
      <c r="V87" s="197"/>
      <c r="W87" s="185"/>
      <c r="X87" s="208"/>
      <c r="Y87" s="247"/>
      <c r="Z87" s="247"/>
      <c r="AA87" s="197"/>
      <c r="AB87" s="250"/>
      <c r="AC87" s="253"/>
      <c r="AD87" s="256"/>
    </row>
    <row r="88" spans="1:30" ht="27" customHeight="1" thickBot="1" x14ac:dyDescent="0.25">
      <c r="A88" s="119"/>
      <c r="B88" s="244"/>
      <c r="C88" s="202"/>
      <c r="D88" s="197"/>
      <c r="E88" s="241"/>
      <c r="F88" s="197"/>
      <c r="G88" s="185"/>
      <c r="H88" s="188"/>
      <c r="I88" s="42" t="s">
        <v>65</v>
      </c>
      <c r="J88" s="43" t="s">
        <v>40</v>
      </c>
      <c r="K88" s="221"/>
      <c r="L88" s="199"/>
      <c r="M88" s="191"/>
      <c r="N88" s="194"/>
      <c r="O88" s="188"/>
      <c r="P88" s="197"/>
      <c r="Q88" s="23"/>
      <c r="R88" s="23" t="str">
        <f>+IFERROR(VLOOKUP(Q88,[2]DATOS!$E$2:$F$9,2,FALSE),"")</f>
        <v/>
      </c>
      <c r="S88" s="96"/>
      <c r="T88" s="188"/>
      <c r="U88" s="197"/>
      <c r="V88" s="197"/>
      <c r="W88" s="185"/>
      <c r="X88" s="208"/>
      <c r="Y88" s="247"/>
      <c r="Z88" s="247"/>
      <c r="AA88" s="197"/>
      <c r="AB88" s="250"/>
      <c r="AC88" s="253"/>
      <c r="AD88" s="256"/>
    </row>
    <row r="89" spans="1:30" ht="27" customHeight="1" x14ac:dyDescent="0.2">
      <c r="A89" s="119"/>
      <c r="B89" s="244"/>
      <c r="C89" s="202"/>
      <c r="D89" s="207" t="s">
        <v>133</v>
      </c>
      <c r="E89" s="241"/>
      <c r="F89" s="197"/>
      <c r="G89" s="185"/>
      <c r="H89" s="188"/>
      <c r="I89" s="42" t="s">
        <v>66</v>
      </c>
      <c r="J89" s="43" t="s">
        <v>39</v>
      </c>
      <c r="K89" s="221"/>
      <c r="L89" s="199"/>
      <c r="M89" s="191"/>
      <c r="N89" s="194"/>
      <c r="O89" s="188"/>
      <c r="P89" s="197"/>
      <c r="Q89" s="23"/>
      <c r="R89" s="23" t="str">
        <f>+IFERROR(VLOOKUP(Q89,[2]DATOS!$E$2:$F$9,2,FALSE),"")</f>
        <v/>
      </c>
      <c r="S89" s="96">
        <f>SUM(R89:R96)</f>
        <v>0</v>
      </c>
      <c r="T89" s="188"/>
      <c r="U89" s="197"/>
      <c r="V89" s="197"/>
      <c r="W89" s="185"/>
      <c r="X89" s="208"/>
      <c r="Y89" s="247"/>
      <c r="Z89" s="247"/>
      <c r="AA89" s="197"/>
      <c r="AB89" s="250"/>
      <c r="AC89" s="253"/>
      <c r="AD89" s="256"/>
    </row>
    <row r="90" spans="1:30" ht="27" customHeight="1" x14ac:dyDescent="0.2">
      <c r="A90" s="119"/>
      <c r="B90" s="244"/>
      <c r="C90" s="202"/>
      <c r="D90" s="202"/>
      <c r="E90" s="241"/>
      <c r="F90" s="197"/>
      <c r="G90" s="185"/>
      <c r="H90" s="188"/>
      <c r="I90" s="42" t="s">
        <v>67</v>
      </c>
      <c r="J90" s="43" t="s">
        <v>40</v>
      </c>
      <c r="K90" s="221"/>
      <c r="L90" s="199"/>
      <c r="M90" s="191"/>
      <c r="N90" s="194"/>
      <c r="O90" s="188"/>
      <c r="P90" s="197"/>
      <c r="Q90" s="23"/>
      <c r="R90" s="23" t="str">
        <f>+IFERROR(VLOOKUP(Q90,[2]DATOS!$E$2:$F$9,2,FALSE),"")</f>
        <v/>
      </c>
      <c r="S90" s="96"/>
      <c r="T90" s="188"/>
      <c r="U90" s="197"/>
      <c r="V90" s="197"/>
      <c r="W90" s="185"/>
      <c r="X90" s="208"/>
      <c r="Y90" s="247"/>
      <c r="Z90" s="247"/>
      <c r="AA90" s="197"/>
      <c r="AB90" s="250"/>
      <c r="AC90" s="253"/>
      <c r="AD90" s="256"/>
    </row>
    <row r="91" spans="1:30" ht="27" customHeight="1" x14ac:dyDescent="0.2">
      <c r="A91" s="119"/>
      <c r="B91" s="244"/>
      <c r="C91" s="202"/>
      <c r="D91" s="202"/>
      <c r="E91" s="241"/>
      <c r="F91" s="197"/>
      <c r="G91" s="185"/>
      <c r="H91" s="188"/>
      <c r="I91" s="42" t="s">
        <v>68</v>
      </c>
      <c r="J91" s="43" t="s">
        <v>40</v>
      </c>
      <c r="K91" s="221"/>
      <c r="L91" s="199"/>
      <c r="M91" s="191"/>
      <c r="N91" s="194"/>
      <c r="O91" s="188"/>
      <c r="P91" s="197"/>
      <c r="Q91" s="23"/>
      <c r="R91" s="23" t="str">
        <f>+IFERROR(VLOOKUP(Q91,[2]DATOS!$E$2:$F$9,2,FALSE),"")</f>
        <v/>
      </c>
      <c r="S91" s="96"/>
      <c r="T91" s="188"/>
      <c r="U91" s="197"/>
      <c r="V91" s="197"/>
      <c r="W91" s="185"/>
      <c r="X91" s="208"/>
      <c r="Y91" s="247"/>
      <c r="Z91" s="247"/>
      <c r="AA91" s="197"/>
      <c r="AB91" s="250"/>
      <c r="AC91" s="253"/>
      <c r="AD91" s="256"/>
    </row>
    <row r="92" spans="1:30" ht="27" customHeight="1" x14ac:dyDescent="0.2">
      <c r="A92" s="119"/>
      <c r="B92" s="244"/>
      <c r="C92" s="202"/>
      <c r="D92" s="202"/>
      <c r="E92" s="241"/>
      <c r="F92" s="197"/>
      <c r="G92" s="185"/>
      <c r="H92" s="188"/>
      <c r="I92" s="42" t="s">
        <v>69</v>
      </c>
      <c r="J92" s="43" t="s">
        <v>40</v>
      </c>
      <c r="K92" s="221"/>
      <c r="L92" s="199"/>
      <c r="M92" s="191"/>
      <c r="N92" s="194"/>
      <c r="O92" s="188"/>
      <c r="P92" s="197"/>
      <c r="Q92" s="23"/>
      <c r="R92" s="23" t="str">
        <f>+IFERROR(VLOOKUP(Q92,[2]DATOS!$E$2:$F$9,2,FALSE),"")</f>
        <v/>
      </c>
      <c r="S92" s="96"/>
      <c r="T92" s="188"/>
      <c r="U92" s="197"/>
      <c r="V92" s="197"/>
      <c r="W92" s="185"/>
      <c r="X92" s="208"/>
      <c r="Y92" s="247"/>
      <c r="Z92" s="247"/>
      <c r="AA92" s="197"/>
      <c r="AB92" s="250"/>
      <c r="AC92" s="253"/>
      <c r="AD92" s="256"/>
    </row>
    <row r="93" spans="1:30" ht="18.75" customHeight="1" x14ac:dyDescent="0.2">
      <c r="A93" s="119"/>
      <c r="B93" s="244"/>
      <c r="C93" s="202"/>
      <c r="D93" s="202"/>
      <c r="E93" s="241"/>
      <c r="F93" s="197"/>
      <c r="G93" s="185"/>
      <c r="H93" s="188"/>
      <c r="I93" s="212" t="s">
        <v>70</v>
      </c>
      <c r="J93" s="197" t="s">
        <v>40</v>
      </c>
      <c r="K93" s="221"/>
      <c r="L93" s="199"/>
      <c r="M93" s="191"/>
      <c r="N93" s="194"/>
      <c r="O93" s="188"/>
      <c r="P93" s="197"/>
      <c r="Q93" s="23"/>
      <c r="R93" s="23" t="str">
        <f>+IFERROR(VLOOKUP(Q93,[2]DATOS!$E$2:$F$9,2,FALSE),"")</f>
        <v/>
      </c>
      <c r="S93" s="96"/>
      <c r="T93" s="188"/>
      <c r="U93" s="197"/>
      <c r="V93" s="197"/>
      <c r="W93" s="185"/>
      <c r="X93" s="208"/>
      <c r="Y93" s="247"/>
      <c r="Z93" s="247"/>
      <c r="AA93" s="197"/>
      <c r="AB93" s="250"/>
      <c r="AC93" s="253"/>
      <c r="AD93" s="256"/>
    </row>
    <row r="94" spans="1:30" ht="18.75" customHeight="1" x14ac:dyDescent="0.2">
      <c r="A94" s="119"/>
      <c r="B94" s="244"/>
      <c r="C94" s="202"/>
      <c r="D94" s="202"/>
      <c r="E94" s="241"/>
      <c r="F94" s="197"/>
      <c r="G94" s="185"/>
      <c r="H94" s="188"/>
      <c r="I94" s="212"/>
      <c r="J94" s="197"/>
      <c r="K94" s="221"/>
      <c r="L94" s="199"/>
      <c r="M94" s="191"/>
      <c r="N94" s="194"/>
      <c r="O94" s="188"/>
      <c r="P94" s="197"/>
      <c r="Q94" s="23"/>
      <c r="R94" s="23" t="str">
        <f>+IFERROR(VLOOKUP(Q94,[2]DATOS!$E$2:$F$9,2,FALSE),"")</f>
        <v/>
      </c>
      <c r="S94" s="96"/>
      <c r="T94" s="188"/>
      <c r="U94" s="197"/>
      <c r="V94" s="197"/>
      <c r="W94" s="185"/>
      <c r="X94" s="208"/>
      <c r="Y94" s="247"/>
      <c r="Z94" s="247"/>
      <c r="AA94" s="197"/>
      <c r="AB94" s="250"/>
      <c r="AC94" s="253"/>
      <c r="AD94" s="256"/>
    </row>
    <row r="95" spans="1:30" ht="18.75" customHeight="1" x14ac:dyDescent="0.2">
      <c r="A95" s="119"/>
      <c r="B95" s="244"/>
      <c r="C95" s="202"/>
      <c r="D95" s="202"/>
      <c r="E95" s="241"/>
      <c r="F95" s="197"/>
      <c r="G95" s="185"/>
      <c r="H95" s="188"/>
      <c r="I95" s="212" t="s">
        <v>71</v>
      </c>
      <c r="J95" s="197" t="s">
        <v>40</v>
      </c>
      <c r="K95" s="221"/>
      <c r="L95" s="199"/>
      <c r="M95" s="191"/>
      <c r="N95" s="194"/>
      <c r="O95" s="188"/>
      <c r="P95" s="197"/>
      <c r="Q95" s="23"/>
      <c r="R95" s="23" t="str">
        <f>+IFERROR(VLOOKUP(Q95,[2]DATOS!$E$2:$F$9,2,FALSE),"")</f>
        <v/>
      </c>
      <c r="S95" s="96"/>
      <c r="T95" s="188"/>
      <c r="U95" s="197"/>
      <c r="V95" s="197"/>
      <c r="W95" s="185"/>
      <c r="X95" s="208"/>
      <c r="Y95" s="247"/>
      <c r="Z95" s="247"/>
      <c r="AA95" s="197"/>
      <c r="AB95" s="250"/>
      <c r="AC95" s="253"/>
      <c r="AD95" s="256"/>
    </row>
    <row r="96" spans="1:30" ht="18.75" customHeight="1" x14ac:dyDescent="0.2">
      <c r="A96" s="119"/>
      <c r="B96" s="244"/>
      <c r="C96" s="202"/>
      <c r="D96" s="202"/>
      <c r="E96" s="241"/>
      <c r="F96" s="197"/>
      <c r="G96" s="185"/>
      <c r="H96" s="188"/>
      <c r="I96" s="212"/>
      <c r="J96" s="197"/>
      <c r="K96" s="221"/>
      <c r="L96" s="199"/>
      <c r="M96" s="191"/>
      <c r="N96" s="194"/>
      <c r="O96" s="188"/>
      <c r="P96" s="197"/>
      <c r="Q96" s="23"/>
      <c r="R96" s="23" t="str">
        <f>+IFERROR(VLOOKUP(Q96,[2]DATOS!$E$2:$F$9,2,FALSE),"")</f>
        <v/>
      </c>
      <c r="S96" s="96"/>
      <c r="T96" s="188"/>
      <c r="U96" s="197"/>
      <c r="V96" s="197"/>
      <c r="W96" s="185"/>
      <c r="X96" s="208"/>
      <c r="Y96" s="247"/>
      <c r="Z96" s="247"/>
      <c r="AA96" s="197"/>
      <c r="AB96" s="250"/>
      <c r="AC96" s="253"/>
      <c r="AD96" s="256"/>
    </row>
    <row r="97" spans="1:30" ht="18.75" customHeight="1" x14ac:dyDescent="0.2">
      <c r="A97" s="119"/>
      <c r="B97" s="244"/>
      <c r="C97" s="202"/>
      <c r="D97" s="202"/>
      <c r="E97" s="241"/>
      <c r="F97" s="197"/>
      <c r="G97" s="185"/>
      <c r="H97" s="188"/>
      <c r="I97" s="212" t="s">
        <v>71</v>
      </c>
      <c r="J97" s="197" t="s">
        <v>39</v>
      </c>
      <c r="K97" s="221"/>
      <c r="L97" s="199"/>
      <c r="M97" s="191"/>
      <c r="N97" s="194"/>
      <c r="O97" s="188"/>
      <c r="P97" s="197"/>
      <c r="Q97" s="23"/>
      <c r="R97" s="23" t="str">
        <f>+IFERROR(VLOOKUP(Q97,[2]DATOS!$E$2:$F$9,2,FALSE),"")</f>
        <v/>
      </c>
      <c r="S97" s="96">
        <f>SUM(R97:R104)</f>
        <v>0</v>
      </c>
      <c r="T97" s="188"/>
      <c r="U97" s="197"/>
      <c r="V97" s="197"/>
      <c r="W97" s="185"/>
      <c r="X97" s="208"/>
      <c r="Y97" s="247"/>
      <c r="Z97" s="247"/>
      <c r="AA97" s="197"/>
      <c r="AB97" s="250"/>
      <c r="AC97" s="253"/>
      <c r="AD97" s="256"/>
    </row>
    <row r="98" spans="1:30" ht="18.75" customHeight="1" x14ac:dyDescent="0.2">
      <c r="A98" s="119"/>
      <c r="B98" s="244"/>
      <c r="C98" s="202"/>
      <c r="D98" s="202"/>
      <c r="E98" s="241"/>
      <c r="F98" s="197"/>
      <c r="G98" s="185"/>
      <c r="H98" s="188"/>
      <c r="I98" s="212"/>
      <c r="J98" s="197"/>
      <c r="K98" s="221"/>
      <c r="L98" s="199"/>
      <c r="M98" s="191"/>
      <c r="N98" s="194"/>
      <c r="O98" s="188"/>
      <c r="P98" s="197"/>
      <c r="Q98" s="23"/>
      <c r="R98" s="23" t="str">
        <f>+IFERROR(VLOOKUP(Q98,[2]DATOS!$E$2:$F$9,2,FALSE),"")</f>
        <v/>
      </c>
      <c r="S98" s="96"/>
      <c r="T98" s="188"/>
      <c r="U98" s="197"/>
      <c r="V98" s="197"/>
      <c r="W98" s="185"/>
      <c r="X98" s="208"/>
      <c r="Y98" s="247"/>
      <c r="Z98" s="247"/>
      <c r="AA98" s="197"/>
      <c r="AB98" s="250"/>
      <c r="AC98" s="253"/>
      <c r="AD98" s="256"/>
    </row>
    <row r="99" spans="1:30" ht="18.75" customHeight="1" x14ac:dyDescent="0.2">
      <c r="A99" s="119"/>
      <c r="B99" s="244"/>
      <c r="C99" s="202"/>
      <c r="D99" s="202"/>
      <c r="E99" s="241"/>
      <c r="F99" s="197"/>
      <c r="G99" s="185"/>
      <c r="H99" s="188"/>
      <c r="I99" s="212" t="s">
        <v>72</v>
      </c>
      <c r="J99" s="197" t="s">
        <v>40</v>
      </c>
      <c r="K99" s="221"/>
      <c r="L99" s="199"/>
      <c r="M99" s="191"/>
      <c r="N99" s="194"/>
      <c r="O99" s="188"/>
      <c r="P99" s="197"/>
      <c r="Q99" s="23"/>
      <c r="R99" s="23" t="str">
        <f>+IFERROR(VLOOKUP(Q99,[2]DATOS!$E$2:$F$9,2,FALSE),"")</f>
        <v/>
      </c>
      <c r="S99" s="96"/>
      <c r="T99" s="188"/>
      <c r="U99" s="197"/>
      <c r="V99" s="197"/>
      <c r="W99" s="185"/>
      <c r="X99" s="208"/>
      <c r="Y99" s="247"/>
      <c r="Z99" s="247"/>
      <c r="AA99" s="197"/>
      <c r="AB99" s="250"/>
      <c r="AC99" s="253"/>
      <c r="AD99" s="256"/>
    </row>
    <row r="100" spans="1:30" ht="18.75" customHeight="1" x14ac:dyDescent="0.2">
      <c r="A100" s="119"/>
      <c r="B100" s="244"/>
      <c r="C100" s="202"/>
      <c r="D100" s="202"/>
      <c r="E100" s="241"/>
      <c r="F100" s="197"/>
      <c r="G100" s="185"/>
      <c r="H100" s="188"/>
      <c r="I100" s="212"/>
      <c r="J100" s="197"/>
      <c r="K100" s="221"/>
      <c r="L100" s="199"/>
      <c r="M100" s="191"/>
      <c r="N100" s="194"/>
      <c r="O100" s="188"/>
      <c r="P100" s="197"/>
      <c r="Q100" s="23"/>
      <c r="R100" s="23" t="str">
        <f>+IFERROR(VLOOKUP(Q100,[2]DATOS!$E$2:$F$9,2,FALSE),"")</f>
        <v/>
      </c>
      <c r="S100" s="96"/>
      <c r="T100" s="188"/>
      <c r="U100" s="197"/>
      <c r="V100" s="197"/>
      <c r="W100" s="185"/>
      <c r="X100" s="208"/>
      <c r="Y100" s="247"/>
      <c r="Z100" s="247"/>
      <c r="AA100" s="197"/>
      <c r="AB100" s="250"/>
      <c r="AC100" s="253"/>
      <c r="AD100" s="256"/>
    </row>
    <row r="101" spans="1:30" ht="18.75" customHeight="1" x14ac:dyDescent="0.2">
      <c r="A101" s="119"/>
      <c r="B101" s="244"/>
      <c r="C101" s="202"/>
      <c r="D101" s="202"/>
      <c r="E101" s="241"/>
      <c r="F101" s="197"/>
      <c r="G101" s="185"/>
      <c r="H101" s="188"/>
      <c r="I101" s="212" t="s">
        <v>73</v>
      </c>
      <c r="J101" s="197" t="s">
        <v>39</v>
      </c>
      <c r="K101" s="221"/>
      <c r="L101" s="199"/>
      <c r="M101" s="191"/>
      <c r="N101" s="194"/>
      <c r="O101" s="188"/>
      <c r="P101" s="197"/>
      <c r="Q101" s="23"/>
      <c r="R101" s="23" t="str">
        <f>+IFERROR(VLOOKUP(Q101,[2]DATOS!$E$2:$F$9,2,FALSE),"")</f>
        <v/>
      </c>
      <c r="S101" s="96"/>
      <c r="T101" s="188"/>
      <c r="U101" s="197"/>
      <c r="V101" s="197"/>
      <c r="W101" s="185"/>
      <c r="X101" s="208"/>
      <c r="Y101" s="247"/>
      <c r="Z101" s="247"/>
      <c r="AA101" s="197"/>
      <c r="AB101" s="250"/>
      <c r="AC101" s="253"/>
      <c r="AD101" s="256"/>
    </row>
    <row r="102" spans="1:30" ht="18.75" customHeight="1" x14ac:dyDescent="0.2">
      <c r="A102" s="119"/>
      <c r="B102" s="244"/>
      <c r="C102" s="202"/>
      <c r="D102" s="202"/>
      <c r="E102" s="241"/>
      <c r="F102" s="197"/>
      <c r="G102" s="185"/>
      <c r="H102" s="188"/>
      <c r="I102" s="212"/>
      <c r="J102" s="197"/>
      <c r="K102" s="221"/>
      <c r="L102" s="199"/>
      <c r="M102" s="191"/>
      <c r="N102" s="194"/>
      <c r="O102" s="188"/>
      <c r="P102" s="197"/>
      <c r="Q102" s="23"/>
      <c r="R102" s="23" t="str">
        <f>+IFERROR(VLOOKUP(Q102,[2]DATOS!$E$2:$F$9,2,FALSE),"")</f>
        <v/>
      </c>
      <c r="S102" s="96"/>
      <c r="T102" s="188"/>
      <c r="U102" s="197"/>
      <c r="V102" s="197"/>
      <c r="W102" s="185"/>
      <c r="X102" s="208"/>
      <c r="Y102" s="247"/>
      <c r="Z102" s="247"/>
      <c r="AA102" s="197"/>
      <c r="AB102" s="250"/>
      <c r="AC102" s="253"/>
      <c r="AD102" s="256"/>
    </row>
    <row r="103" spans="1:30" ht="18.75" customHeight="1" x14ac:dyDescent="0.2">
      <c r="A103" s="119"/>
      <c r="B103" s="244"/>
      <c r="C103" s="202"/>
      <c r="D103" s="202"/>
      <c r="E103" s="241"/>
      <c r="F103" s="197"/>
      <c r="G103" s="185"/>
      <c r="H103" s="188"/>
      <c r="I103" s="218" t="s">
        <v>74</v>
      </c>
      <c r="J103" s="197" t="s">
        <v>40</v>
      </c>
      <c r="K103" s="221"/>
      <c r="L103" s="199"/>
      <c r="M103" s="191"/>
      <c r="N103" s="194"/>
      <c r="O103" s="188"/>
      <c r="P103" s="197"/>
      <c r="Q103" s="23"/>
      <c r="R103" s="23" t="str">
        <f>+IFERROR(VLOOKUP(Q103,[2]DATOS!$E$2:$F$9,2,FALSE),"")</f>
        <v/>
      </c>
      <c r="S103" s="96"/>
      <c r="T103" s="188"/>
      <c r="U103" s="197"/>
      <c r="V103" s="197"/>
      <c r="W103" s="185"/>
      <c r="X103" s="208"/>
      <c r="Y103" s="247"/>
      <c r="Z103" s="247"/>
      <c r="AA103" s="197"/>
      <c r="AB103" s="250"/>
      <c r="AC103" s="253"/>
      <c r="AD103" s="256"/>
    </row>
    <row r="104" spans="1:30" ht="18.75" customHeight="1" thickBot="1" x14ac:dyDescent="0.25">
      <c r="A104" s="120"/>
      <c r="B104" s="245"/>
      <c r="C104" s="203"/>
      <c r="D104" s="203"/>
      <c r="E104" s="242"/>
      <c r="F104" s="201"/>
      <c r="G104" s="186"/>
      <c r="H104" s="189"/>
      <c r="I104" s="219"/>
      <c r="J104" s="201"/>
      <c r="K104" s="222"/>
      <c r="L104" s="200"/>
      <c r="M104" s="192"/>
      <c r="N104" s="195"/>
      <c r="O104" s="189"/>
      <c r="P104" s="201"/>
      <c r="Q104" s="24"/>
      <c r="R104" s="24" t="str">
        <f>+IFERROR(VLOOKUP(Q104,[2]DATOS!$E$2:$F$9,2,FALSE),"")</f>
        <v/>
      </c>
      <c r="S104" s="97"/>
      <c r="T104" s="189"/>
      <c r="U104" s="201"/>
      <c r="V104" s="201"/>
      <c r="W104" s="186"/>
      <c r="X104" s="225"/>
      <c r="Y104" s="248"/>
      <c r="Z104" s="248"/>
      <c r="AA104" s="197"/>
      <c r="AB104" s="251"/>
      <c r="AC104" s="254"/>
      <c r="AD104" s="257"/>
    </row>
    <row r="105" spans="1:30" ht="27" customHeight="1" x14ac:dyDescent="0.2">
      <c r="A105" s="284">
        <v>21</v>
      </c>
      <c r="B105" s="258" t="s">
        <v>179</v>
      </c>
      <c r="C105" s="217" t="s">
        <v>134</v>
      </c>
      <c r="D105" s="217" t="s">
        <v>178</v>
      </c>
      <c r="E105" s="240" t="s">
        <v>135</v>
      </c>
      <c r="F105" s="217" t="s">
        <v>136</v>
      </c>
      <c r="G105" s="217" t="s">
        <v>23</v>
      </c>
      <c r="H105" s="217" t="s">
        <v>28</v>
      </c>
      <c r="I105" s="48" t="s">
        <v>58</v>
      </c>
      <c r="J105" s="41" t="s">
        <v>39</v>
      </c>
      <c r="K105" s="261">
        <f>COUNTIF(J105:J128,[3]DATOS!$D$15)</f>
        <v>12</v>
      </c>
      <c r="L105" s="265" t="str">
        <f>+IF(AND(K105&lt;6,K105&gt;0),"Moderado",IF(AND(K105&lt;12,K105&gt;5),"Mayor",IF(AND(K105&lt;18,K105&gt;11),"Catastrófico","Responda las Preguntas de Impacto")))</f>
        <v>Catastrófico</v>
      </c>
      <c r="M105" s="215" t="str">
        <f>IF(AND(EXACT(H105,"Raro"),(EXACT(L105,"Moderado"))),"Baja",IF(AND(EXACT(H105,"Raro"),(EXACT(L105,"Mayor"))),"Baja",IF(AND(EXACT(H105,"Raro"),(EXACT(L105,"Catastrófico"))),"Moderada",IF(AND(EXACT(H105,"Improbable"),(EXACT(L105,"Moderado"))),"Baja",IF(AND(EXACT(H105,"Improbable"),(EXACT(L105,"Mayor"))),"Moderada",IF(AND(EXACT(H105,"Improbable"),(EXACT(L105,"Catastrófico"))),"Alta",IF(AND(EXACT(H105,"Posible"),(EXACT(L105,"Moderado"))),"Moderada",IF(AND(EXACT(H105,"Posible"),(EXACT(L105,"Mayor"))),"Alta",IF(AND(EXACT(H105,"Posible"),(EXACT(L105,"Catastrófico"))),"Extrema",IF(AND(EXACT(H105,"Probable"),(EXACT(L105,"Moderado"))),"Moderada",IF(AND(EXACT(H105,"Probable"),(EXACT(L105,"Mayor"))),"Alta",IF(AND(EXACT(H105,"Probable"),(EXACT(L105,"Catastrófico"))),"Extrema",IF(AND(EXACT(H105,"Casi Seguro"),(EXACT(L105,"Moderado"))),"Moderada",IF(AND(EXACT(H105,"Casi Seguro"),(EXACT(L105,"Mayor"))),"Alta",IF(AND(EXACT(H105,"Casi Seguro"),(EXACT(L105,"Catastrófico"))),"Extrema","")))))))))))))))</f>
        <v>Alta</v>
      </c>
      <c r="N105" s="214" t="str">
        <f t="shared" ref="N105" si="8">IF(EXACT(M105,"Baja"),"Asumir el Riesgo",IF(EXACT(M105,"Moderada"),"Asumir el Riesgo, Reducir el Riesgo",IF(EXACT(M105,"Alta"),"Asumir el Riesgo, Evitar, Compartir o Transferir",IF(EXACT(M105,"Extrema"),"Reducir el Riesgo, Evitar, Compartir o Transferir",""))))</f>
        <v>Asumir el Riesgo, Evitar, Compartir o Transferir</v>
      </c>
      <c r="O105" s="217" t="s">
        <v>137</v>
      </c>
      <c r="P105" s="217" t="s">
        <v>55</v>
      </c>
      <c r="Q105" s="48" t="s">
        <v>45</v>
      </c>
      <c r="R105" s="22">
        <f>+IFERROR(VLOOKUP(Q105,[3]DATOS!$E$2:$F$9,2,FALSE),"")</f>
        <v>10</v>
      </c>
      <c r="S105" s="124">
        <f>SUM(R105:R112)</f>
        <v>75</v>
      </c>
      <c r="T105" s="217" t="s">
        <v>27</v>
      </c>
      <c r="U105" s="217" t="s">
        <v>35</v>
      </c>
      <c r="V105" s="217" t="str">
        <f>IF(AND(EXACT(T105,"Raro"),(EXACT(U105,"Moderado"))),"Baja",IF(AND(EXACT(T105,"Raro"),(EXACT(U105,"Mayor"))),"Baja",IF(AND(EXACT(T105,"Raro"),(EXACT(U105,"Catastrófico"))),"Moderada",IF(AND(EXACT(T105,"Improbable"),(EXACT(U105,"Moderado"))),"Baja",IF(AND(EXACT(T105,"Improbable"),(EXACT(U105,"Mayor"))),"Moderada",IF(AND(EXACT(T105,"Improbable"),(EXACT(U105,"Catastrófico"))),"Alta",IF(AND(EXACT(T105,"Posible"),(EXACT(U105,"Moderado"))),"Moderada",IF(AND(EXACT(T105,"Posible"),(EXACT(U105,"Mayor"))),"Alta",IF(AND(EXACT(T105,"Posible"),(EXACT(U105,"Catastrófico"))),"Extrema",IF(AND(EXACT(T105,"Probable"),(EXACT(U105,"Moderado"))),"Moderada",IF(AND(EXACT(T105,"Probable"),(EXACT(U105,"Mayor"))),"Alta",IF(AND(EXACT(T105,"Probable"),(EXACT(U105,"Catastrófico"))),"Extrema",IF(AND(EXACT(T105,"Casi Seguro"),(EXACT(U105,"Moderado"))),"Moderada",IF(AND(EXACT(T105,"Casi Seguro"),(EXACT(U105,"Mayor"))),"Alta",IF(AND(EXACT(T105,"Casi Seguro"),(EXACT(U105,"Catastrófico"))),"Extrema","")))))))))))))))</f>
        <v>Moderada</v>
      </c>
      <c r="W105" s="217" t="str">
        <f>IF(EXACT(V105,"Baja"),"Asumir el Riesgo",IF(EXACT(V105,"Moderada"),"Asumir el Riesgo, Reducir el Riesgo",IF(EXACT(V105,"Alta"),"Asumir el Riesgo, Evitar, Compartir o Transferir",IF(EXACT(V105,"Extrema"),"Reducir el Riesgo, Evitar, Compartir o Transferir",""))))</f>
        <v>Asumir el Riesgo, Reducir el Riesgo</v>
      </c>
      <c r="X105" s="207" t="s">
        <v>170</v>
      </c>
      <c r="Y105" s="124" t="s">
        <v>174</v>
      </c>
      <c r="Z105" s="217" t="s">
        <v>138</v>
      </c>
      <c r="AA105" s="309" t="s">
        <v>139</v>
      </c>
      <c r="AB105" s="217" t="s">
        <v>140</v>
      </c>
      <c r="AC105" s="217" t="s">
        <v>138</v>
      </c>
      <c r="AD105" s="211" t="s">
        <v>141</v>
      </c>
    </row>
    <row r="106" spans="1:30" ht="27" customHeight="1" x14ac:dyDescent="0.2">
      <c r="A106" s="285"/>
      <c r="B106" s="259"/>
      <c r="C106" s="197"/>
      <c r="D106" s="197"/>
      <c r="E106" s="241"/>
      <c r="F106" s="197"/>
      <c r="G106" s="197"/>
      <c r="H106" s="197"/>
      <c r="I106" s="49" t="s">
        <v>59</v>
      </c>
      <c r="J106" s="44" t="s">
        <v>39</v>
      </c>
      <c r="K106" s="262"/>
      <c r="L106" s="266"/>
      <c r="M106" s="191"/>
      <c r="N106" s="188"/>
      <c r="O106" s="197"/>
      <c r="P106" s="197"/>
      <c r="Q106" s="49" t="s">
        <v>10</v>
      </c>
      <c r="R106" s="23">
        <f>+IFERROR(VLOOKUP(Q106,[3]DATOS!$E$2:$F$9,2,FALSE),"")</f>
        <v>30</v>
      </c>
      <c r="S106" s="96"/>
      <c r="T106" s="197"/>
      <c r="U106" s="197"/>
      <c r="V106" s="197"/>
      <c r="W106" s="197"/>
      <c r="X106" s="202"/>
      <c r="Y106" s="96"/>
      <c r="Z106" s="197"/>
      <c r="AA106" s="96"/>
      <c r="AB106" s="197"/>
      <c r="AC106" s="197"/>
      <c r="AD106" s="185"/>
    </row>
    <row r="107" spans="1:30" ht="27" customHeight="1" x14ac:dyDescent="0.2">
      <c r="A107" s="285"/>
      <c r="B107" s="259"/>
      <c r="C107" s="197"/>
      <c r="D107" s="197"/>
      <c r="E107" s="241"/>
      <c r="F107" s="197"/>
      <c r="G107" s="197"/>
      <c r="H107" s="197"/>
      <c r="I107" s="49" t="s">
        <v>60</v>
      </c>
      <c r="J107" s="44" t="s">
        <v>39</v>
      </c>
      <c r="K107" s="262"/>
      <c r="L107" s="266"/>
      <c r="M107" s="191"/>
      <c r="N107" s="188"/>
      <c r="O107" s="197"/>
      <c r="P107" s="197"/>
      <c r="Q107" s="49" t="s">
        <v>11</v>
      </c>
      <c r="R107" s="23">
        <f>+IFERROR(VLOOKUP(Q107,[3]DATOS!$E$2:$F$9,2,FALSE),"")</f>
        <v>15</v>
      </c>
      <c r="S107" s="96"/>
      <c r="T107" s="197"/>
      <c r="U107" s="197"/>
      <c r="V107" s="197"/>
      <c r="W107" s="197"/>
      <c r="X107" s="202"/>
      <c r="Y107" s="96"/>
      <c r="Z107" s="197"/>
      <c r="AA107" s="96"/>
      <c r="AB107" s="197"/>
      <c r="AC107" s="197"/>
      <c r="AD107" s="185"/>
    </row>
    <row r="108" spans="1:30" ht="27" customHeight="1" x14ac:dyDescent="0.2">
      <c r="A108" s="285"/>
      <c r="B108" s="259"/>
      <c r="C108" s="197"/>
      <c r="D108" s="197"/>
      <c r="E108" s="241"/>
      <c r="F108" s="197"/>
      <c r="G108" s="197"/>
      <c r="H108" s="197"/>
      <c r="I108" s="49" t="s">
        <v>61</v>
      </c>
      <c r="J108" s="44" t="s">
        <v>39</v>
      </c>
      <c r="K108" s="262"/>
      <c r="L108" s="266"/>
      <c r="M108" s="191"/>
      <c r="N108" s="188"/>
      <c r="O108" s="197" t="s">
        <v>142</v>
      </c>
      <c r="P108" s="197"/>
      <c r="Q108" s="49" t="s">
        <v>43</v>
      </c>
      <c r="R108" s="23">
        <f>+IFERROR(VLOOKUP(Q108,[3]DATOS!$E$2:$F$9,2,FALSE),"")</f>
        <v>5</v>
      </c>
      <c r="S108" s="96"/>
      <c r="T108" s="197"/>
      <c r="U108" s="197"/>
      <c r="V108" s="197"/>
      <c r="W108" s="197"/>
      <c r="X108" s="202"/>
      <c r="Y108" s="197" t="s">
        <v>106</v>
      </c>
      <c r="Z108" s="197" t="s">
        <v>143</v>
      </c>
      <c r="AA108" s="96" t="s">
        <v>139</v>
      </c>
      <c r="AB108" s="197" t="s">
        <v>144</v>
      </c>
      <c r="AC108" s="197" t="s">
        <v>143</v>
      </c>
      <c r="AD108" s="264" t="s">
        <v>145</v>
      </c>
    </row>
    <row r="109" spans="1:30" ht="27" customHeight="1" x14ac:dyDescent="0.2">
      <c r="A109" s="285"/>
      <c r="B109" s="259"/>
      <c r="C109" s="197"/>
      <c r="D109" s="197"/>
      <c r="E109" s="241"/>
      <c r="F109" s="197"/>
      <c r="G109" s="197"/>
      <c r="H109" s="197"/>
      <c r="I109" s="49" t="s">
        <v>62</v>
      </c>
      <c r="J109" s="44" t="s">
        <v>39</v>
      </c>
      <c r="K109" s="262"/>
      <c r="L109" s="266"/>
      <c r="M109" s="191"/>
      <c r="N109" s="188"/>
      <c r="O109" s="197"/>
      <c r="P109" s="197"/>
      <c r="Q109" s="49" t="s">
        <v>43</v>
      </c>
      <c r="R109" s="23">
        <f>+IFERROR(VLOOKUP(Q109,[3]DATOS!$E$2:$F$9,2,FALSE),"")</f>
        <v>5</v>
      </c>
      <c r="S109" s="96"/>
      <c r="T109" s="197"/>
      <c r="U109" s="197"/>
      <c r="V109" s="197"/>
      <c r="W109" s="197"/>
      <c r="X109" s="202"/>
      <c r="Y109" s="197"/>
      <c r="Z109" s="197"/>
      <c r="AA109" s="96"/>
      <c r="AB109" s="197"/>
      <c r="AC109" s="197"/>
      <c r="AD109" s="264"/>
    </row>
    <row r="110" spans="1:30" ht="27" customHeight="1" x14ac:dyDescent="0.2">
      <c r="A110" s="285"/>
      <c r="B110" s="259"/>
      <c r="C110" s="197"/>
      <c r="D110" s="197"/>
      <c r="E110" s="241"/>
      <c r="F110" s="197"/>
      <c r="G110" s="197"/>
      <c r="H110" s="197"/>
      <c r="I110" s="49" t="s">
        <v>63</v>
      </c>
      <c r="J110" s="44" t="s">
        <v>39</v>
      </c>
      <c r="K110" s="262"/>
      <c r="L110" s="266"/>
      <c r="M110" s="191"/>
      <c r="N110" s="188"/>
      <c r="O110" s="197"/>
      <c r="P110" s="197"/>
      <c r="Q110" s="49" t="s">
        <v>46</v>
      </c>
      <c r="R110" s="23">
        <f>+IFERROR(VLOOKUP(Q110,[3]DATOS!$E$2:$F$9,2,FALSE),"")</f>
        <v>10</v>
      </c>
      <c r="S110" s="96"/>
      <c r="T110" s="197"/>
      <c r="U110" s="197"/>
      <c r="V110" s="197"/>
      <c r="W110" s="197"/>
      <c r="X110" s="202"/>
      <c r="Y110" s="197"/>
      <c r="Z110" s="197"/>
      <c r="AA110" s="96"/>
      <c r="AB110" s="197"/>
      <c r="AC110" s="197"/>
      <c r="AD110" s="264"/>
    </row>
    <row r="111" spans="1:30" ht="27" customHeight="1" x14ac:dyDescent="0.2">
      <c r="A111" s="285"/>
      <c r="B111" s="259"/>
      <c r="C111" s="197"/>
      <c r="D111" s="197"/>
      <c r="E111" s="241"/>
      <c r="F111" s="197"/>
      <c r="G111" s="197"/>
      <c r="H111" s="197"/>
      <c r="I111" s="49" t="s">
        <v>64</v>
      </c>
      <c r="J111" s="44" t="s">
        <v>39</v>
      </c>
      <c r="K111" s="262"/>
      <c r="L111" s="266"/>
      <c r="M111" s="191"/>
      <c r="N111" s="188"/>
      <c r="O111" s="197"/>
      <c r="P111" s="197"/>
      <c r="Q111" s="49"/>
      <c r="R111" s="23" t="str">
        <f>+IFERROR(VLOOKUP(Q111,[3]DATOS!$E$2:$F$9,2,FALSE),"")</f>
        <v/>
      </c>
      <c r="S111" s="96"/>
      <c r="T111" s="197"/>
      <c r="U111" s="197"/>
      <c r="V111" s="197"/>
      <c r="W111" s="197"/>
      <c r="X111" s="202"/>
      <c r="Y111" s="197"/>
      <c r="Z111" s="197"/>
      <c r="AA111" s="96"/>
      <c r="AB111" s="197"/>
      <c r="AC111" s="197"/>
      <c r="AD111" s="264"/>
    </row>
    <row r="112" spans="1:30" ht="39" customHeight="1" x14ac:dyDescent="0.2">
      <c r="A112" s="285"/>
      <c r="B112" s="259"/>
      <c r="C112" s="197"/>
      <c r="D112" s="197"/>
      <c r="E112" s="241"/>
      <c r="F112" s="197"/>
      <c r="G112" s="197"/>
      <c r="H112" s="197"/>
      <c r="I112" s="49" t="s">
        <v>65</v>
      </c>
      <c r="J112" s="44" t="s">
        <v>39</v>
      </c>
      <c r="K112" s="262"/>
      <c r="L112" s="266"/>
      <c r="M112" s="191"/>
      <c r="N112" s="188"/>
      <c r="O112" s="197" t="s">
        <v>146</v>
      </c>
      <c r="P112" s="197"/>
      <c r="Q112" s="49"/>
      <c r="R112" s="23" t="str">
        <f>+IFERROR(VLOOKUP(Q112,[3]DATOS!$E$2:$F$9,2,FALSE),"")</f>
        <v/>
      </c>
      <c r="S112" s="96"/>
      <c r="T112" s="197"/>
      <c r="U112" s="197"/>
      <c r="V112" s="197"/>
      <c r="W112" s="197"/>
      <c r="X112" s="202"/>
      <c r="Y112" s="96" t="s">
        <v>180</v>
      </c>
      <c r="Z112" s="197" t="s">
        <v>143</v>
      </c>
      <c r="AA112" s="96" t="s">
        <v>139</v>
      </c>
      <c r="AB112" s="197" t="s">
        <v>146</v>
      </c>
      <c r="AC112" s="197" t="s">
        <v>143</v>
      </c>
      <c r="AD112" s="185" t="s">
        <v>147</v>
      </c>
    </row>
    <row r="113" spans="1:30" ht="27" customHeight="1" x14ac:dyDescent="0.2">
      <c r="A113" s="285"/>
      <c r="B113" s="259"/>
      <c r="C113" s="197"/>
      <c r="D113" s="197"/>
      <c r="E113" s="241"/>
      <c r="F113" s="197"/>
      <c r="G113" s="197"/>
      <c r="H113" s="197"/>
      <c r="I113" s="49" t="s">
        <v>66</v>
      </c>
      <c r="J113" s="44" t="s">
        <v>40</v>
      </c>
      <c r="K113" s="262"/>
      <c r="L113" s="266"/>
      <c r="M113" s="191"/>
      <c r="N113" s="188"/>
      <c r="O113" s="197"/>
      <c r="P113" s="197" t="s">
        <v>55</v>
      </c>
      <c r="Q113" s="49" t="s">
        <v>43</v>
      </c>
      <c r="R113" s="23">
        <f>+IFERROR(VLOOKUP(Q113,[3]DATOS!$E$2:$F$9,2,FALSE),"")</f>
        <v>5</v>
      </c>
      <c r="S113" s="96">
        <f>SUM(R113:R120)</f>
        <v>75</v>
      </c>
      <c r="T113" s="197"/>
      <c r="U113" s="197"/>
      <c r="V113" s="197"/>
      <c r="W113" s="197"/>
      <c r="X113" s="202"/>
      <c r="Y113" s="96"/>
      <c r="Z113" s="197"/>
      <c r="AA113" s="96"/>
      <c r="AB113" s="197"/>
      <c r="AC113" s="197"/>
      <c r="AD113" s="185"/>
    </row>
    <row r="114" spans="1:30" ht="27" customHeight="1" x14ac:dyDescent="0.2">
      <c r="A114" s="285"/>
      <c r="B114" s="259"/>
      <c r="C114" s="197"/>
      <c r="D114" s="197"/>
      <c r="E114" s="241"/>
      <c r="F114" s="197"/>
      <c r="G114" s="197"/>
      <c r="H114" s="197"/>
      <c r="I114" s="49" t="s">
        <v>67</v>
      </c>
      <c r="J114" s="44" t="s">
        <v>39</v>
      </c>
      <c r="K114" s="262"/>
      <c r="L114" s="266"/>
      <c r="M114" s="191"/>
      <c r="N114" s="188"/>
      <c r="O114" s="197"/>
      <c r="P114" s="197"/>
      <c r="Q114" s="49" t="s">
        <v>45</v>
      </c>
      <c r="R114" s="23">
        <f>+IFERROR(VLOOKUP(Q114,[3]DATOS!$E$2:$F$9,2,FALSE),"")</f>
        <v>10</v>
      </c>
      <c r="S114" s="96"/>
      <c r="T114" s="197"/>
      <c r="U114" s="197"/>
      <c r="V114" s="197"/>
      <c r="W114" s="197"/>
      <c r="X114" s="202"/>
      <c r="Y114" s="96"/>
      <c r="Z114" s="197"/>
      <c r="AA114" s="96"/>
      <c r="AB114" s="197"/>
      <c r="AC114" s="197"/>
      <c r="AD114" s="185"/>
    </row>
    <row r="115" spans="1:30" ht="27" customHeight="1" x14ac:dyDescent="0.2">
      <c r="A115" s="285"/>
      <c r="B115" s="259"/>
      <c r="C115" s="197"/>
      <c r="D115" s="197"/>
      <c r="E115" s="241"/>
      <c r="F115" s="197"/>
      <c r="G115" s="197"/>
      <c r="H115" s="197"/>
      <c r="I115" s="49" t="s">
        <v>68</v>
      </c>
      <c r="J115" s="44" t="s">
        <v>40</v>
      </c>
      <c r="K115" s="262"/>
      <c r="L115" s="266"/>
      <c r="M115" s="191"/>
      <c r="N115" s="188"/>
      <c r="O115" s="197"/>
      <c r="P115" s="197"/>
      <c r="Q115" s="49" t="s">
        <v>11</v>
      </c>
      <c r="R115" s="23">
        <f>+IFERROR(VLOOKUP(Q115,[3]DATOS!$E$2:$F$9,2,FALSE),"")</f>
        <v>15</v>
      </c>
      <c r="S115" s="96"/>
      <c r="T115" s="197"/>
      <c r="U115" s="197"/>
      <c r="V115" s="197"/>
      <c r="W115" s="197"/>
      <c r="X115" s="202"/>
      <c r="Y115" s="96"/>
      <c r="Z115" s="197"/>
      <c r="AA115" s="96"/>
      <c r="AB115" s="197"/>
      <c r="AC115" s="197"/>
      <c r="AD115" s="185"/>
    </row>
    <row r="116" spans="1:30" ht="27" customHeight="1" x14ac:dyDescent="0.2">
      <c r="A116" s="285"/>
      <c r="B116" s="259"/>
      <c r="C116" s="197"/>
      <c r="D116" s="197"/>
      <c r="E116" s="241"/>
      <c r="F116" s="197"/>
      <c r="G116" s="197"/>
      <c r="H116" s="197"/>
      <c r="I116" s="49" t="s">
        <v>69</v>
      </c>
      <c r="J116" s="44" t="s">
        <v>39</v>
      </c>
      <c r="K116" s="262"/>
      <c r="L116" s="266"/>
      <c r="M116" s="191"/>
      <c r="N116" s="188"/>
      <c r="O116" s="197"/>
      <c r="P116" s="197"/>
      <c r="Q116" s="49" t="s">
        <v>46</v>
      </c>
      <c r="R116" s="23">
        <f>+IFERROR(VLOOKUP(Q116,[3]DATOS!$E$2:$F$9,2,FALSE),"")</f>
        <v>10</v>
      </c>
      <c r="S116" s="96"/>
      <c r="T116" s="197"/>
      <c r="U116" s="197"/>
      <c r="V116" s="197"/>
      <c r="W116" s="197"/>
      <c r="X116" s="202"/>
      <c r="Y116" s="96"/>
      <c r="Z116" s="197"/>
      <c r="AA116" s="96"/>
      <c r="AB116" s="197"/>
      <c r="AC116" s="197"/>
      <c r="AD116" s="185"/>
    </row>
    <row r="117" spans="1:30" ht="18.75" customHeight="1" x14ac:dyDescent="0.2">
      <c r="A117" s="285"/>
      <c r="B117" s="259"/>
      <c r="C117" s="197"/>
      <c r="D117" s="197"/>
      <c r="E117" s="241"/>
      <c r="F117" s="197"/>
      <c r="G117" s="197"/>
      <c r="H117" s="197"/>
      <c r="I117" s="212" t="s">
        <v>70</v>
      </c>
      <c r="J117" s="197" t="s">
        <v>39</v>
      </c>
      <c r="K117" s="262"/>
      <c r="L117" s="266"/>
      <c r="M117" s="191"/>
      <c r="N117" s="188"/>
      <c r="O117" s="197" t="s">
        <v>148</v>
      </c>
      <c r="P117" s="197"/>
      <c r="Q117" s="49" t="s">
        <v>10</v>
      </c>
      <c r="R117" s="23">
        <f>+IFERROR(VLOOKUP(Q117,[3]DATOS!$E$2:$F$9,2,FALSE),"")</f>
        <v>30</v>
      </c>
      <c r="S117" s="96"/>
      <c r="T117" s="197"/>
      <c r="U117" s="197"/>
      <c r="V117" s="197"/>
      <c r="W117" s="197"/>
      <c r="X117" s="202"/>
      <c r="Y117" s="96"/>
      <c r="Z117" s="197" t="s">
        <v>138</v>
      </c>
      <c r="AA117" s="96" t="s">
        <v>139</v>
      </c>
      <c r="AB117" s="197" t="s">
        <v>148</v>
      </c>
      <c r="AC117" s="197" t="s">
        <v>138</v>
      </c>
      <c r="AD117" s="185" t="s">
        <v>149</v>
      </c>
    </row>
    <row r="118" spans="1:30" ht="18.75" customHeight="1" x14ac:dyDescent="0.2">
      <c r="A118" s="285"/>
      <c r="B118" s="259"/>
      <c r="C118" s="197"/>
      <c r="D118" s="197"/>
      <c r="E118" s="241"/>
      <c r="F118" s="197"/>
      <c r="G118" s="197"/>
      <c r="H118" s="197"/>
      <c r="I118" s="212"/>
      <c r="J118" s="197"/>
      <c r="K118" s="262"/>
      <c r="L118" s="266"/>
      <c r="M118" s="191"/>
      <c r="N118" s="188"/>
      <c r="O118" s="197"/>
      <c r="P118" s="197"/>
      <c r="Q118" s="49" t="s">
        <v>43</v>
      </c>
      <c r="R118" s="23">
        <f>+IFERROR(VLOOKUP(Q118,[3]DATOS!$E$2:$F$9,2,FALSE),"")</f>
        <v>5</v>
      </c>
      <c r="S118" s="96"/>
      <c r="T118" s="197"/>
      <c r="U118" s="197"/>
      <c r="V118" s="197"/>
      <c r="W118" s="197"/>
      <c r="X118" s="202"/>
      <c r="Y118" s="96"/>
      <c r="Z118" s="197"/>
      <c r="AA118" s="96"/>
      <c r="AB118" s="197"/>
      <c r="AC118" s="197"/>
      <c r="AD118" s="185"/>
    </row>
    <row r="119" spans="1:30" ht="18.75" customHeight="1" x14ac:dyDescent="0.2">
      <c r="A119" s="285"/>
      <c r="B119" s="259"/>
      <c r="C119" s="197"/>
      <c r="D119" s="197"/>
      <c r="E119" s="241"/>
      <c r="F119" s="197"/>
      <c r="G119" s="197"/>
      <c r="H119" s="197"/>
      <c r="I119" s="212" t="s">
        <v>71</v>
      </c>
      <c r="J119" s="197" t="s">
        <v>39</v>
      </c>
      <c r="K119" s="262"/>
      <c r="L119" s="266"/>
      <c r="M119" s="191"/>
      <c r="N119" s="188"/>
      <c r="O119" s="197"/>
      <c r="P119" s="197"/>
      <c r="Q119" s="49"/>
      <c r="R119" s="23" t="str">
        <f>+IFERROR(VLOOKUP(Q119,[3]DATOS!$E$2:$F$9,2,FALSE),"")</f>
        <v/>
      </c>
      <c r="S119" s="96"/>
      <c r="T119" s="197"/>
      <c r="U119" s="197"/>
      <c r="V119" s="197"/>
      <c r="W119" s="197"/>
      <c r="X119" s="202"/>
      <c r="Y119" s="96"/>
      <c r="Z119" s="197"/>
      <c r="AA119" s="96"/>
      <c r="AB119" s="197"/>
      <c r="AC119" s="197"/>
      <c r="AD119" s="185"/>
    </row>
    <row r="120" spans="1:30" ht="30" customHeight="1" x14ac:dyDescent="0.2">
      <c r="A120" s="285"/>
      <c r="B120" s="259"/>
      <c r="C120" s="197"/>
      <c r="D120" s="197"/>
      <c r="E120" s="241"/>
      <c r="F120" s="197"/>
      <c r="G120" s="197"/>
      <c r="H120" s="197"/>
      <c r="I120" s="212"/>
      <c r="J120" s="197"/>
      <c r="K120" s="262"/>
      <c r="L120" s="266"/>
      <c r="M120" s="191"/>
      <c r="N120" s="188"/>
      <c r="O120" s="197"/>
      <c r="P120" s="197"/>
      <c r="Q120" s="49"/>
      <c r="R120" s="23" t="str">
        <f>+IFERROR(VLOOKUP(Q120,[3]DATOS!$E$2:$F$9,2,FALSE),"")</f>
        <v/>
      </c>
      <c r="S120" s="96"/>
      <c r="T120" s="197"/>
      <c r="U120" s="197"/>
      <c r="V120" s="197"/>
      <c r="W120" s="197"/>
      <c r="X120" s="202"/>
      <c r="Y120" s="96"/>
      <c r="Z120" s="197"/>
      <c r="AA120" s="96"/>
      <c r="AB120" s="197"/>
      <c r="AC120" s="197"/>
      <c r="AD120" s="185"/>
    </row>
    <row r="121" spans="1:30" ht="18.75" customHeight="1" x14ac:dyDescent="0.2">
      <c r="A121" s="285"/>
      <c r="B121" s="259"/>
      <c r="C121" s="197"/>
      <c r="D121" s="197"/>
      <c r="E121" s="241"/>
      <c r="F121" s="197"/>
      <c r="G121" s="197"/>
      <c r="H121" s="197"/>
      <c r="I121" s="212" t="s">
        <v>71</v>
      </c>
      <c r="J121" s="197"/>
      <c r="K121" s="262"/>
      <c r="L121" s="266"/>
      <c r="M121" s="191"/>
      <c r="N121" s="188"/>
      <c r="O121" s="197" t="s">
        <v>150</v>
      </c>
      <c r="P121" s="197" t="s">
        <v>55</v>
      </c>
      <c r="Q121" s="49" t="s">
        <v>12</v>
      </c>
      <c r="R121" s="23">
        <f>+IFERROR(VLOOKUP(Q121,[3]DATOS!$E$2:$F$9,2,FALSE),"")</f>
        <v>15</v>
      </c>
      <c r="S121" s="96">
        <f>SUM(R121:R128)</f>
        <v>85</v>
      </c>
      <c r="T121" s="197"/>
      <c r="U121" s="197"/>
      <c r="V121" s="197"/>
      <c r="W121" s="197"/>
      <c r="X121" s="202"/>
      <c r="Y121" s="197" t="s">
        <v>181</v>
      </c>
      <c r="Z121" s="197" t="s">
        <v>138</v>
      </c>
      <c r="AA121" s="96" t="s">
        <v>139</v>
      </c>
      <c r="AB121" s="197" t="s">
        <v>150</v>
      </c>
      <c r="AC121" s="197" t="s">
        <v>138</v>
      </c>
      <c r="AD121" s="185" t="s">
        <v>151</v>
      </c>
    </row>
    <row r="122" spans="1:30" ht="18.75" customHeight="1" x14ac:dyDescent="0.2">
      <c r="A122" s="285"/>
      <c r="B122" s="259"/>
      <c r="C122" s="197"/>
      <c r="D122" s="197"/>
      <c r="E122" s="241"/>
      <c r="F122" s="197"/>
      <c r="G122" s="197"/>
      <c r="H122" s="197"/>
      <c r="I122" s="212"/>
      <c r="J122" s="197"/>
      <c r="K122" s="262"/>
      <c r="L122" s="266"/>
      <c r="M122" s="191"/>
      <c r="N122" s="188"/>
      <c r="O122" s="197"/>
      <c r="P122" s="197"/>
      <c r="Q122" s="49" t="s">
        <v>43</v>
      </c>
      <c r="R122" s="23">
        <f>+IFERROR(VLOOKUP(Q122,[3]DATOS!$E$2:$F$9,2,FALSE),"")</f>
        <v>5</v>
      </c>
      <c r="S122" s="96"/>
      <c r="T122" s="197"/>
      <c r="U122" s="197"/>
      <c r="V122" s="197"/>
      <c r="W122" s="197"/>
      <c r="X122" s="202"/>
      <c r="Y122" s="197"/>
      <c r="Z122" s="197"/>
      <c r="AA122" s="96"/>
      <c r="AB122" s="197"/>
      <c r="AC122" s="197"/>
      <c r="AD122" s="185"/>
    </row>
    <row r="123" spans="1:30" ht="18.75" customHeight="1" x14ac:dyDescent="0.2">
      <c r="A123" s="285"/>
      <c r="B123" s="259"/>
      <c r="C123" s="197"/>
      <c r="D123" s="197"/>
      <c r="E123" s="241"/>
      <c r="F123" s="197"/>
      <c r="G123" s="197"/>
      <c r="H123" s="197"/>
      <c r="I123" s="212" t="s">
        <v>72</v>
      </c>
      <c r="J123" s="197" t="s">
        <v>40</v>
      </c>
      <c r="K123" s="262"/>
      <c r="L123" s="266"/>
      <c r="M123" s="191"/>
      <c r="N123" s="188"/>
      <c r="O123" s="197"/>
      <c r="P123" s="197"/>
      <c r="Q123" s="49" t="s">
        <v>45</v>
      </c>
      <c r="R123" s="23">
        <f>+IFERROR(VLOOKUP(Q123,[3]DATOS!$E$2:$F$9,2,FALSE),"")</f>
        <v>10</v>
      </c>
      <c r="S123" s="96"/>
      <c r="T123" s="197"/>
      <c r="U123" s="197"/>
      <c r="V123" s="197"/>
      <c r="W123" s="197"/>
      <c r="X123" s="202"/>
      <c r="Y123" s="197"/>
      <c r="Z123" s="197"/>
      <c r="AA123" s="96"/>
      <c r="AB123" s="197"/>
      <c r="AC123" s="197"/>
      <c r="AD123" s="185"/>
    </row>
    <row r="124" spans="1:30" ht="18.75" customHeight="1" x14ac:dyDescent="0.2">
      <c r="A124" s="285"/>
      <c r="B124" s="259"/>
      <c r="C124" s="197"/>
      <c r="D124" s="197"/>
      <c r="E124" s="241"/>
      <c r="F124" s="197"/>
      <c r="G124" s="197"/>
      <c r="H124" s="197"/>
      <c r="I124" s="212"/>
      <c r="J124" s="197"/>
      <c r="K124" s="262"/>
      <c r="L124" s="266"/>
      <c r="M124" s="191"/>
      <c r="N124" s="188"/>
      <c r="O124" s="197"/>
      <c r="P124" s="197"/>
      <c r="Q124" s="49" t="s">
        <v>11</v>
      </c>
      <c r="R124" s="23">
        <f>+IFERROR(VLOOKUP(Q124,[3]DATOS!$E$2:$F$9,2,FALSE),"")</f>
        <v>15</v>
      </c>
      <c r="S124" s="96"/>
      <c r="T124" s="197"/>
      <c r="U124" s="197"/>
      <c r="V124" s="197"/>
      <c r="W124" s="197"/>
      <c r="X124" s="202"/>
      <c r="Y124" s="197"/>
      <c r="Z124" s="197"/>
      <c r="AA124" s="96"/>
      <c r="AB124" s="197"/>
      <c r="AC124" s="197"/>
      <c r="AD124" s="185"/>
    </row>
    <row r="125" spans="1:30" ht="18.75" customHeight="1" x14ac:dyDescent="0.2">
      <c r="A125" s="285"/>
      <c r="B125" s="259"/>
      <c r="C125" s="197"/>
      <c r="D125" s="197"/>
      <c r="E125" s="241"/>
      <c r="F125" s="197"/>
      <c r="G125" s="197"/>
      <c r="H125" s="197"/>
      <c r="I125" s="212" t="s">
        <v>73</v>
      </c>
      <c r="J125" s="197" t="s">
        <v>40</v>
      </c>
      <c r="K125" s="262"/>
      <c r="L125" s="266"/>
      <c r="M125" s="191"/>
      <c r="N125" s="188"/>
      <c r="O125" s="197"/>
      <c r="P125" s="197"/>
      <c r="Q125" s="49" t="s">
        <v>46</v>
      </c>
      <c r="R125" s="23">
        <f>+IFERROR(VLOOKUP(Q125,[3]DATOS!$E$2:$F$9,2,FALSE),"")</f>
        <v>10</v>
      </c>
      <c r="S125" s="96"/>
      <c r="T125" s="197"/>
      <c r="U125" s="197"/>
      <c r="V125" s="197"/>
      <c r="W125" s="197"/>
      <c r="X125" s="202"/>
      <c r="Y125" s="197"/>
      <c r="Z125" s="197"/>
      <c r="AA125" s="96"/>
      <c r="AB125" s="197"/>
      <c r="AC125" s="197"/>
      <c r="AD125" s="185"/>
    </row>
    <row r="126" spans="1:30" ht="18.75" customHeight="1" x14ac:dyDescent="0.2">
      <c r="A126" s="285"/>
      <c r="B126" s="259"/>
      <c r="C126" s="197"/>
      <c r="D126" s="197"/>
      <c r="E126" s="241"/>
      <c r="F126" s="197"/>
      <c r="G126" s="197"/>
      <c r="H126" s="197"/>
      <c r="I126" s="212"/>
      <c r="J126" s="197"/>
      <c r="K126" s="262"/>
      <c r="L126" s="266"/>
      <c r="M126" s="191"/>
      <c r="N126" s="188"/>
      <c r="O126" s="197"/>
      <c r="P126" s="197"/>
      <c r="Q126" s="49" t="s">
        <v>10</v>
      </c>
      <c r="R126" s="23">
        <f>+IFERROR(VLOOKUP(Q126,[3]DATOS!$E$2:$F$9,2,FALSE),"")</f>
        <v>30</v>
      </c>
      <c r="S126" s="96"/>
      <c r="T126" s="197"/>
      <c r="U126" s="197"/>
      <c r="V126" s="197"/>
      <c r="W126" s="197"/>
      <c r="X126" s="202"/>
      <c r="Y126" s="197"/>
      <c r="Z126" s="197"/>
      <c r="AA126" s="96"/>
      <c r="AB126" s="197"/>
      <c r="AC126" s="197"/>
      <c r="AD126" s="185"/>
    </row>
    <row r="127" spans="1:30" ht="18.75" customHeight="1" x14ac:dyDescent="0.2">
      <c r="A127" s="285"/>
      <c r="B127" s="259"/>
      <c r="C127" s="197"/>
      <c r="D127" s="197"/>
      <c r="E127" s="241"/>
      <c r="F127" s="197"/>
      <c r="G127" s="197"/>
      <c r="H127" s="197"/>
      <c r="I127" s="212" t="s">
        <v>74</v>
      </c>
      <c r="J127" s="197" t="s">
        <v>40</v>
      </c>
      <c r="K127" s="262"/>
      <c r="L127" s="266"/>
      <c r="M127" s="191"/>
      <c r="N127" s="188"/>
      <c r="O127" s="197"/>
      <c r="P127" s="197"/>
      <c r="Q127" s="49"/>
      <c r="R127" s="23" t="str">
        <f>+IFERROR(VLOOKUP(Q127,[3]DATOS!$E$2:$F$9,2,FALSE),"")</f>
        <v/>
      </c>
      <c r="S127" s="96"/>
      <c r="T127" s="197"/>
      <c r="U127" s="197"/>
      <c r="V127" s="197"/>
      <c r="W127" s="197"/>
      <c r="X127" s="202"/>
      <c r="Y127" s="197"/>
      <c r="Z127" s="197"/>
      <c r="AA127" s="96"/>
      <c r="AB127" s="197"/>
      <c r="AC127" s="197"/>
      <c r="AD127" s="185"/>
    </row>
    <row r="128" spans="1:30" ht="18.75" customHeight="1" x14ac:dyDescent="0.2">
      <c r="A128" s="285"/>
      <c r="B128" s="259"/>
      <c r="C128" s="197"/>
      <c r="D128" s="197"/>
      <c r="E128" s="241"/>
      <c r="F128" s="197"/>
      <c r="G128" s="197"/>
      <c r="H128" s="197"/>
      <c r="I128" s="212"/>
      <c r="J128" s="197"/>
      <c r="K128" s="262"/>
      <c r="L128" s="266"/>
      <c r="M128" s="191"/>
      <c r="N128" s="188"/>
      <c r="O128" s="197"/>
      <c r="P128" s="197"/>
      <c r="Q128" s="49"/>
      <c r="R128" s="23" t="str">
        <f>+IFERROR(VLOOKUP(Q128,[3]DATOS!$E$2:$F$9,2,FALSE),"")</f>
        <v/>
      </c>
      <c r="S128" s="96"/>
      <c r="T128" s="197"/>
      <c r="U128" s="197"/>
      <c r="V128" s="197"/>
      <c r="W128" s="197"/>
      <c r="X128" s="202"/>
      <c r="Y128" s="197"/>
      <c r="Z128" s="197"/>
      <c r="AA128" s="96"/>
      <c r="AB128" s="197"/>
      <c r="AC128" s="197"/>
      <c r="AD128" s="185"/>
    </row>
    <row r="129" spans="1:30" ht="18.75" customHeight="1" x14ac:dyDescent="0.2">
      <c r="A129" s="285"/>
      <c r="B129" s="259"/>
      <c r="C129" s="197"/>
      <c r="D129" s="197"/>
      <c r="E129" s="241"/>
      <c r="F129" s="197"/>
      <c r="G129" s="197"/>
      <c r="H129" s="197"/>
      <c r="I129" s="212" t="s">
        <v>71</v>
      </c>
      <c r="J129" s="197" t="s">
        <v>40</v>
      </c>
      <c r="K129" s="262"/>
      <c r="L129" s="266"/>
      <c r="M129" s="191"/>
      <c r="N129" s="188"/>
      <c r="O129" s="197" t="s">
        <v>152</v>
      </c>
      <c r="P129" s="197" t="s">
        <v>55</v>
      </c>
      <c r="Q129" s="49" t="s">
        <v>43</v>
      </c>
      <c r="R129" s="23">
        <f>+IFERROR(VLOOKUP(Q129,[3]DATOS!$E$2:$F$9,2,FALSE),"")</f>
        <v>5</v>
      </c>
      <c r="S129" s="96">
        <f>SUM(R129:R136)</f>
        <v>70</v>
      </c>
      <c r="T129" s="197"/>
      <c r="U129" s="197"/>
      <c r="V129" s="197"/>
      <c r="W129" s="197"/>
      <c r="X129" s="202"/>
      <c r="Y129" s="197" t="s">
        <v>182</v>
      </c>
      <c r="Z129" s="197" t="s">
        <v>153</v>
      </c>
      <c r="AA129" s="96" t="s">
        <v>139</v>
      </c>
      <c r="AB129" s="197" t="s">
        <v>154</v>
      </c>
      <c r="AC129" s="197" t="s">
        <v>153</v>
      </c>
      <c r="AD129" s="185" t="s">
        <v>155</v>
      </c>
    </row>
    <row r="130" spans="1:30" ht="18.75" customHeight="1" x14ac:dyDescent="0.2">
      <c r="A130" s="285"/>
      <c r="B130" s="259"/>
      <c r="C130" s="197"/>
      <c r="D130" s="197"/>
      <c r="E130" s="241"/>
      <c r="F130" s="197"/>
      <c r="G130" s="197"/>
      <c r="H130" s="197"/>
      <c r="I130" s="212"/>
      <c r="J130" s="197"/>
      <c r="K130" s="262"/>
      <c r="L130" s="266"/>
      <c r="M130" s="191"/>
      <c r="N130" s="188"/>
      <c r="O130" s="197"/>
      <c r="P130" s="197"/>
      <c r="Q130" s="49" t="s">
        <v>45</v>
      </c>
      <c r="R130" s="23">
        <f>+IFERROR(VLOOKUP(Q130,[3]DATOS!$E$2:$F$9,2,FALSE),"")</f>
        <v>10</v>
      </c>
      <c r="S130" s="96"/>
      <c r="T130" s="197"/>
      <c r="U130" s="197"/>
      <c r="V130" s="197"/>
      <c r="W130" s="197"/>
      <c r="X130" s="202"/>
      <c r="Y130" s="197"/>
      <c r="Z130" s="197"/>
      <c r="AA130" s="96"/>
      <c r="AB130" s="197"/>
      <c r="AC130" s="197"/>
      <c r="AD130" s="185"/>
    </row>
    <row r="131" spans="1:30" ht="18.75" customHeight="1" x14ac:dyDescent="0.2">
      <c r="A131" s="285"/>
      <c r="B131" s="259"/>
      <c r="C131" s="197"/>
      <c r="D131" s="197"/>
      <c r="E131" s="241"/>
      <c r="F131" s="197"/>
      <c r="G131" s="197"/>
      <c r="H131" s="197"/>
      <c r="I131" s="212" t="s">
        <v>72</v>
      </c>
      <c r="J131" s="197" t="s">
        <v>40</v>
      </c>
      <c r="K131" s="262"/>
      <c r="L131" s="266"/>
      <c r="M131" s="191"/>
      <c r="N131" s="188"/>
      <c r="O131" s="197"/>
      <c r="P131" s="197"/>
      <c r="Q131" s="49" t="s">
        <v>11</v>
      </c>
      <c r="R131" s="23">
        <f>+IFERROR(VLOOKUP(Q131,[3]DATOS!$E$2:$F$9,2,FALSE),"")</f>
        <v>15</v>
      </c>
      <c r="S131" s="96"/>
      <c r="T131" s="197"/>
      <c r="U131" s="197"/>
      <c r="V131" s="197"/>
      <c r="W131" s="197"/>
      <c r="X131" s="202"/>
      <c r="Y131" s="197"/>
      <c r="Z131" s="197"/>
      <c r="AA131" s="96"/>
      <c r="AB131" s="197"/>
      <c r="AC131" s="197"/>
      <c r="AD131" s="185"/>
    </row>
    <row r="132" spans="1:30" ht="18.75" customHeight="1" x14ac:dyDescent="0.2">
      <c r="A132" s="285"/>
      <c r="B132" s="259"/>
      <c r="C132" s="197"/>
      <c r="D132" s="197"/>
      <c r="E132" s="241"/>
      <c r="F132" s="197"/>
      <c r="G132" s="197"/>
      <c r="H132" s="197"/>
      <c r="I132" s="212"/>
      <c r="J132" s="197"/>
      <c r="K132" s="262"/>
      <c r="L132" s="266"/>
      <c r="M132" s="191"/>
      <c r="N132" s="188"/>
      <c r="O132" s="197"/>
      <c r="P132" s="197"/>
      <c r="Q132" s="49" t="s">
        <v>46</v>
      </c>
      <c r="R132" s="23">
        <f>+IFERROR(VLOOKUP(Q132,[3]DATOS!$E$2:$F$9,2,FALSE),"")</f>
        <v>10</v>
      </c>
      <c r="S132" s="96"/>
      <c r="T132" s="197"/>
      <c r="U132" s="197"/>
      <c r="V132" s="197"/>
      <c r="W132" s="197"/>
      <c r="X132" s="202"/>
      <c r="Y132" s="197"/>
      <c r="Z132" s="197"/>
      <c r="AA132" s="96"/>
      <c r="AB132" s="197"/>
      <c r="AC132" s="197"/>
      <c r="AD132" s="185"/>
    </row>
    <row r="133" spans="1:30" ht="18.75" customHeight="1" x14ac:dyDescent="0.2">
      <c r="A133" s="285"/>
      <c r="B133" s="259"/>
      <c r="C133" s="197"/>
      <c r="D133" s="197"/>
      <c r="E133" s="241"/>
      <c r="F133" s="197"/>
      <c r="G133" s="197"/>
      <c r="H133" s="197"/>
      <c r="I133" s="212" t="s">
        <v>73</v>
      </c>
      <c r="J133" s="197" t="s">
        <v>40</v>
      </c>
      <c r="K133" s="262"/>
      <c r="L133" s="266"/>
      <c r="M133" s="191"/>
      <c r="N133" s="188"/>
      <c r="O133" s="197"/>
      <c r="P133" s="197"/>
      <c r="Q133" s="49" t="s">
        <v>10</v>
      </c>
      <c r="R133" s="23">
        <f>+IFERROR(VLOOKUP(Q133,[3]DATOS!$E$2:$F$9,2,FALSE),"")</f>
        <v>30</v>
      </c>
      <c r="S133" s="96"/>
      <c r="T133" s="197"/>
      <c r="U133" s="197"/>
      <c r="V133" s="197"/>
      <c r="W133" s="197"/>
      <c r="X133" s="202"/>
      <c r="Y133" s="197"/>
      <c r="Z133" s="197"/>
      <c r="AA133" s="96"/>
      <c r="AB133" s="197"/>
      <c r="AC133" s="197"/>
      <c r="AD133" s="185"/>
    </row>
    <row r="134" spans="1:30" ht="18.75" customHeight="1" x14ac:dyDescent="0.2">
      <c r="A134" s="285"/>
      <c r="B134" s="259"/>
      <c r="C134" s="197"/>
      <c r="D134" s="197"/>
      <c r="E134" s="241"/>
      <c r="F134" s="197"/>
      <c r="G134" s="197"/>
      <c r="H134" s="197"/>
      <c r="I134" s="212"/>
      <c r="J134" s="197"/>
      <c r="K134" s="262"/>
      <c r="L134" s="266"/>
      <c r="M134" s="191"/>
      <c r="N134" s="188"/>
      <c r="O134" s="197"/>
      <c r="P134" s="197"/>
      <c r="Q134" s="49"/>
      <c r="R134" s="23" t="str">
        <f>+IFERROR(VLOOKUP(Q134,[3]DATOS!$E$2:$F$9,2,FALSE),"")</f>
        <v/>
      </c>
      <c r="S134" s="96"/>
      <c r="T134" s="197"/>
      <c r="U134" s="197"/>
      <c r="V134" s="197"/>
      <c r="W134" s="197"/>
      <c r="X134" s="202"/>
      <c r="Y134" s="197"/>
      <c r="Z134" s="197"/>
      <c r="AA134" s="96"/>
      <c r="AB134" s="197"/>
      <c r="AC134" s="197"/>
      <c r="AD134" s="185"/>
    </row>
    <row r="135" spans="1:30" ht="18.75" customHeight="1" x14ac:dyDescent="0.2">
      <c r="A135" s="285"/>
      <c r="B135" s="259"/>
      <c r="C135" s="197"/>
      <c r="D135" s="197"/>
      <c r="E135" s="241"/>
      <c r="F135" s="197"/>
      <c r="G135" s="197"/>
      <c r="H135" s="197"/>
      <c r="I135" s="212" t="s">
        <v>74</v>
      </c>
      <c r="J135" s="197" t="s">
        <v>40</v>
      </c>
      <c r="K135" s="262"/>
      <c r="L135" s="266"/>
      <c r="M135" s="191"/>
      <c r="N135" s="188"/>
      <c r="O135" s="197"/>
      <c r="P135" s="197"/>
      <c r="Q135" s="49"/>
      <c r="R135" s="23" t="str">
        <f>+IFERROR(VLOOKUP(Q135,[3]DATOS!$E$2:$F$9,2,FALSE),"")</f>
        <v/>
      </c>
      <c r="S135" s="96"/>
      <c r="T135" s="197"/>
      <c r="U135" s="197"/>
      <c r="V135" s="197"/>
      <c r="W135" s="197"/>
      <c r="X135" s="202"/>
      <c r="Y135" s="197"/>
      <c r="Z135" s="197"/>
      <c r="AA135" s="96"/>
      <c r="AB135" s="197"/>
      <c r="AC135" s="197"/>
      <c r="AD135" s="185"/>
    </row>
    <row r="136" spans="1:30" ht="18.75" customHeight="1" x14ac:dyDescent="0.2">
      <c r="A136" s="285"/>
      <c r="B136" s="259"/>
      <c r="C136" s="197"/>
      <c r="D136" s="197"/>
      <c r="E136" s="241"/>
      <c r="F136" s="197"/>
      <c r="G136" s="197"/>
      <c r="H136" s="197"/>
      <c r="I136" s="212"/>
      <c r="J136" s="197"/>
      <c r="K136" s="262"/>
      <c r="L136" s="266"/>
      <c r="M136" s="191"/>
      <c r="N136" s="188"/>
      <c r="O136" s="197"/>
      <c r="P136" s="197"/>
      <c r="Q136" s="49"/>
      <c r="R136" s="23" t="str">
        <f>+IFERROR(VLOOKUP(Q136,[3]DATOS!$E$2:$F$9,2,FALSE),"")</f>
        <v/>
      </c>
      <c r="S136" s="96"/>
      <c r="T136" s="197"/>
      <c r="U136" s="197"/>
      <c r="V136" s="197"/>
      <c r="W136" s="197"/>
      <c r="X136" s="202"/>
      <c r="Y136" s="197"/>
      <c r="Z136" s="197"/>
      <c r="AA136" s="96"/>
      <c r="AB136" s="197"/>
      <c r="AC136" s="197"/>
      <c r="AD136" s="185"/>
    </row>
    <row r="137" spans="1:30" ht="18.75" customHeight="1" x14ac:dyDescent="0.2">
      <c r="A137" s="285"/>
      <c r="B137" s="259"/>
      <c r="C137" s="197"/>
      <c r="D137" s="197"/>
      <c r="E137" s="241"/>
      <c r="F137" s="197"/>
      <c r="G137" s="197"/>
      <c r="H137" s="197"/>
      <c r="I137" s="212" t="s">
        <v>71</v>
      </c>
      <c r="J137" s="197" t="s">
        <v>40</v>
      </c>
      <c r="K137" s="262"/>
      <c r="L137" s="266"/>
      <c r="M137" s="191"/>
      <c r="N137" s="188"/>
      <c r="O137" s="197" t="s">
        <v>156</v>
      </c>
      <c r="P137" s="197" t="s">
        <v>55</v>
      </c>
      <c r="Q137" s="49" t="s">
        <v>12</v>
      </c>
      <c r="R137" s="23">
        <f>+IFERROR(VLOOKUP(Q137,[3]DATOS!$E$2:$F$9,2,FALSE),"")</f>
        <v>15</v>
      </c>
      <c r="S137" s="96">
        <f>SUM(R137:R144)</f>
        <v>85</v>
      </c>
      <c r="T137" s="197"/>
      <c r="U137" s="197"/>
      <c r="V137" s="197"/>
      <c r="W137" s="197"/>
      <c r="X137" s="202"/>
      <c r="Y137" s="197" t="s">
        <v>182</v>
      </c>
      <c r="Z137" s="197" t="s">
        <v>157</v>
      </c>
      <c r="AA137" s="96" t="s">
        <v>158</v>
      </c>
      <c r="AB137" s="197" t="s">
        <v>159</v>
      </c>
      <c r="AC137" s="197" t="s">
        <v>157</v>
      </c>
      <c r="AD137" s="185" t="s">
        <v>160</v>
      </c>
    </row>
    <row r="138" spans="1:30" ht="18.75" customHeight="1" x14ac:dyDescent="0.2">
      <c r="A138" s="285"/>
      <c r="B138" s="259"/>
      <c r="C138" s="197"/>
      <c r="D138" s="197"/>
      <c r="E138" s="241"/>
      <c r="F138" s="197"/>
      <c r="G138" s="197"/>
      <c r="H138" s="197"/>
      <c r="I138" s="212"/>
      <c r="J138" s="197"/>
      <c r="K138" s="262"/>
      <c r="L138" s="266"/>
      <c r="M138" s="191"/>
      <c r="N138" s="188"/>
      <c r="O138" s="197"/>
      <c r="P138" s="197"/>
      <c r="Q138" s="49" t="s">
        <v>43</v>
      </c>
      <c r="R138" s="23">
        <f>+IFERROR(VLOOKUP(Q138,[3]DATOS!$E$2:$F$9,2,FALSE),"")</f>
        <v>5</v>
      </c>
      <c r="S138" s="96"/>
      <c r="T138" s="197"/>
      <c r="U138" s="197"/>
      <c r="V138" s="197"/>
      <c r="W138" s="197"/>
      <c r="X138" s="202"/>
      <c r="Y138" s="197"/>
      <c r="Z138" s="197"/>
      <c r="AA138" s="96"/>
      <c r="AB138" s="197"/>
      <c r="AC138" s="197"/>
      <c r="AD138" s="185"/>
    </row>
    <row r="139" spans="1:30" ht="18.75" customHeight="1" x14ac:dyDescent="0.2">
      <c r="A139" s="285"/>
      <c r="B139" s="259"/>
      <c r="C139" s="197"/>
      <c r="D139" s="197"/>
      <c r="E139" s="241"/>
      <c r="F139" s="197"/>
      <c r="G139" s="197"/>
      <c r="H139" s="197"/>
      <c r="I139" s="212" t="s">
        <v>72</v>
      </c>
      <c r="J139" s="197" t="s">
        <v>40</v>
      </c>
      <c r="K139" s="262"/>
      <c r="L139" s="266"/>
      <c r="M139" s="191"/>
      <c r="N139" s="188"/>
      <c r="O139" s="197"/>
      <c r="P139" s="197"/>
      <c r="Q139" s="49" t="s">
        <v>45</v>
      </c>
      <c r="R139" s="23">
        <f>+IFERROR(VLOOKUP(Q139,[3]DATOS!$E$2:$F$9,2,FALSE),"")</f>
        <v>10</v>
      </c>
      <c r="S139" s="96"/>
      <c r="T139" s="197"/>
      <c r="U139" s="197"/>
      <c r="V139" s="197"/>
      <c r="W139" s="197"/>
      <c r="X139" s="202"/>
      <c r="Y139" s="197"/>
      <c r="Z139" s="197"/>
      <c r="AA139" s="96"/>
      <c r="AB139" s="197"/>
      <c r="AC139" s="197"/>
      <c r="AD139" s="185"/>
    </row>
    <row r="140" spans="1:30" ht="18.75" customHeight="1" x14ac:dyDescent="0.2">
      <c r="A140" s="285"/>
      <c r="B140" s="259"/>
      <c r="C140" s="197"/>
      <c r="D140" s="197"/>
      <c r="E140" s="241"/>
      <c r="F140" s="197"/>
      <c r="G140" s="197"/>
      <c r="H140" s="197"/>
      <c r="I140" s="212"/>
      <c r="J140" s="197"/>
      <c r="K140" s="262"/>
      <c r="L140" s="266"/>
      <c r="M140" s="191"/>
      <c r="N140" s="188"/>
      <c r="O140" s="197"/>
      <c r="P140" s="197"/>
      <c r="Q140" s="49" t="s">
        <v>11</v>
      </c>
      <c r="R140" s="23">
        <f>+IFERROR(VLOOKUP(Q140,[3]DATOS!$E$2:$F$9,2,FALSE),"")</f>
        <v>15</v>
      </c>
      <c r="S140" s="96"/>
      <c r="T140" s="197"/>
      <c r="U140" s="197"/>
      <c r="V140" s="197"/>
      <c r="W140" s="197"/>
      <c r="X140" s="202"/>
      <c r="Y140" s="197"/>
      <c r="Z140" s="197"/>
      <c r="AA140" s="96"/>
      <c r="AB140" s="197"/>
      <c r="AC140" s="197"/>
      <c r="AD140" s="185"/>
    </row>
    <row r="141" spans="1:30" ht="18.75" customHeight="1" x14ac:dyDescent="0.2">
      <c r="A141" s="285"/>
      <c r="B141" s="259"/>
      <c r="C141" s="197"/>
      <c r="D141" s="197"/>
      <c r="E141" s="241"/>
      <c r="F141" s="197"/>
      <c r="G141" s="197"/>
      <c r="H141" s="197"/>
      <c r="I141" s="212" t="s">
        <v>73</v>
      </c>
      <c r="J141" s="197" t="s">
        <v>40</v>
      </c>
      <c r="K141" s="262"/>
      <c r="L141" s="266"/>
      <c r="M141" s="191"/>
      <c r="N141" s="188"/>
      <c r="O141" s="197"/>
      <c r="P141" s="197"/>
      <c r="Q141" s="49" t="s">
        <v>46</v>
      </c>
      <c r="R141" s="23">
        <f>+IFERROR(VLOOKUP(Q141,[3]DATOS!$E$2:$F$9,2,FALSE),"")</f>
        <v>10</v>
      </c>
      <c r="S141" s="96"/>
      <c r="T141" s="197"/>
      <c r="U141" s="197"/>
      <c r="V141" s="197"/>
      <c r="W141" s="197"/>
      <c r="X141" s="202"/>
      <c r="Y141" s="197"/>
      <c r="Z141" s="197"/>
      <c r="AA141" s="96"/>
      <c r="AB141" s="197"/>
      <c r="AC141" s="197"/>
      <c r="AD141" s="185"/>
    </row>
    <row r="142" spans="1:30" ht="18.75" customHeight="1" x14ac:dyDescent="0.2">
      <c r="A142" s="285"/>
      <c r="B142" s="259"/>
      <c r="C142" s="197"/>
      <c r="D142" s="197"/>
      <c r="E142" s="241"/>
      <c r="F142" s="197"/>
      <c r="G142" s="197"/>
      <c r="H142" s="197"/>
      <c r="I142" s="212"/>
      <c r="J142" s="197"/>
      <c r="K142" s="262"/>
      <c r="L142" s="266"/>
      <c r="M142" s="191"/>
      <c r="N142" s="188"/>
      <c r="O142" s="197"/>
      <c r="P142" s="197"/>
      <c r="Q142" s="49" t="s">
        <v>10</v>
      </c>
      <c r="R142" s="23">
        <f>+IFERROR(VLOOKUP(Q142,[3]DATOS!$E$2:$F$9,2,FALSE),"")</f>
        <v>30</v>
      </c>
      <c r="S142" s="96"/>
      <c r="T142" s="197"/>
      <c r="U142" s="197"/>
      <c r="V142" s="197"/>
      <c r="W142" s="197"/>
      <c r="X142" s="202"/>
      <c r="Y142" s="197"/>
      <c r="Z142" s="197"/>
      <c r="AA142" s="96"/>
      <c r="AB142" s="197"/>
      <c r="AC142" s="197"/>
      <c r="AD142" s="185"/>
    </row>
    <row r="143" spans="1:30" ht="18.75" customHeight="1" x14ac:dyDescent="0.2">
      <c r="A143" s="285"/>
      <c r="B143" s="259"/>
      <c r="C143" s="197"/>
      <c r="D143" s="197"/>
      <c r="E143" s="241"/>
      <c r="F143" s="197"/>
      <c r="G143" s="197"/>
      <c r="H143" s="197"/>
      <c r="I143" s="212" t="s">
        <v>74</v>
      </c>
      <c r="J143" s="197" t="s">
        <v>40</v>
      </c>
      <c r="K143" s="262"/>
      <c r="L143" s="266"/>
      <c r="M143" s="191"/>
      <c r="N143" s="188"/>
      <c r="O143" s="197"/>
      <c r="P143" s="197"/>
      <c r="Q143" s="49"/>
      <c r="R143" s="23" t="str">
        <f>+IFERROR(VLOOKUP(Q143,[3]DATOS!$E$2:$F$9,2,FALSE),"")</f>
        <v/>
      </c>
      <c r="S143" s="96"/>
      <c r="T143" s="197"/>
      <c r="U143" s="197"/>
      <c r="V143" s="197"/>
      <c r="W143" s="197"/>
      <c r="X143" s="202"/>
      <c r="Y143" s="197"/>
      <c r="Z143" s="197"/>
      <c r="AA143" s="96"/>
      <c r="AB143" s="197"/>
      <c r="AC143" s="197"/>
      <c r="AD143" s="185"/>
    </row>
    <row r="144" spans="1:30" ht="18.75" customHeight="1" thickBot="1" x14ac:dyDescent="0.25">
      <c r="A144" s="286"/>
      <c r="B144" s="260"/>
      <c r="C144" s="201"/>
      <c r="D144" s="201"/>
      <c r="E144" s="242"/>
      <c r="F144" s="201"/>
      <c r="G144" s="201"/>
      <c r="H144" s="201"/>
      <c r="I144" s="268"/>
      <c r="J144" s="201"/>
      <c r="K144" s="263"/>
      <c r="L144" s="267"/>
      <c r="M144" s="192"/>
      <c r="N144" s="189"/>
      <c r="O144" s="201"/>
      <c r="P144" s="201"/>
      <c r="Q144" s="50"/>
      <c r="R144" s="24" t="str">
        <f>+IFERROR(VLOOKUP(Q144,[3]DATOS!$E$2:$F$9,2,FALSE),"")</f>
        <v/>
      </c>
      <c r="S144" s="97"/>
      <c r="T144" s="201"/>
      <c r="U144" s="201"/>
      <c r="V144" s="201"/>
      <c r="W144" s="201"/>
      <c r="X144" s="203"/>
      <c r="Y144" s="197"/>
      <c r="Z144" s="197"/>
      <c r="AA144" s="96"/>
      <c r="AB144" s="197"/>
      <c r="AC144" s="197"/>
      <c r="AD144" s="185"/>
    </row>
    <row r="145" spans="1:30" ht="22.5" customHeight="1" x14ac:dyDescent="0.2">
      <c r="A145" s="275">
        <v>22</v>
      </c>
      <c r="B145" s="258" t="s">
        <v>179</v>
      </c>
      <c r="C145" s="204" t="s">
        <v>134</v>
      </c>
      <c r="D145" s="279" t="s">
        <v>161</v>
      </c>
      <c r="E145" s="204" t="s">
        <v>162</v>
      </c>
      <c r="F145" s="271" t="s">
        <v>163</v>
      </c>
      <c r="G145" s="281" t="s">
        <v>23</v>
      </c>
      <c r="H145" s="269" t="s">
        <v>30</v>
      </c>
      <c r="I145" s="51" t="s">
        <v>58</v>
      </c>
      <c r="J145" s="52" t="s">
        <v>40</v>
      </c>
      <c r="K145" s="221">
        <f>COUNTIF(J145:J168,[3]DATOS!$D$15)</f>
        <v>6</v>
      </c>
      <c r="L145" s="199" t="str">
        <f>+IF(AND(K145&lt;6,K145&gt;0),"Moderado",IF(AND(K145&lt;12,K145&gt;5),"Mayor",IF(AND(K145&lt;18,K145&gt;11),"Catastrófico","Responda las Preguntas de Impacto")))</f>
        <v>Mayor</v>
      </c>
      <c r="M145" s="294" t="str">
        <f>IF(AND(EXACT(H145,"Raro"),(EXACT(L145,"Moderado"))),"Baja",IF(AND(EXACT(H145,"Raro"),(EXACT(L145,"Mayor"))),"Baja",IF(AND(EXACT(H145,"Raro"),(EXACT(L145,"Catastrófico"))),"Moderada",IF(AND(EXACT(H145,"Improbable"),(EXACT(L145,"Moderado"))),"Baja",IF(AND(EXACT(H145,"Improbable"),(EXACT(L145,"Mayor"))),"Moderada",IF(AND(EXACT(H145,"Improbable"),(EXACT(L145,"Catastrófico"))),"Alta",IF(AND(EXACT(H145,"Posible"),(EXACT(L145,"Moderado"))),"Moderada",IF(AND(EXACT(H145,"Posible"),(EXACT(L145,"Mayor"))),"Alta",IF(AND(EXACT(H145,"Posible"),(EXACT(L145,"Catastrófico"))),"Extrema",IF(AND(EXACT(H145,"Probable"),(EXACT(L145,"Moderado"))),"Moderada",IF(AND(EXACT(H145,"Probable"),(EXACT(L145,"Mayor"))),"Alta",IF(AND(EXACT(H145,"Probable"),(EXACT(L145,"Catastrófico"))),"Extrema",IF(AND(EXACT(H145,"Casi Seguro"),(EXACT(L145,"Moderado"))),"Moderada",IF(AND(EXACT(H145,"Casi Seguro"),(EXACT(L145,"Mayor"))),"Alta",IF(AND(EXACT(H145,"Casi Seguro"),(EXACT(L145,"Catastrófico"))),"Extrema","")))))))))))))))</f>
        <v>Alta</v>
      </c>
      <c r="N145" s="297" t="str">
        <f t="shared" ref="N145" si="9">IF(EXACT(M145,"Baja"),"Asumir el Riesgo",IF(EXACT(M145,"Moderada"),"Asumir el Riesgo, Reducir el Riesgo",IF(EXACT(M145,"Alta"),"Asumir el Riesgo, Evitar, Compartir o Transferir",IF(EXACT(M145,"Extrema"),"Reducir el Riesgo, Evitar, Compartir o Transferir",""))))</f>
        <v>Asumir el Riesgo, Evitar, Compartir o Transferir</v>
      </c>
      <c r="O145" s="269" t="s">
        <v>164</v>
      </c>
      <c r="P145" s="271" t="s">
        <v>55</v>
      </c>
      <c r="Q145" s="53" t="s">
        <v>12</v>
      </c>
      <c r="R145" s="54">
        <f>+IFERROR(VLOOKUP(Q145,[3]DATOS!$E$2:$F$9,2,FALSE),"")</f>
        <v>15</v>
      </c>
      <c r="S145" s="272">
        <f>SUM(R145:R152)</f>
        <v>85</v>
      </c>
      <c r="T145" s="269" t="s">
        <v>28</v>
      </c>
      <c r="U145" s="271" t="s">
        <v>36</v>
      </c>
      <c r="V145" s="271" t="str">
        <f>IF(AND(EXACT(T145,"Raro"),(EXACT(U145,"Moderado"))),"Baja",IF(AND(EXACT(T145,"Raro"),(EXACT(U145,"Mayor"))),"Baja",IF(AND(EXACT(T145,"Raro"),(EXACT(U145,"Catastrófico"))),"Moderada",IF(AND(EXACT(T145,"Improbable"),(EXACT(U145,"Moderado"))),"Baja",IF(AND(EXACT(T145,"Improbable"),(EXACT(U145,"Mayor"))),"Moderada",IF(AND(EXACT(T145,"Improbable"),(EXACT(U145,"Catastrófico"))),"Alta",IF(AND(EXACT(T145,"Posible"),(EXACT(U145,"Moderado"))),"Moderada",IF(AND(EXACT(T145,"Posible"),(EXACT(U145,"Mayor"))),"Alta",IF(AND(EXACT(T145,"Posible"),(EXACT(U145,"Catastrófico"))),"Extrema",IF(AND(EXACT(T145,"Probable"),(EXACT(U145,"Moderado"))),"Moderada",IF(AND(EXACT(T145,"Probable"),(EXACT(U145,"Mayor"))),"Alta",IF(AND(EXACT(T145,"Probable"),(EXACT(U145,"Catastrófico"))),"Extrema",IF(AND(EXACT(T145,"Casi Seguro"),(EXACT(U145,"Moderado"))),"Moderada",IF(AND(EXACT(T145,"Casi Seguro"),(EXACT(U145,"Mayor"))),"Alta",IF(AND(EXACT(T145,"Casi Seguro"),(EXACT(U145,"Catastrófico"))),"Extrema","")))))))))))))))</f>
        <v>Moderada</v>
      </c>
      <c r="W145" s="281" t="str">
        <f t="shared" ref="W145" si="10">IF(EXACT(V145,"Baja"),"Asumir el Riesgo",IF(EXACT(V145,"Moderada"),"Asumir el Riesgo, Reducir el Riesgo",IF(EXACT(V145,"Alta"),"Asumir el Riesgo, Evitar, Compartir o Transferir",IF(EXACT(V145,"Extrema"),"Reducir el Riesgo, Evitar, Compartir o Transferir",""))))</f>
        <v>Asumir el Riesgo, Reducir el Riesgo</v>
      </c>
      <c r="X145" s="287" t="s">
        <v>173</v>
      </c>
      <c r="Y145" s="290" t="s">
        <v>183</v>
      </c>
      <c r="Z145" s="204" t="s">
        <v>138</v>
      </c>
      <c r="AA145" s="272" t="s">
        <v>139</v>
      </c>
      <c r="AB145" s="271" t="s">
        <v>165</v>
      </c>
      <c r="AC145" s="271" t="s">
        <v>138</v>
      </c>
      <c r="AD145" s="281" t="s">
        <v>166</v>
      </c>
    </row>
    <row r="146" spans="1:30" ht="11.25" customHeight="1" x14ac:dyDescent="0.2">
      <c r="A146" s="276"/>
      <c r="B146" s="259"/>
      <c r="C146" s="204"/>
      <c r="D146" s="279"/>
      <c r="E146" s="204"/>
      <c r="F146" s="241"/>
      <c r="G146" s="282"/>
      <c r="H146" s="270"/>
      <c r="I146" s="55" t="s">
        <v>59</v>
      </c>
      <c r="J146" s="52" t="s">
        <v>39</v>
      </c>
      <c r="K146" s="221"/>
      <c r="L146" s="199"/>
      <c r="M146" s="295"/>
      <c r="N146" s="298"/>
      <c r="O146" s="270"/>
      <c r="P146" s="241"/>
      <c r="Q146" s="57" t="s">
        <v>43</v>
      </c>
      <c r="R146" s="56">
        <f>+IFERROR(VLOOKUP(Q146,[3]DATOS!$E$2:$F$9,2,FALSE),"")</f>
        <v>5</v>
      </c>
      <c r="S146" s="273"/>
      <c r="T146" s="270"/>
      <c r="U146" s="241"/>
      <c r="V146" s="241"/>
      <c r="W146" s="282"/>
      <c r="X146" s="288"/>
      <c r="Y146" s="290"/>
      <c r="Z146" s="204"/>
      <c r="AA146" s="273"/>
      <c r="AB146" s="241"/>
      <c r="AC146" s="241"/>
      <c r="AD146" s="282"/>
    </row>
    <row r="147" spans="1:30" ht="22.5" x14ac:dyDescent="0.2">
      <c r="A147" s="276"/>
      <c r="B147" s="259"/>
      <c r="C147" s="204"/>
      <c r="D147" s="279"/>
      <c r="E147" s="204"/>
      <c r="F147" s="241"/>
      <c r="G147" s="282"/>
      <c r="H147" s="270"/>
      <c r="I147" s="55" t="s">
        <v>60</v>
      </c>
      <c r="J147" s="52" t="s">
        <v>40</v>
      </c>
      <c r="K147" s="221"/>
      <c r="L147" s="199"/>
      <c r="M147" s="295"/>
      <c r="N147" s="298"/>
      <c r="O147" s="270"/>
      <c r="P147" s="241"/>
      <c r="Q147" s="57" t="s">
        <v>45</v>
      </c>
      <c r="R147" s="56">
        <f>+IFERROR(VLOOKUP(Q147,[3]DATOS!$E$2:$F$9,2,FALSE),"")</f>
        <v>10</v>
      </c>
      <c r="S147" s="273"/>
      <c r="T147" s="270"/>
      <c r="U147" s="241"/>
      <c r="V147" s="241"/>
      <c r="W147" s="282"/>
      <c r="X147" s="288"/>
      <c r="Y147" s="290"/>
      <c r="Z147" s="204"/>
      <c r="AA147" s="273"/>
      <c r="AB147" s="241"/>
      <c r="AC147" s="241"/>
      <c r="AD147" s="282"/>
    </row>
    <row r="148" spans="1:30" ht="22.5" x14ac:dyDescent="0.2">
      <c r="A148" s="276"/>
      <c r="B148" s="259"/>
      <c r="C148" s="204"/>
      <c r="D148" s="279"/>
      <c r="E148" s="204"/>
      <c r="F148" s="241"/>
      <c r="G148" s="282"/>
      <c r="H148" s="270"/>
      <c r="I148" s="55" t="s">
        <v>61</v>
      </c>
      <c r="J148" s="52" t="s">
        <v>40</v>
      </c>
      <c r="K148" s="221"/>
      <c r="L148" s="199"/>
      <c r="M148" s="295"/>
      <c r="N148" s="298"/>
      <c r="O148" s="270"/>
      <c r="P148" s="241"/>
      <c r="Q148" s="57" t="s">
        <v>11</v>
      </c>
      <c r="R148" s="56">
        <f>+IFERROR(VLOOKUP(Q148,[3]DATOS!$E$2:$F$9,2,FALSE),"")</f>
        <v>15</v>
      </c>
      <c r="S148" s="273"/>
      <c r="T148" s="270"/>
      <c r="U148" s="241"/>
      <c r="V148" s="241"/>
      <c r="W148" s="282"/>
      <c r="X148" s="288"/>
      <c r="Y148" s="290"/>
      <c r="Z148" s="204"/>
      <c r="AA148" s="273"/>
      <c r="AB148" s="241"/>
      <c r="AC148" s="241"/>
      <c r="AD148" s="282"/>
    </row>
    <row r="149" spans="1:30" ht="22.5" x14ac:dyDescent="0.2">
      <c r="A149" s="276"/>
      <c r="B149" s="259"/>
      <c r="C149" s="204"/>
      <c r="D149" s="279"/>
      <c r="E149" s="204"/>
      <c r="F149" s="241"/>
      <c r="G149" s="282"/>
      <c r="H149" s="270"/>
      <c r="I149" s="55" t="s">
        <v>62</v>
      </c>
      <c r="J149" s="52" t="s">
        <v>39</v>
      </c>
      <c r="K149" s="221"/>
      <c r="L149" s="199"/>
      <c r="M149" s="295"/>
      <c r="N149" s="298"/>
      <c r="O149" s="270"/>
      <c r="P149" s="241"/>
      <c r="Q149" s="57" t="s">
        <v>46</v>
      </c>
      <c r="R149" s="56">
        <f>+IFERROR(VLOOKUP(Q149,[3]DATOS!$E$2:$F$9,2,FALSE),"")</f>
        <v>10</v>
      </c>
      <c r="S149" s="273"/>
      <c r="T149" s="270"/>
      <c r="U149" s="241"/>
      <c r="V149" s="241"/>
      <c r="W149" s="282"/>
      <c r="X149" s="288"/>
      <c r="Y149" s="290"/>
      <c r="Z149" s="204"/>
      <c r="AA149" s="273"/>
      <c r="AB149" s="241"/>
      <c r="AC149" s="241"/>
      <c r="AD149" s="282"/>
    </row>
    <row r="150" spans="1:30" ht="32.25" customHeight="1" x14ac:dyDescent="0.2">
      <c r="A150" s="276"/>
      <c r="B150" s="259"/>
      <c r="C150" s="204"/>
      <c r="D150" s="279"/>
      <c r="E150" s="204"/>
      <c r="F150" s="241"/>
      <c r="G150" s="282"/>
      <c r="H150" s="270"/>
      <c r="I150" s="55" t="s">
        <v>63</v>
      </c>
      <c r="J150" s="52" t="s">
        <v>39</v>
      </c>
      <c r="K150" s="221"/>
      <c r="L150" s="199"/>
      <c r="M150" s="295"/>
      <c r="N150" s="298"/>
      <c r="O150" s="270"/>
      <c r="P150" s="241"/>
      <c r="Q150" s="57" t="s">
        <v>10</v>
      </c>
      <c r="R150" s="56">
        <f>+IFERROR(VLOOKUP(Q150,[3]DATOS!$E$2:$F$9,2,FALSE),"")</f>
        <v>30</v>
      </c>
      <c r="S150" s="273"/>
      <c r="T150" s="270"/>
      <c r="U150" s="241"/>
      <c r="V150" s="241"/>
      <c r="W150" s="282"/>
      <c r="X150" s="288"/>
      <c r="Y150" s="290"/>
      <c r="Z150" s="204"/>
      <c r="AA150" s="273"/>
      <c r="AB150" s="241"/>
      <c r="AC150" s="241"/>
      <c r="AD150" s="282"/>
    </row>
    <row r="151" spans="1:30" ht="22.5" customHeight="1" x14ac:dyDescent="0.2">
      <c r="A151" s="276"/>
      <c r="B151" s="259"/>
      <c r="C151" s="204"/>
      <c r="D151" s="279"/>
      <c r="E151" s="204"/>
      <c r="F151" s="241"/>
      <c r="G151" s="282"/>
      <c r="H151" s="270"/>
      <c r="I151" s="55" t="s">
        <v>64</v>
      </c>
      <c r="J151" s="52" t="s">
        <v>40</v>
      </c>
      <c r="K151" s="221"/>
      <c r="L151" s="199"/>
      <c r="M151" s="295"/>
      <c r="N151" s="298"/>
      <c r="O151" s="270"/>
      <c r="P151" s="241"/>
      <c r="Q151" s="57"/>
      <c r="R151" s="56" t="str">
        <f>+IFERROR(VLOOKUP(Q151,[3]DATOS!$E$2:$F$9,2,FALSE),"")</f>
        <v/>
      </c>
      <c r="S151" s="273"/>
      <c r="T151" s="270"/>
      <c r="U151" s="241"/>
      <c r="V151" s="241"/>
      <c r="W151" s="282"/>
      <c r="X151" s="288"/>
      <c r="Y151" s="290"/>
      <c r="Z151" s="204"/>
      <c r="AA151" s="273"/>
      <c r="AB151" s="241"/>
      <c r="AC151" s="241"/>
      <c r="AD151" s="282"/>
    </row>
    <row r="152" spans="1:30" ht="22.5" customHeight="1" x14ac:dyDescent="0.2">
      <c r="A152" s="276"/>
      <c r="B152" s="259"/>
      <c r="C152" s="204"/>
      <c r="D152" s="279"/>
      <c r="E152" s="204"/>
      <c r="F152" s="241"/>
      <c r="G152" s="282"/>
      <c r="H152" s="270"/>
      <c r="I152" s="55" t="s">
        <v>65</v>
      </c>
      <c r="J152" s="52" t="s">
        <v>40</v>
      </c>
      <c r="K152" s="221"/>
      <c r="L152" s="199"/>
      <c r="M152" s="295"/>
      <c r="N152" s="298"/>
      <c r="O152" s="270"/>
      <c r="P152" s="241"/>
      <c r="Q152" s="57"/>
      <c r="R152" s="56" t="str">
        <f>+IFERROR(VLOOKUP(Q152,[3]DATOS!$E$2:$F$9,2,FALSE),"")</f>
        <v/>
      </c>
      <c r="S152" s="273"/>
      <c r="T152" s="270"/>
      <c r="U152" s="241"/>
      <c r="V152" s="241"/>
      <c r="W152" s="282"/>
      <c r="X152" s="288"/>
      <c r="Y152" s="290"/>
      <c r="Z152" s="204"/>
      <c r="AA152" s="273"/>
      <c r="AB152" s="241"/>
      <c r="AC152" s="241"/>
      <c r="AD152" s="282"/>
    </row>
    <row r="153" spans="1:30" ht="22.5" x14ac:dyDescent="0.2">
      <c r="A153" s="276"/>
      <c r="B153" s="259"/>
      <c r="C153" s="204"/>
      <c r="D153" s="279"/>
      <c r="E153" s="204"/>
      <c r="F153" s="241"/>
      <c r="G153" s="282"/>
      <c r="H153" s="270"/>
      <c r="I153" s="55" t="s">
        <v>66</v>
      </c>
      <c r="J153" s="52" t="s">
        <v>40</v>
      </c>
      <c r="K153" s="221"/>
      <c r="L153" s="199"/>
      <c r="M153" s="295"/>
      <c r="N153" s="298"/>
      <c r="O153" s="270"/>
      <c r="P153" s="241"/>
      <c r="Q153" s="56"/>
      <c r="R153" s="56" t="str">
        <f>+IFERROR(VLOOKUP(Q153,[3]DATOS!$E$2:$F$9,2,FALSE),"")</f>
        <v/>
      </c>
      <c r="S153" s="273">
        <f>SUM(R153:R160)</f>
        <v>0</v>
      </c>
      <c r="T153" s="270"/>
      <c r="U153" s="241"/>
      <c r="V153" s="241"/>
      <c r="W153" s="282"/>
      <c r="X153" s="288"/>
      <c r="Y153" s="290"/>
      <c r="Z153" s="204"/>
      <c r="AA153" s="273"/>
      <c r="AB153" s="241"/>
      <c r="AC153" s="241"/>
      <c r="AD153" s="282"/>
    </row>
    <row r="154" spans="1:30" ht="22.5" x14ac:dyDescent="0.2">
      <c r="A154" s="276"/>
      <c r="B154" s="259"/>
      <c r="C154" s="204"/>
      <c r="D154" s="279"/>
      <c r="E154" s="204"/>
      <c r="F154" s="241"/>
      <c r="G154" s="282"/>
      <c r="H154" s="270"/>
      <c r="I154" s="55" t="s">
        <v>67</v>
      </c>
      <c r="J154" s="52" t="s">
        <v>39</v>
      </c>
      <c r="K154" s="221"/>
      <c r="L154" s="199"/>
      <c r="M154" s="295"/>
      <c r="N154" s="298"/>
      <c r="O154" s="270"/>
      <c r="P154" s="241"/>
      <c r="Q154" s="56"/>
      <c r="R154" s="56" t="str">
        <f>+IFERROR(VLOOKUP(Q154,[3]DATOS!$E$2:$F$9,2,FALSE),"")</f>
        <v/>
      </c>
      <c r="S154" s="273"/>
      <c r="T154" s="270"/>
      <c r="U154" s="241"/>
      <c r="V154" s="241"/>
      <c r="W154" s="282"/>
      <c r="X154" s="288"/>
      <c r="Y154" s="290"/>
      <c r="Z154" s="204"/>
      <c r="AA154" s="273"/>
      <c r="AB154" s="241"/>
      <c r="AC154" s="241"/>
      <c r="AD154" s="282"/>
    </row>
    <row r="155" spans="1:30" ht="15" customHeight="1" x14ac:dyDescent="0.2">
      <c r="A155" s="276"/>
      <c r="B155" s="259"/>
      <c r="C155" s="204"/>
      <c r="D155" s="279"/>
      <c r="E155" s="204"/>
      <c r="F155" s="241"/>
      <c r="G155" s="282"/>
      <c r="H155" s="270"/>
      <c r="I155" s="55" t="s">
        <v>68</v>
      </c>
      <c r="J155" s="52" t="s">
        <v>40</v>
      </c>
      <c r="K155" s="221"/>
      <c r="L155" s="199"/>
      <c r="M155" s="295"/>
      <c r="N155" s="298"/>
      <c r="O155" s="270"/>
      <c r="P155" s="241"/>
      <c r="Q155" s="56"/>
      <c r="R155" s="56" t="str">
        <f>+IFERROR(VLOOKUP(Q155,[3]DATOS!$E$2:$F$9,2,FALSE),"")</f>
        <v/>
      </c>
      <c r="S155" s="273"/>
      <c r="T155" s="270"/>
      <c r="U155" s="241"/>
      <c r="V155" s="241"/>
      <c r="W155" s="282"/>
      <c r="X155" s="288"/>
      <c r="Y155" s="290"/>
      <c r="Z155" s="204"/>
      <c r="AA155" s="273"/>
      <c r="AB155" s="241"/>
      <c r="AC155" s="241"/>
      <c r="AD155" s="282"/>
    </row>
    <row r="156" spans="1:30" ht="15" customHeight="1" x14ac:dyDescent="0.2">
      <c r="A156" s="276"/>
      <c r="B156" s="259"/>
      <c r="C156" s="204"/>
      <c r="D156" s="279"/>
      <c r="E156" s="204"/>
      <c r="F156" s="241"/>
      <c r="G156" s="282"/>
      <c r="H156" s="270"/>
      <c r="I156" s="55" t="s">
        <v>69</v>
      </c>
      <c r="J156" s="52" t="s">
        <v>39</v>
      </c>
      <c r="K156" s="221"/>
      <c r="L156" s="199"/>
      <c r="M156" s="295"/>
      <c r="N156" s="298"/>
      <c r="O156" s="270"/>
      <c r="P156" s="241"/>
      <c r="Q156" s="56"/>
      <c r="R156" s="56" t="str">
        <f>+IFERROR(VLOOKUP(Q156,[3]DATOS!$E$2:$F$9,2,FALSE),"")</f>
        <v/>
      </c>
      <c r="S156" s="273"/>
      <c r="T156" s="270"/>
      <c r="U156" s="241"/>
      <c r="V156" s="241"/>
      <c r="W156" s="282"/>
      <c r="X156" s="288"/>
      <c r="Y156" s="290"/>
      <c r="Z156" s="204"/>
      <c r="AA156" s="273"/>
      <c r="AB156" s="241"/>
      <c r="AC156" s="241"/>
      <c r="AD156" s="282"/>
    </row>
    <row r="157" spans="1:30" ht="15" customHeight="1" x14ac:dyDescent="0.2">
      <c r="A157" s="276"/>
      <c r="B157" s="259"/>
      <c r="C157" s="204"/>
      <c r="D157" s="279"/>
      <c r="E157" s="204"/>
      <c r="F157" s="241"/>
      <c r="G157" s="282"/>
      <c r="H157" s="270"/>
      <c r="I157" s="292" t="s">
        <v>70</v>
      </c>
      <c r="J157" s="241" t="s">
        <v>39</v>
      </c>
      <c r="K157" s="221"/>
      <c r="L157" s="199"/>
      <c r="M157" s="295"/>
      <c r="N157" s="298"/>
      <c r="O157" s="270"/>
      <c r="P157" s="241"/>
      <c r="Q157" s="56"/>
      <c r="R157" s="56" t="str">
        <f>+IFERROR(VLOOKUP(Q157,[3]DATOS!$E$2:$F$9,2,FALSE),"")</f>
        <v/>
      </c>
      <c r="S157" s="273"/>
      <c r="T157" s="270"/>
      <c r="U157" s="241"/>
      <c r="V157" s="241"/>
      <c r="W157" s="282"/>
      <c r="X157" s="288"/>
      <c r="Y157" s="290"/>
      <c r="Z157" s="204"/>
      <c r="AA157" s="273"/>
      <c r="AB157" s="241"/>
      <c r="AC157" s="241"/>
      <c r="AD157" s="282"/>
    </row>
    <row r="158" spans="1:30" ht="15" customHeight="1" x14ac:dyDescent="0.2">
      <c r="A158" s="276"/>
      <c r="B158" s="259"/>
      <c r="C158" s="204"/>
      <c r="D158" s="279"/>
      <c r="E158" s="204"/>
      <c r="F158" s="241"/>
      <c r="G158" s="282"/>
      <c r="H158" s="270"/>
      <c r="I158" s="292"/>
      <c r="J158" s="241"/>
      <c r="K158" s="221"/>
      <c r="L158" s="199"/>
      <c r="M158" s="295"/>
      <c r="N158" s="298"/>
      <c r="O158" s="270"/>
      <c r="P158" s="241"/>
      <c r="Q158" s="56"/>
      <c r="R158" s="56" t="str">
        <f>+IFERROR(VLOOKUP(Q158,[3]DATOS!$E$2:$F$9,2,FALSE),"")</f>
        <v/>
      </c>
      <c r="S158" s="273"/>
      <c r="T158" s="270"/>
      <c r="U158" s="241"/>
      <c r="V158" s="241"/>
      <c r="W158" s="282"/>
      <c r="X158" s="288"/>
      <c r="Y158" s="290"/>
      <c r="Z158" s="204"/>
      <c r="AA158" s="273"/>
      <c r="AB158" s="241"/>
      <c r="AC158" s="241"/>
      <c r="AD158" s="282"/>
    </row>
    <row r="159" spans="1:30" ht="15" customHeight="1" x14ac:dyDescent="0.2">
      <c r="A159" s="276"/>
      <c r="B159" s="259"/>
      <c r="C159" s="204"/>
      <c r="D159" s="279"/>
      <c r="E159" s="204"/>
      <c r="F159" s="241"/>
      <c r="G159" s="282"/>
      <c r="H159" s="270"/>
      <c r="I159" s="292" t="s">
        <v>71</v>
      </c>
      <c r="J159" s="241" t="s">
        <v>40</v>
      </c>
      <c r="K159" s="221"/>
      <c r="L159" s="199"/>
      <c r="M159" s="295"/>
      <c r="N159" s="298"/>
      <c r="O159" s="270"/>
      <c r="P159" s="241"/>
      <c r="Q159" s="56"/>
      <c r="R159" s="56" t="str">
        <f>+IFERROR(VLOOKUP(Q159,[3]DATOS!$E$2:$F$9,2,FALSE),"")</f>
        <v/>
      </c>
      <c r="S159" s="273"/>
      <c r="T159" s="270"/>
      <c r="U159" s="241"/>
      <c r="V159" s="241"/>
      <c r="W159" s="282"/>
      <c r="X159" s="288"/>
      <c r="Y159" s="290"/>
      <c r="Z159" s="204"/>
      <c r="AA159" s="273"/>
      <c r="AB159" s="241"/>
      <c r="AC159" s="241"/>
      <c r="AD159" s="282"/>
    </row>
    <row r="160" spans="1:30" ht="15" customHeight="1" x14ac:dyDescent="0.2">
      <c r="A160" s="276"/>
      <c r="B160" s="259"/>
      <c r="C160" s="204"/>
      <c r="D160" s="279"/>
      <c r="E160" s="204"/>
      <c r="F160" s="241"/>
      <c r="G160" s="282"/>
      <c r="H160" s="270"/>
      <c r="I160" s="292"/>
      <c r="J160" s="241"/>
      <c r="K160" s="221"/>
      <c r="L160" s="199"/>
      <c r="M160" s="295"/>
      <c r="N160" s="298"/>
      <c r="O160" s="270"/>
      <c r="P160" s="241"/>
      <c r="Q160" s="56"/>
      <c r="R160" s="56" t="str">
        <f>+IFERROR(VLOOKUP(Q160,[3]DATOS!$E$2:$F$9,2,FALSE),"")</f>
        <v/>
      </c>
      <c r="S160" s="273"/>
      <c r="T160" s="270"/>
      <c r="U160" s="241"/>
      <c r="V160" s="241"/>
      <c r="W160" s="282"/>
      <c r="X160" s="288"/>
      <c r="Y160" s="290"/>
      <c r="Z160" s="204"/>
      <c r="AA160" s="273"/>
      <c r="AB160" s="241"/>
      <c r="AC160" s="241"/>
      <c r="AD160" s="282"/>
    </row>
    <row r="161" spans="1:30" ht="15" customHeight="1" x14ac:dyDescent="0.2">
      <c r="A161" s="276"/>
      <c r="B161" s="259"/>
      <c r="C161" s="204"/>
      <c r="D161" s="279"/>
      <c r="E161" s="204"/>
      <c r="F161" s="241"/>
      <c r="G161" s="282"/>
      <c r="H161" s="270"/>
      <c r="I161" s="292" t="s">
        <v>71</v>
      </c>
      <c r="J161" s="241"/>
      <c r="K161" s="221"/>
      <c r="L161" s="199"/>
      <c r="M161" s="295"/>
      <c r="N161" s="298"/>
      <c r="O161" s="270"/>
      <c r="P161" s="241"/>
      <c r="Q161" s="56"/>
      <c r="R161" s="56" t="str">
        <f>+IFERROR(VLOOKUP(Q161,[3]DATOS!$E$2:$F$9,2,FALSE),"")</f>
        <v/>
      </c>
      <c r="S161" s="273">
        <f>SUM(R161:R168)</f>
        <v>0</v>
      </c>
      <c r="T161" s="270"/>
      <c r="U161" s="241"/>
      <c r="V161" s="241"/>
      <c r="W161" s="282"/>
      <c r="X161" s="288"/>
      <c r="Y161" s="290"/>
      <c r="Z161" s="204"/>
      <c r="AA161" s="273"/>
      <c r="AB161" s="241"/>
      <c r="AC161" s="241"/>
      <c r="AD161" s="282"/>
    </row>
    <row r="162" spans="1:30" ht="15" customHeight="1" x14ac:dyDescent="0.2">
      <c r="A162" s="276"/>
      <c r="B162" s="259"/>
      <c r="C162" s="204"/>
      <c r="D162" s="279"/>
      <c r="E162" s="204"/>
      <c r="F162" s="241"/>
      <c r="G162" s="282"/>
      <c r="H162" s="270"/>
      <c r="I162" s="292"/>
      <c r="J162" s="241"/>
      <c r="K162" s="221"/>
      <c r="L162" s="199"/>
      <c r="M162" s="295"/>
      <c r="N162" s="298"/>
      <c r="O162" s="270"/>
      <c r="P162" s="241"/>
      <c r="Q162" s="56"/>
      <c r="R162" s="56" t="str">
        <f>+IFERROR(VLOOKUP(Q162,[3]DATOS!$E$2:$F$9,2,FALSE),"")</f>
        <v/>
      </c>
      <c r="S162" s="273"/>
      <c r="T162" s="270"/>
      <c r="U162" s="241"/>
      <c r="V162" s="241"/>
      <c r="W162" s="282"/>
      <c r="X162" s="288"/>
      <c r="Y162" s="290"/>
      <c r="Z162" s="204"/>
      <c r="AA162" s="273"/>
      <c r="AB162" s="241"/>
      <c r="AC162" s="241"/>
      <c r="AD162" s="282"/>
    </row>
    <row r="163" spans="1:30" ht="15" customHeight="1" x14ac:dyDescent="0.2">
      <c r="A163" s="276"/>
      <c r="B163" s="259"/>
      <c r="C163" s="204"/>
      <c r="D163" s="279"/>
      <c r="E163" s="204"/>
      <c r="F163" s="241"/>
      <c r="G163" s="282"/>
      <c r="H163" s="270"/>
      <c r="I163" s="292" t="s">
        <v>72</v>
      </c>
      <c r="J163" s="241" t="s">
        <v>40</v>
      </c>
      <c r="K163" s="221"/>
      <c r="L163" s="199"/>
      <c r="M163" s="295"/>
      <c r="N163" s="298"/>
      <c r="O163" s="270"/>
      <c r="P163" s="241"/>
      <c r="Q163" s="56"/>
      <c r="R163" s="56" t="str">
        <f>+IFERROR(VLOOKUP(Q163,[3]DATOS!$E$2:$F$9,2,FALSE),"")</f>
        <v/>
      </c>
      <c r="S163" s="273"/>
      <c r="T163" s="270"/>
      <c r="U163" s="241"/>
      <c r="V163" s="241"/>
      <c r="W163" s="282"/>
      <c r="X163" s="288"/>
      <c r="Y163" s="290"/>
      <c r="Z163" s="204"/>
      <c r="AA163" s="273"/>
      <c r="AB163" s="241"/>
      <c r="AC163" s="241"/>
      <c r="AD163" s="282"/>
    </row>
    <row r="164" spans="1:30" ht="15" customHeight="1" x14ac:dyDescent="0.2">
      <c r="A164" s="276"/>
      <c r="B164" s="259"/>
      <c r="C164" s="204"/>
      <c r="D164" s="279"/>
      <c r="E164" s="204"/>
      <c r="F164" s="241"/>
      <c r="G164" s="282"/>
      <c r="H164" s="270"/>
      <c r="I164" s="292"/>
      <c r="J164" s="241"/>
      <c r="K164" s="221"/>
      <c r="L164" s="199"/>
      <c r="M164" s="295"/>
      <c r="N164" s="298"/>
      <c r="O164" s="270"/>
      <c r="P164" s="241"/>
      <c r="Q164" s="56"/>
      <c r="R164" s="56" t="str">
        <f>+IFERROR(VLOOKUP(Q164,[3]DATOS!$E$2:$F$9,2,FALSE),"")</f>
        <v/>
      </c>
      <c r="S164" s="273"/>
      <c r="T164" s="270"/>
      <c r="U164" s="241"/>
      <c r="V164" s="241"/>
      <c r="W164" s="282"/>
      <c r="X164" s="288"/>
      <c r="Y164" s="290"/>
      <c r="Z164" s="204"/>
      <c r="AA164" s="273"/>
      <c r="AB164" s="241"/>
      <c r="AC164" s="241"/>
      <c r="AD164" s="282"/>
    </row>
    <row r="165" spans="1:30" ht="15" customHeight="1" x14ac:dyDescent="0.2">
      <c r="A165" s="276"/>
      <c r="B165" s="259"/>
      <c r="C165" s="204"/>
      <c r="D165" s="279"/>
      <c r="E165" s="204"/>
      <c r="F165" s="241"/>
      <c r="G165" s="282"/>
      <c r="H165" s="270"/>
      <c r="I165" s="292" t="s">
        <v>73</v>
      </c>
      <c r="J165" s="241" t="s">
        <v>40</v>
      </c>
      <c r="K165" s="221"/>
      <c r="L165" s="199"/>
      <c r="M165" s="295"/>
      <c r="N165" s="298"/>
      <c r="O165" s="270"/>
      <c r="P165" s="241"/>
      <c r="Q165" s="56"/>
      <c r="R165" s="56" t="str">
        <f>+IFERROR(VLOOKUP(Q165,[3]DATOS!$E$2:$F$9,2,FALSE),"")</f>
        <v/>
      </c>
      <c r="S165" s="273"/>
      <c r="T165" s="270"/>
      <c r="U165" s="241"/>
      <c r="V165" s="241"/>
      <c r="W165" s="282"/>
      <c r="X165" s="288"/>
      <c r="Y165" s="290"/>
      <c r="Z165" s="204"/>
      <c r="AA165" s="273"/>
      <c r="AB165" s="241"/>
      <c r="AC165" s="241"/>
      <c r="AD165" s="282"/>
    </row>
    <row r="166" spans="1:30" ht="15" customHeight="1" x14ac:dyDescent="0.2">
      <c r="A166" s="276"/>
      <c r="B166" s="259"/>
      <c r="C166" s="204"/>
      <c r="D166" s="279"/>
      <c r="E166" s="204"/>
      <c r="F166" s="241"/>
      <c r="G166" s="282"/>
      <c r="H166" s="270"/>
      <c r="I166" s="292"/>
      <c r="J166" s="241"/>
      <c r="K166" s="221"/>
      <c r="L166" s="199"/>
      <c r="M166" s="295"/>
      <c r="N166" s="298"/>
      <c r="O166" s="270"/>
      <c r="P166" s="241"/>
      <c r="Q166" s="56"/>
      <c r="R166" s="56" t="str">
        <f>+IFERROR(VLOOKUP(Q166,[3]DATOS!$E$2:$F$9,2,FALSE),"")</f>
        <v/>
      </c>
      <c r="S166" s="273"/>
      <c r="T166" s="270"/>
      <c r="U166" s="241"/>
      <c r="V166" s="241"/>
      <c r="W166" s="282"/>
      <c r="X166" s="288"/>
      <c r="Y166" s="290"/>
      <c r="Z166" s="204"/>
      <c r="AA166" s="273"/>
      <c r="AB166" s="241"/>
      <c r="AC166" s="241"/>
      <c r="AD166" s="282"/>
    </row>
    <row r="167" spans="1:30" ht="15" customHeight="1" x14ac:dyDescent="0.2">
      <c r="A167" s="276"/>
      <c r="B167" s="259"/>
      <c r="C167" s="204"/>
      <c r="D167" s="279"/>
      <c r="E167" s="204"/>
      <c r="F167" s="241"/>
      <c r="G167" s="282"/>
      <c r="H167" s="270"/>
      <c r="I167" s="310" t="s">
        <v>74</v>
      </c>
      <c r="J167" s="241" t="s">
        <v>40</v>
      </c>
      <c r="K167" s="221"/>
      <c r="L167" s="199"/>
      <c r="M167" s="295"/>
      <c r="N167" s="298"/>
      <c r="O167" s="270"/>
      <c r="P167" s="241"/>
      <c r="Q167" s="56"/>
      <c r="R167" s="56" t="str">
        <f>+IFERROR(VLOOKUP(Q167,[3]DATOS!$E$2:$F$9,2,FALSE),"")</f>
        <v/>
      </c>
      <c r="S167" s="273"/>
      <c r="T167" s="270"/>
      <c r="U167" s="241"/>
      <c r="V167" s="241"/>
      <c r="W167" s="282"/>
      <c r="X167" s="288"/>
      <c r="Y167" s="290"/>
      <c r="Z167" s="204"/>
      <c r="AA167" s="273"/>
      <c r="AB167" s="241"/>
      <c r="AC167" s="241"/>
      <c r="AD167" s="282"/>
    </row>
    <row r="168" spans="1:30" ht="15.75" customHeight="1" thickBot="1" x14ac:dyDescent="0.25">
      <c r="A168" s="277"/>
      <c r="B168" s="278"/>
      <c r="C168" s="204"/>
      <c r="D168" s="280"/>
      <c r="E168" s="205"/>
      <c r="F168" s="242"/>
      <c r="G168" s="283"/>
      <c r="H168" s="274"/>
      <c r="I168" s="311"/>
      <c r="J168" s="242"/>
      <c r="K168" s="222"/>
      <c r="L168" s="200"/>
      <c r="M168" s="296"/>
      <c r="N168" s="299"/>
      <c r="O168" s="274"/>
      <c r="P168" s="242"/>
      <c r="Q168" s="58"/>
      <c r="R168" s="58" t="str">
        <f>+IFERROR(VLOOKUP(Q168,[3]DATOS!$E$2:$F$9,2,FALSE),"")</f>
        <v/>
      </c>
      <c r="S168" s="293"/>
      <c r="T168" s="274"/>
      <c r="U168" s="242"/>
      <c r="V168" s="242"/>
      <c r="W168" s="283"/>
      <c r="X168" s="289"/>
      <c r="Y168" s="291"/>
      <c r="Z168" s="205"/>
      <c r="AA168" s="273"/>
      <c r="AB168" s="241"/>
      <c r="AC168" s="241"/>
      <c r="AD168" s="282"/>
    </row>
    <row r="169" spans="1:30" ht="27" customHeight="1" x14ac:dyDescent="0.2">
      <c r="A169" s="314">
        <v>23</v>
      </c>
      <c r="B169" s="313" t="s">
        <v>194</v>
      </c>
      <c r="C169" s="96" t="s">
        <v>195</v>
      </c>
      <c r="D169" s="197" t="s">
        <v>184</v>
      </c>
      <c r="E169" s="241" t="s">
        <v>185</v>
      </c>
      <c r="F169" s="197" t="s">
        <v>186</v>
      </c>
      <c r="G169" s="197" t="s">
        <v>23</v>
      </c>
      <c r="H169" s="197" t="s">
        <v>27</v>
      </c>
      <c r="I169" s="49" t="s">
        <v>58</v>
      </c>
      <c r="J169" s="44" t="s">
        <v>39</v>
      </c>
      <c r="K169" s="262">
        <f>COUNTIF(J169:J190,[4]DATOS!$D$15)</f>
        <v>9</v>
      </c>
      <c r="L169" s="266" t="str">
        <f>+IF(AND(K169&lt;6,K169&gt;0),"Moderado",IF(AND(K169&lt;12,K169&gt;5),"Mayor",IF(AND(K169&lt;18,K169&gt;11),"Catastrófico","Responda las Preguntas de Impacto")))</f>
        <v>Mayor</v>
      </c>
      <c r="M169" s="191" t="str">
        <f>IF(AND(EXACT(H169,"Raro"),(EXACT(L169,"Moderado"))),"Baja",IF(AND(EXACT(H169,"Raro"),(EXACT(L169,"Mayor"))),"Baja",IF(AND(EXACT(H169,"Raro"),(EXACT(L169,"Catastrófico"))),"Moderada",IF(AND(EXACT(H169,"Improbable"),(EXACT(L169,"Moderado"))),"Baja",IF(AND(EXACT(H169,"Improbable"),(EXACT(L169,"Mayor"))),"Moderada",IF(AND(EXACT(H169,"Improbable"),(EXACT(L169,"Catastrófico"))),"Alta",IF(AND(EXACT(H169,"Posible"),(EXACT(L169,"Moderado"))),"Moderada",IF(AND(EXACT(H169,"Posible"),(EXACT(L169,"Mayor"))),"Alta",IF(AND(EXACT(H169,"Posible"),(EXACT(L169,"Catastrófico"))),"Extrema",IF(AND(EXACT(H169,"Probable"),(EXACT(L169,"Moderado"))),"Moderada",IF(AND(EXACT(H169,"Probable"),(EXACT(L169,"Mayor"))),"Alta",IF(AND(EXACT(H169,"Probable"),(EXACT(L169,"Catastrófico"))),"Extrema",IF(AND(EXACT(H169,"Casi Seguro"),(EXACT(L169,"Moderado"))),"Moderada",IF(AND(EXACT(H169,"Casi Seguro"),(EXACT(L169,"Mayor"))),"Alta",IF(AND(EXACT(H169,"Casi Seguro"),(EXACT(L169,"Catastrófico"))),"Extrema","")))))))))))))))</f>
        <v>Baja</v>
      </c>
      <c r="N169" s="188" t="str">
        <f t="shared" ref="N169" si="11">IF(EXACT(M169,"Baja"),"Asumir el Riesgo",IF(EXACT(M169,"Moderada"),"Asumir el Riesgo, Reducir el Riesgo",IF(EXACT(M169,"Alta"),"Asumir el Riesgo, Evitar, Compartir o Transferir",IF(EXACT(M169,"Extrema"),"Reducir el Riesgo, Evitar, Compartir o Transferir",""))))</f>
        <v>Asumir el Riesgo</v>
      </c>
      <c r="O169" s="197" t="s">
        <v>187</v>
      </c>
      <c r="P169" s="197" t="s">
        <v>55</v>
      </c>
      <c r="Q169" s="23" t="s">
        <v>12</v>
      </c>
      <c r="R169" s="23">
        <f>+IFERROR(VLOOKUP(Q169,[4]DATOS!$E$2:$F$9,2,FALSE),"")</f>
        <v>15</v>
      </c>
      <c r="S169" s="96">
        <f>SUM(R169:R176)</f>
        <v>75</v>
      </c>
      <c r="T169" s="197" t="s">
        <v>27</v>
      </c>
      <c r="U169" s="197" t="s">
        <v>36</v>
      </c>
      <c r="V169" s="197" t="str">
        <f>IF(AND(EXACT(T169,"Raro"),(EXACT(U169,"Moderado"))),"Baja",IF(AND(EXACT(T169,"Raro"),(EXACT(U169,"Mayor"))),"Baja",IF(AND(EXACT(T169,"Raro"),(EXACT(U169,"Catastrófico"))),"Moderada",IF(AND(EXACT(T169,"Improbable"),(EXACT(U169,"Moderado"))),"Baja",IF(AND(EXACT(T169,"Improbable"),(EXACT(U169,"Mayor"))),"Moderada",IF(AND(EXACT(T169,"Improbable"),(EXACT(U169,"Catastrófico"))),"Alta",IF(AND(EXACT(T169,"Posible"),(EXACT(U169,"Moderado"))),"Moderada",IF(AND(EXACT(T169,"Posible"),(EXACT(U169,"Mayor"))),"Alta",IF(AND(EXACT(T169,"Posible"),(EXACT(U169,"Catastrófico"))),"Extrema",IF(AND(EXACT(T169,"Probable"),(EXACT(U169,"Moderado"))),"Moderada",IF(AND(EXACT(T169,"Probable"),(EXACT(U169,"Mayor"))),"Alta",IF(AND(EXACT(T169,"Probable"),(EXACT(U169,"Catastrófico"))),"Extrema",IF(AND(EXACT(T169,"Casi Seguro"),(EXACT(U169,"Moderado"))),"Moderada",IF(AND(EXACT(T169,"Casi Seguro"),(EXACT(U169,"Mayor"))),"Alta",IF(AND(EXACT(T169,"Casi Seguro"),(EXACT(U169,"Catastrófico"))),"Extrema","")))))))))))))))</f>
        <v>Baja</v>
      </c>
      <c r="W169" s="197" t="str">
        <f t="shared" ref="W169" si="12">IF(EXACT(V169,"Baja"),"Asumir el Riesgo",IF(EXACT(V169,"Moderada"),"Asumir el Riesgo, Reducir el Riesgo",IF(EXACT(V169,"Alta"),"Asumir el Riesgo, Evitar, Compartir o Transferir",IF(EXACT(V169,"Extrema"),"Reducir el Riesgo, Evitar, Compartir o Transferir",""))))</f>
        <v>Asumir el Riesgo</v>
      </c>
      <c r="X169" s="197" t="s">
        <v>188</v>
      </c>
      <c r="Y169" s="197" t="s">
        <v>189</v>
      </c>
      <c r="Z169" s="197" t="s">
        <v>190</v>
      </c>
      <c r="AA169" s="312" t="s">
        <v>191</v>
      </c>
      <c r="AB169" s="197" t="s">
        <v>192</v>
      </c>
      <c r="AC169" s="197" t="s">
        <v>190</v>
      </c>
      <c r="AD169" s="185" t="s">
        <v>193</v>
      </c>
    </row>
    <row r="170" spans="1:30" ht="27" customHeight="1" x14ac:dyDescent="0.2">
      <c r="A170" s="315"/>
      <c r="B170" s="202"/>
      <c r="C170" s="96"/>
      <c r="D170" s="197"/>
      <c r="E170" s="241"/>
      <c r="F170" s="197"/>
      <c r="G170" s="197"/>
      <c r="H170" s="197"/>
      <c r="I170" s="49" t="s">
        <v>59</v>
      </c>
      <c r="J170" s="44" t="s">
        <v>39</v>
      </c>
      <c r="K170" s="262"/>
      <c r="L170" s="266"/>
      <c r="M170" s="191"/>
      <c r="N170" s="188"/>
      <c r="O170" s="197"/>
      <c r="P170" s="197"/>
      <c r="Q170" s="23" t="s">
        <v>45</v>
      </c>
      <c r="R170" s="23">
        <f>+IFERROR(VLOOKUP(Q170,[4]DATOS!$E$2:$F$9,2,FALSE),"")</f>
        <v>10</v>
      </c>
      <c r="S170" s="96"/>
      <c r="T170" s="197"/>
      <c r="U170" s="197"/>
      <c r="V170" s="197"/>
      <c r="W170" s="197"/>
      <c r="X170" s="197"/>
      <c r="Y170" s="197"/>
      <c r="Z170" s="197"/>
      <c r="AA170" s="312"/>
      <c r="AB170" s="197"/>
      <c r="AC170" s="197"/>
      <c r="AD170" s="185"/>
    </row>
    <row r="171" spans="1:30" ht="27" customHeight="1" x14ac:dyDescent="0.2">
      <c r="A171" s="315"/>
      <c r="B171" s="202"/>
      <c r="C171" s="96"/>
      <c r="D171" s="197"/>
      <c r="E171" s="241"/>
      <c r="F171" s="197"/>
      <c r="G171" s="197"/>
      <c r="H171" s="197"/>
      <c r="I171" s="49" t="s">
        <v>60</v>
      </c>
      <c r="J171" s="44" t="s">
        <v>40</v>
      </c>
      <c r="K171" s="262"/>
      <c r="L171" s="266"/>
      <c r="M171" s="191"/>
      <c r="N171" s="188"/>
      <c r="O171" s="197"/>
      <c r="P171" s="197"/>
      <c r="Q171" s="23" t="s">
        <v>11</v>
      </c>
      <c r="R171" s="23">
        <f>+IFERROR(VLOOKUP(Q171,[4]DATOS!$E$2:$F$9,2,FALSE),"")</f>
        <v>15</v>
      </c>
      <c r="S171" s="96"/>
      <c r="T171" s="197"/>
      <c r="U171" s="197"/>
      <c r="V171" s="197"/>
      <c r="W171" s="197"/>
      <c r="X171" s="197"/>
      <c r="Y171" s="197"/>
      <c r="Z171" s="197"/>
      <c r="AA171" s="312"/>
      <c r="AB171" s="197"/>
      <c r="AC171" s="197"/>
      <c r="AD171" s="185"/>
    </row>
    <row r="172" spans="1:30" ht="27" customHeight="1" x14ac:dyDescent="0.2">
      <c r="A172" s="315"/>
      <c r="B172" s="202"/>
      <c r="C172" s="96"/>
      <c r="D172" s="197"/>
      <c r="E172" s="241"/>
      <c r="F172" s="197"/>
      <c r="G172" s="197"/>
      <c r="H172" s="197"/>
      <c r="I172" s="49" t="s">
        <v>61</v>
      </c>
      <c r="J172" s="44" t="s">
        <v>40</v>
      </c>
      <c r="K172" s="262"/>
      <c r="L172" s="266"/>
      <c r="M172" s="191"/>
      <c r="N172" s="188"/>
      <c r="O172" s="197"/>
      <c r="P172" s="197"/>
      <c r="Q172" s="23" t="s">
        <v>10</v>
      </c>
      <c r="R172" s="23">
        <f>+IFERROR(VLOOKUP(Q172,[4]DATOS!$E$2:$F$9,2,FALSE),"")</f>
        <v>30</v>
      </c>
      <c r="S172" s="96"/>
      <c r="T172" s="197"/>
      <c r="U172" s="197"/>
      <c r="V172" s="197"/>
      <c r="W172" s="197"/>
      <c r="X172" s="197"/>
      <c r="Y172" s="197"/>
      <c r="Z172" s="197"/>
      <c r="AA172" s="312"/>
      <c r="AB172" s="197"/>
      <c r="AC172" s="197"/>
      <c r="AD172" s="185"/>
    </row>
    <row r="173" spans="1:30" ht="27" customHeight="1" x14ac:dyDescent="0.2">
      <c r="A173" s="315"/>
      <c r="B173" s="202"/>
      <c r="C173" s="96"/>
      <c r="D173" s="197"/>
      <c r="E173" s="241"/>
      <c r="F173" s="197"/>
      <c r="G173" s="197"/>
      <c r="H173" s="197"/>
      <c r="I173" s="49" t="s">
        <v>62</v>
      </c>
      <c r="J173" s="44" t="s">
        <v>40</v>
      </c>
      <c r="K173" s="262"/>
      <c r="L173" s="266"/>
      <c r="M173" s="191"/>
      <c r="N173" s="188"/>
      <c r="O173" s="197"/>
      <c r="P173" s="197"/>
      <c r="Q173" s="23" t="s">
        <v>43</v>
      </c>
      <c r="R173" s="23">
        <f>+IFERROR(VLOOKUP(Q173,[4]DATOS!$E$2:$F$9,2,FALSE),"")</f>
        <v>5</v>
      </c>
      <c r="S173" s="96"/>
      <c r="T173" s="197"/>
      <c r="U173" s="197"/>
      <c r="V173" s="197"/>
      <c r="W173" s="197"/>
      <c r="X173" s="197"/>
      <c r="Y173" s="197"/>
      <c r="Z173" s="197"/>
      <c r="AA173" s="312"/>
      <c r="AB173" s="197"/>
      <c r="AC173" s="197"/>
      <c r="AD173" s="185"/>
    </row>
    <row r="174" spans="1:30" ht="27" customHeight="1" x14ac:dyDescent="0.2">
      <c r="A174" s="315"/>
      <c r="B174" s="202"/>
      <c r="C174" s="96"/>
      <c r="D174" s="197"/>
      <c r="E174" s="241"/>
      <c r="F174" s="197"/>
      <c r="G174" s="197"/>
      <c r="H174" s="197"/>
      <c r="I174" s="49" t="s">
        <v>63</v>
      </c>
      <c r="J174" s="44" t="s">
        <v>39</v>
      </c>
      <c r="K174" s="262"/>
      <c r="L174" s="266"/>
      <c r="M174" s="191"/>
      <c r="N174" s="188"/>
      <c r="O174" s="197"/>
      <c r="P174" s="197"/>
      <c r="Q174" s="23"/>
      <c r="R174" s="23" t="str">
        <f>+IFERROR(VLOOKUP(Q174,[4]DATOS!$E$2:$F$9,2,FALSE),"")</f>
        <v/>
      </c>
      <c r="S174" s="96"/>
      <c r="T174" s="197"/>
      <c r="U174" s="197"/>
      <c r="V174" s="197"/>
      <c r="W174" s="197"/>
      <c r="X174" s="197"/>
      <c r="Y174" s="197"/>
      <c r="Z174" s="197"/>
      <c r="AA174" s="312"/>
      <c r="AB174" s="197"/>
      <c r="AC174" s="197"/>
      <c r="AD174" s="185"/>
    </row>
    <row r="175" spans="1:30" ht="27" customHeight="1" x14ac:dyDescent="0.2">
      <c r="A175" s="315"/>
      <c r="B175" s="202"/>
      <c r="C175" s="96"/>
      <c r="D175" s="197"/>
      <c r="E175" s="241"/>
      <c r="F175" s="197"/>
      <c r="G175" s="197"/>
      <c r="H175" s="197"/>
      <c r="I175" s="49" t="s">
        <v>64</v>
      </c>
      <c r="J175" s="44" t="s">
        <v>40</v>
      </c>
      <c r="K175" s="262"/>
      <c r="L175" s="266"/>
      <c r="M175" s="191"/>
      <c r="N175" s="188"/>
      <c r="O175" s="197"/>
      <c r="P175" s="197"/>
      <c r="Q175" s="23"/>
      <c r="R175" s="23" t="str">
        <f>+IFERROR(VLOOKUP(Q175,[4]DATOS!$E$2:$F$9,2,FALSE),"")</f>
        <v/>
      </c>
      <c r="S175" s="96"/>
      <c r="T175" s="197"/>
      <c r="U175" s="197"/>
      <c r="V175" s="197"/>
      <c r="W175" s="197"/>
      <c r="X175" s="197"/>
      <c r="Y175" s="197"/>
      <c r="Z175" s="197"/>
      <c r="AA175" s="312"/>
      <c r="AB175" s="197"/>
      <c r="AC175" s="197"/>
      <c r="AD175" s="185"/>
    </row>
    <row r="176" spans="1:30" ht="27" customHeight="1" x14ac:dyDescent="0.2">
      <c r="A176" s="315"/>
      <c r="B176" s="202"/>
      <c r="C176" s="96"/>
      <c r="D176" s="197"/>
      <c r="E176" s="241"/>
      <c r="F176" s="197"/>
      <c r="G176" s="197"/>
      <c r="H176" s="197"/>
      <c r="I176" s="49" t="s">
        <v>65</v>
      </c>
      <c r="J176" s="44" t="s">
        <v>40</v>
      </c>
      <c r="K176" s="262"/>
      <c r="L176" s="266"/>
      <c r="M176" s="191"/>
      <c r="N176" s="188"/>
      <c r="O176" s="197"/>
      <c r="P176" s="197"/>
      <c r="Q176" s="23"/>
      <c r="R176" s="23" t="str">
        <f>+IFERROR(VLOOKUP(Q176,[4]DATOS!$E$2:$F$9,2,FALSE),"")</f>
        <v/>
      </c>
      <c r="S176" s="96"/>
      <c r="T176" s="197"/>
      <c r="U176" s="197"/>
      <c r="V176" s="197"/>
      <c r="W176" s="197"/>
      <c r="X176" s="197"/>
      <c r="Y176" s="197"/>
      <c r="Z176" s="197"/>
      <c r="AA176" s="312"/>
      <c r="AB176" s="197"/>
      <c r="AC176" s="197"/>
      <c r="AD176" s="185"/>
    </row>
    <row r="177" spans="1:30" ht="27" customHeight="1" x14ac:dyDescent="0.2">
      <c r="A177" s="315"/>
      <c r="B177" s="202"/>
      <c r="C177" s="96"/>
      <c r="D177" s="197"/>
      <c r="E177" s="241"/>
      <c r="F177" s="197"/>
      <c r="G177" s="197"/>
      <c r="H177" s="197"/>
      <c r="I177" s="49" t="s">
        <v>66</v>
      </c>
      <c r="J177" s="44" t="s">
        <v>40</v>
      </c>
      <c r="K177" s="262"/>
      <c r="L177" s="266"/>
      <c r="M177" s="191"/>
      <c r="N177" s="188"/>
      <c r="O177" s="197"/>
      <c r="P177" s="197"/>
      <c r="Q177" s="23"/>
      <c r="R177" s="23" t="str">
        <f>+IFERROR(VLOOKUP(Q177,[4]DATOS!$E$2:$F$9,2,FALSE),"")</f>
        <v/>
      </c>
      <c r="S177" s="96">
        <f>SUM(R177:R184)</f>
        <v>0</v>
      </c>
      <c r="T177" s="197"/>
      <c r="U177" s="197"/>
      <c r="V177" s="197"/>
      <c r="W177" s="197"/>
      <c r="X177" s="197"/>
      <c r="Y177" s="197"/>
      <c r="Z177" s="197"/>
      <c r="AA177" s="312"/>
      <c r="AB177" s="197"/>
      <c r="AC177" s="197"/>
      <c r="AD177" s="185"/>
    </row>
    <row r="178" spans="1:30" ht="27" customHeight="1" x14ac:dyDescent="0.2">
      <c r="A178" s="315"/>
      <c r="B178" s="202"/>
      <c r="C178" s="96"/>
      <c r="D178" s="197"/>
      <c r="E178" s="241"/>
      <c r="F178" s="197"/>
      <c r="G178" s="197"/>
      <c r="H178" s="197"/>
      <c r="I178" s="49" t="s">
        <v>67</v>
      </c>
      <c r="J178" s="44" t="s">
        <v>39</v>
      </c>
      <c r="K178" s="262"/>
      <c r="L178" s="266"/>
      <c r="M178" s="191"/>
      <c r="N178" s="188"/>
      <c r="O178" s="197"/>
      <c r="P178" s="197"/>
      <c r="Q178" s="23"/>
      <c r="R178" s="23" t="str">
        <f>+IFERROR(VLOOKUP(Q178,[4]DATOS!$E$2:$F$9,2,FALSE),"")</f>
        <v/>
      </c>
      <c r="S178" s="96"/>
      <c r="T178" s="197"/>
      <c r="U178" s="197"/>
      <c r="V178" s="197"/>
      <c r="W178" s="197"/>
      <c r="X178" s="197"/>
      <c r="Y178" s="197"/>
      <c r="Z178" s="197"/>
      <c r="AA178" s="312"/>
      <c r="AB178" s="197"/>
      <c r="AC178" s="197"/>
      <c r="AD178" s="185"/>
    </row>
    <row r="179" spans="1:30" ht="27" customHeight="1" x14ac:dyDescent="0.2">
      <c r="A179" s="315"/>
      <c r="B179" s="202"/>
      <c r="C179" s="96"/>
      <c r="D179" s="197"/>
      <c r="E179" s="241"/>
      <c r="F179" s="197"/>
      <c r="G179" s="197"/>
      <c r="H179" s="197"/>
      <c r="I179" s="49" t="s">
        <v>68</v>
      </c>
      <c r="J179" s="44" t="s">
        <v>39</v>
      </c>
      <c r="K179" s="262"/>
      <c r="L179" s="266"/>
      <c r="M179" s="191"/>
      <c r="N179" s="188"/>
      <c r="O179" s="197"/>
      <c r="P179" s="197"/>
      <c r="Q179" s="23"/>
      <c r="R179" s="23" t="str">
        <f>+IFERROR(VLOOKUP(Q179,[4]DATOS!$E$2:$F$9,2,FALSE),"")</f>
        <v/>
      </c>
      <c r="S179" s="96"/>
      <c r="T179" s="197"/>
      <c r="U179" s="197"/>
      <c r="V179" s="197"/>
      <c r="W179" s="197"/>
      <c r="X179" s="197"/>
      <c r="Y179" s="197"/>
      <c r="Z179" s="197"/>
      <c r="AA179" s="312"/>
      <c r="AB179" s="197"/>
      <c r="AC179" s="197"/>
      <c r="AD179" s="185"/>
    </row>
    <row r="180" spans="1:30" ht="27" customHeight="1" x14ac:dyDescent="0.2">
      <c r="A180" s="315"/>
      <c r="B180" s="202"/>
      <c r="C180" s="96"/>
      <c r="D180" s="197"/>
      <c r="E180" s="241"/>
      <c r="F180" s="197"/>
      <c r="G180" s="197"/>
      <c r="H180" s="197"/>
      <c r="I180" s="49" t="s">
        <v>69</v>
      </c>
      <c r="J180" s="44" t="s">
        <v>39</v>
      </c>
      <c r="K180" s="262"/>
      <c r="L180" s="266"/>
      <c r="M180" s="191"/>
      <c r="N180" s="188"/>
      <c r="O180" s="197"/>
      <c r="P180" s="197"/>
      <c r="Q180" s="23"/>
      <c r="R180" s="23" t="str">
        <f>+IFERROR(VLOOKUP(Q180,[4]DATOS!$E$2:$F$9,2,FALSE),"")</f>
        <v/>
      </c>
      <c r="S180" s="96"/>
      <c r="T180" s="197"/>
      <c r="U180" s="197"/>
      <c r="V180" s="197"/>
      <c r="W180" s="197"/>
      <c r="X180" s="197"/>
      <c r="Y180" s="197"/>
      <c r="Z180" s="197"/>
      <c r="AA180" s="312"/>
      <c r="AB180" s="197"/>
      <c r="AC180" s="197"/>
      <c r="AD180" s="185"/>
    </row>
    <row r="181" spans="1:30" ht="18.75" customHeight="1" x14ac:dyDescent="0.2">
      <c r="A181" s="315"/>
      <c r="B181" s="202"/>
      <c r="C181" s="96"/>
      <c r="D181" s="197"/>
      <c r="E181" s="241"/>
      <c r="F181" s="197"/>
      <c r="G181" s="197"/>
      <c r="H181" s="197"/>
      <c r="I181" s="212" t="s">
        <v>70</v>
      </c>
      <c r="J181" s="197" t="s">
        <v>39</v>
      </c>
      <c r="K181" s="262"/>
      <c r="L181" s="266"/>
      <c r="M181" s="191"/>
      <c r="N181" s="188"/>
      <c r="O181" s="197"/>
      <c r="P181" s="197"/>
      <c r="Q181" s="23"/>
      <c r="R181" s="23" t="str">
        <f>+IFERROR(VLOOKUP(Q181,[4]DATOS!$E$2:$F$9,2,FALSE),"")</f>
        <v/>
      </c>
      <c r="S181" s="96"/>
      <c r="T181" s="197"/>
      <c r="U181" s="197"/>
      <c r="V181" s="197"/>
      <c r="W181" s="197"/>
      <c r="X181" s="197"/>
      <c r="Y181" s="197"/>
      <c r="Z181" s="197"/>
      <c r="AA181" s="312"/>
      <c r="AB181" s="197"/>
      <c r="AC181" s="197"/>
      <c r="AD181" s="185"/>
    </row>
    <row r="182" spans="1:30" ht="18.75" customHeight="1" x14ac:dyDescent="0.2">
      <c r="A182" s="315"/>
      <c r="B182" s="202"/>
      <c r="C182" s="96"/>
      <c r="D182" s="197"/>
      <c r="E182" s="241"/>
      <c r="F182" s="197"/>
      <c r="G182" s="197"/>
      <c r="H182" s="197"/>
      <c r="I182" s="212"/>
      <c r="J182" s="197"/>
      <c r="K182" s="262"/>
      <c r="L182" s="266"/>
      <c r="M182" s="191"/>
      <c r="N182" s="188"/>
      <c r="O182" s="197"/>
      <c r="P182" s="197"/>
      <c r="Q182" s="23"/>
      <c r="R182" s="23" t="str">
        <f>+IFERROR(VLOOKUP(Q182,[4]DATOS!$E$2:$F$9,2,FALSE),"")</f>
        <v/>
      </c>
      <c r="S182" s="96"/>
      <c r="T182" s="197"/>
      <c r="U182" s="197"/>
      <c r="V182" s="197"/>
      <c r="W182" s="197"/>
      <c r="X182" s="197"/>
      <c r="Y182" s="197"/>
      <c r="Z182" s="197"/>
      <c r="AA182" s="312"/>
      <c r="AB182" s="197"/>
      <c r="AC182" s="197"/>
      <c r="AD182" s="185"/>
    </row>
    <row r="183" spans="1:30" ht="18.75" customHeight="1" x14ac:dyDescent="0.2">
      <c r="A183" s="315"/>
      <c r="B183" s="202"/>
      <c r="C183" s="96"/>
      <c r="D183" s="197"/>
      <c r="E183" s="241"/>
      <c r="F183" s="197"/>
      <c r="G183" s="197"/>
      <c r="H183" s="197"/>
      <c r="I183" s="212" t="s">
        <v>71</v>
      </c>
      <c r="J183" s="197" t="s">
        <v>39</v>
      </c>
      <c r="K183" s="262"/>
      <c r="L183" s="266"/>
      <c r="M183" s="191"/>
      <c r="N183" s="188"/>
      <c r="O183" s="197"/>
      <c r="P183" s="197"/>
      <c r="Q183" s="23"/>
      <c r="R183" s="23" t="str">
        <f>+IFERROR(VLOOKUP(Q183,[4]DATOS!$E$2:$F$9,2,FALSE),"")</f>
        <v/>
      </c>
      <c r="S183" s="96"/>
      <c r="T183" s="197"/>
      <c r="U183" s="197"/>
      <c r="V183" s="197"/>
      <c r="W183" s="197"/>
      <c r="X183" s="197"/>
      <c r="Y183" s="197"/>
      <c r="Z183" s="197"/>
      <c r="AA183" s="312"/>
      <c r="AB183" s="197"/>
      <c r="AC183" s="197"/>
      <c r="AD183" s="185"/>
    </row>
    <row r="184" spans="1:30" ht="18.75" customHeight="1" x14ac:dyDescent="0.2">
      <c r="A184" s="315"/>
      <c r="B184" s="202"/>
      <c r="C184" s="96"/>
      <c r="D184" s="197"/>
      <c r="E184" s="241"/>
      <c r="F184" s="197"/>
      <c r="G184" s="197"/>
      <c r="H184" s="197"/>
      <c r="I184" s="212"/>
      <c r="J184" s="197"/>
      <c r="K184" s="262"/>
      <c r="L184" s="266"/>
      <c r="M184" s="191"/>
      <c r="N184" s="188"/>
      <c r="O184" s="197"/>
      <c r="P184" s="197"/>
      <c r="Q184" s="23"/>
      <c r="R184" s="23" t="str">
        <f>+IFERROR(VLOOKUP(Q184,[4]DATOS!$E$2:$F$9,2,FALSE),"")</f>
        <v/>
      </c>
      <c r="S184" s="96"/>
      <c r="T184" s="197"/>
      <c r="U184" s="197"/>
      <c r="V184" s="197"/>
      <c r="W184" s="197"/>
      <c r="X184" s="197"/>
      <c r="Y184" s="197"/>
      <c r="Z184" s="197"/>
      <c r="AA184" s="312"/>
      <c r="AB184" s="197"/>
      <c r="AC184" s="197"/>
      <c r="AD184" s="185"/>
    </row>
    <row r="185" spans="1:30" ht="18.75" customHeight="1" x14ac:dyDescent="0.2">
      <c r="A185" s="315"/>
      <c r="B185" s="202"/>
      <c r="C185" s="96"/>
      <c r="D185" s="197"/>
      <c r="E185" s="241"/>
      <c r="F185" s="197"/>
      <c r="G185" s="197"/>
      <c r="H185" s="197"/>
      <c r="I185" s="212" t="s">
        <v>72</v>
      </c>
      <c r="J185" s="197" t="s">
        <v>40</v>
      </c>
      <c r="K185" s="262"/>
      <c r="L185" s="266"/>
      <c r="M185" s="191"/>
      <c r="N185" s="188"/>
      <c r="O185" s="197"/>
      <c r="P185" s="197"/>
      <c r="Q185" s="23"/>
      <c r="R185" s="23" t="str">
        <f>+IFERROR(VLOOKUP(Q185,[4]DATOS!$E$2:$F$9,2,FALSE),"")</f>
        <v/>
      </c>
      <c r="S185" s="96"/>
      <c r="T185" s="197"/>
      <c r="U185" s="197"/>
      <c r="V185" s="197"/>
      <c r="W185" s="197"/>
      <c r="X185" s="197"/>
      <c r="Y185" s="197"/>
      <c r="Z185" s="197"/>
      <c r="AA185" s="312"/>
      <c r="AB185" s="197"/>
      <c r="AC185" s="197"/>
      <c r="AD185" s="185"/>
    </row>
    <row r="186" spans="1:30" ht="18.75" customHeight="1" x14ac:dyDescent="0.2">
      <c r="A186" s="315"/>
      <c r="B186" s="202"/>
      <c r="C186" s="96"/>
      <c r="D186" s="197"/>
      <c r="E186" s="241"/>
      <c r="F186" s="197"/>
      <c r="G186" s="197"/>
      <c r="H186" s="197"/>
      <c r="I186" s="212"/>
      <c r="J186" s="197"/>
      <c r="K186" s="262"/>
      <c r="L186" s="266"/>
      <c r="M186" s="191"/>
      <c r="N186" s="188"/>
      <c r="O186" s="197"/>
      <c r="P186" s="197"/>
      <c r="Q186" s="23"/>
      <c r="R186" s="23" t="str">
        <f>+IFERROR(VLOOKUP(Q186,[4]DATOS!$E$2:$F$9,2,FALSE),"")</f>
        <v/>
      </c>
      <c r="S186" s="96"/>
      <c r="T186" s="197"/>
      <c r="U186" s="197"/>
      <c r="V186" s="197"/>
      <c r="W186" s="197"/>
      <c r="X186" s="197"/>
      <c r="Y186" s="197"/>
      <c r="Z186" s="197"/>
      <c r="AA186" s="312"/>
      <c r="AB186" s="197"/>
      <c r="AC186" s="197"/>
      <c r="AD186" s="185"/>
    </row>
    <row r="187" spans="1:30" ht="18.75" customHeight="1" x14ac:dyDescent="0.2">
      <c r="A187" s="315"/>
      <c r="B187" s="202"/>
      <c r="C187" s="96"/>
      <c r="D187" s="197"/>
      <c r="E187" s="241"/>
      <c r="F187" s="197"/>
      <c r="G187" s="197"/>
      <c r="H187" s="197"/>
      <c r="I187" s="212" t="s">
        <v>73</v>
      </c>
      <c r="J187" s="197" t="s">
        <v>39</v>
      </c>
      <c r="K187" s="262"/>
      <c r="L187" s="266"/>
      <c r="M187" s="191"/>
      <c r="N187" s="188"/>
      <c r="O187" s="197"/>
      <c r="P187" s="197"/>
      <c r="Q187" s="23"/>
      <c r="R187" s="23" t="str">
        <f>+IFERROR(VLOOKUP(Q187,[4]DATOS!$E$2:$F$9,2,FALSE),"")</f>
        <v/>
      </c>
      <c r="S187" s="96"/>
      <c r="T187" s="197"/>
      <c r="U187" s="197"/>
      <c r="V187" s="197"/>
      <c r="W187" s="197"/>
      <c r="X187" s="197"/>
      <c r="Y187" s="197"/>
      <c r="Z187" s="197"/>
      <c r="AA187" s="312"/>
      <c r="AB187" s="197"/>
      <c r="AC187" s="197"/>
      <c r="AD187" s="185"/>
    </row>
    <row r="188" spans="1:30" ht="18.75" customHeight="1" x14ac:dyDescent="0.2">
      <c r="A188" s="315"/>
      <c r="B188" s="202"/>
      <c r="C188" s="96"/>
      <c r="D188" s="197"/>
      <c r="E188" s="241"/>
      <c r="F188" s="197"/>
      <c r="G188" s="197"/>
      <c r="H188" s="197"/>
      <c r="I188" s="212"/>
      <c r="J188" s="197"/>
      <c r="K188" s="262"/>
      <c r="L188" s="266"/>
      <c r="M188" s="191"/>
      <c r="N188" s="188"/>
      <c r="O188" s="197"/>
      <c r="P188" s="197"/>
      <c r="Q188" s="23"/>
      <c r="R188" s="23" t="str">
        <f>+IFERROR(VLOOKUP(Q188,[4]DATOS!$E$2:$F$9,2,FALSE),"")</f>
        <v/>
      </c>
      <c r="S188" s="96"/>
      <c r="T188" s="197"/>
      <c r="U188" s="197"/>
      <c r="V188" s="197"/>
      <c r="W188" s="197"/>
      <c r="X188" s="197"/>
      <c r="Y188" s="197"/>
      <c r="Z188" s="197"/>
      <c r="AA188" s="312"/>
      <c r="AB188" s="197"/>
      <c r="AC188" s="197"/>
      <c r="AD188" s="185"/>
    </row>
    <row r="189" spans="1:30" ht="18.75" customHeight="1" x14ac:dyDescent="0.2">
      <c r="A189" s="315"/>
      <c r="B189" s="202"/>
      <c r="C189" s="96"/>
      <c r="D189" s="197"/>
      <c r="E189" s="241"/>
      <c r="F189" s="197"/>
      <c r="G189" s="197"/>
      <c r="H189" s="197"/>
      <c r="I189" s="212" t="s">
        <v>74</v>
      </c>
      <c r="J189" s="197" t="s">
        <v>40</v>
      </c>
      <c r="K189" s="262"/>
      <c r="L189" s="266"/>
      <c r="M189" s="191"/>
      <c r="N189" s="188"/>
      <c r="O189" s="197"/>
      <c r="P189" s="197"/>
      <c r="Q189" s="23"/>
      <c r="R189" s="23" t="str">
        <f>+IFERROR(VLOOKUP(Q189,[4]DATOS!$E$2:$F$9,2,FALSE),"")</f>
        <v/>
      </c>
      <c r="S189" s="96"/>
      <c r="T189" s="197"/>
      <c r="U189" s="197"/>
      <c r="V189" s="197"/>
      <c r="W189" s="197"/>
      <c r="X189" s="197"/>
      <c r="Y189" s="197"/>
      <c r="Z189" s="197"/>
      <c r="AA189" s="312"/>
      <c r="AB189" s="197"/>
      <c r="AC189" s="197"/>
      <c r="AD189" s="185"/>
    </row>
    <row r="190" spans="1:30" ht="18.75" customHeight="1" x14ac:dyDescent="0.2">
      <c r="A190" s="315"/>
      <c r="B190" s="202"/>
      <c r="C190" s="96"/>
      <c r="D190" s="197"/>
      <c r="E190" s="241"/>
      <c r="F190" s="197"/>
      <c r="G190" s="197"/>
      <c r="H190" s="197"/>
      <c r="I190" s="212"/>
      <c r="J190" s="197"/>
      <c r="K190" s="262"/>
      <c r="L190" s="266"/>
      <c r="M190" s="191"/>
      <c r="N190" s="188"/>
      <c r="O190" s="197"/>
      <c r="P190" s="197"/>
      <c r="Q190" s="23"/>
      <c r="R190" s="23" t="str">
        <f>+IFERROR(VLOOKUP(Q190,[4]DATOS!$E$2:$F$9,2,FALSE),"")</f>
        <v/>
      </c>
      <c r="S190" s="96"/>
      <c r="T190" s="197"/>
      <c r="U190" s="197"/>
      <c r="V190" s="197"/>
      <c r="W190" s="197"/>
      <c r="X190" s="197"/>
      <c r="Y190" s="197"/>
      <c r="Z190" s="197"/>
      <c r="AA190" s="312"/>
      <c r="AB190" s="197"/>
      <c r="AC190" s="197"/>
      <c r="AD190" s="185"/>
    </row>
    <row r="191" spans="1:30" ht="22.5" x14ac:dyDescent="0.2">
      <c r="A191" s="315"/>
      <c r="B191" s="202"/>
      <c r="C191" s="96"/>
      <c r="D191" s="197" t="s">
        <v>196</v>
      </c>
      <c r="E191" s="241" t="s">
        <v>197</v>
      </c>
      <c r="F191" s="197" t="s">
        <v>198</v>
      </c>
      <c r="G191" s="197" t="str">
        <f>+G169</f>
        <v>Riesgo de Corrupción</v>
      </c>
      <c r="H191" s="197" t="s">
        <v>27</v>
      </c>
      <c r="I191" s="49" t="s">
        <v>58</v>
      </c>
      <c r="J191" s="44" t="s">
        <v>40</v>
      </c>
      <c r="K191" s="262">
        <f>COUNTIF(J191:J212,[4]DATOS!$D$15)</f>
        <v>9</v>
      </c>
      <c r="L191" s="241" t="str">
        <f>+IF(AND(K191&lt;6,K191&gt;0),"Moderado",IF(AND(K191&lt;12,K191&gt;5),"Mayor",IF(AND(K191&lt;18,K191&gt;11),"Catastrófico","Responda las Preguntas de Impacto")))</f>
        <v>Mayor</v>
      </c>
      <c r="M191" s="191" t="str">
        <f>IF(AND(EXACT(H191,"Raro"),(EXACT(L191,"Moderado"))),"Baja",IF(AND(EXACT(H191,"Raro"),(EXACT(L191,"Mayor"))),"Baja",IF(AND(EXACT(H191,"Raro"),(EXACT(L191,"Catastrófico"))),"Moderada",IF(AND(EXACT(H191,"Improbable"),(EXACT(L191,"Moderado"))),"Baja",IF(AND(EXACT(H191,"Improbable"),(EXACT(L191,"Mayor"))),"Moderada",IF(AND(EXACT(H191,"Improbable"),(EXACT(L191,"Catastrófico"))),"Alta",IF(AND(EXACT(H191,"Posible"),(EXACT(L191,"Moderado"))),"Moderada",IF(AND(EXACT(H191,"Posible"),(EXACT(L191,"Mayor"))),"Alta",IF(AND(EXACT(H191,"Posible"),(EXACT(L191,"Catastrófico"))),"Extrema",IF(AND(EXACT(H191,"Probable"),(EXACT(L191,"Moderado"))),"Moderada",IF(AND(EXACT(H191,"Probable"),(EXACT(L191,"Mayor"))),"Alta",IF(AND(EXACT(H191,"Probable"),(EXACT(L191,"Catastrófico"))),"Extrema",IF(AND(EXACT(H191,"Casi Seguro"),(EXACT(L191,"Moderado"))),"Moderada",IF(AND(EXACT(H191,"Casi Seguro"),(EXACT(L191,"Mayor"))),"Alta",IF(AND(EXACT(H191,"Casi Seguro"),(EXACT(L191,"Catastrófico"))),"Extrema","")))))))))))))))</f>
        <v>Baja</v>
      </c>
      <c r="N191" s="188" t="str">
        <f t="shared" ref="N191" si="13">IF(EXACT(M191,"Baja"),"Asumir el Riesgo",IF(EXACT(M191,"Moderada"),"Asumir el Riesgo, Reducir el Riesgo",IF(EXACT(M191,"Alta"),"Asumir el Riesgo, Evitar, Compartir o Transferir",IF(EXACT(M191,"Extrema"),"Reducir el Riesgo, Evitar, Compartir o Transferir",""))))</f>
        <v>Asumir el Riesgo</v>
      </c>
      <c r="O191" s="197" t="s">
        <v>199</v>
      </c>
      <c r="P191" s="313" t="s">
        <v>55</v>
      </c>
      <c r="Q191" s="23" t="s">
        <v>12</v>
      </c>
      <c r="R191" s="23">
        <f>+IFERROR(VLOOKUP(Q191,[4]DATOS!$E$2:$F$9,2,FALSE),"")</f>
        <v>15</v>
      </c>
      <c r="S191" s="96">
        <f>SUM(R191:R198)</f>
        <v>90</v>
      </c>
      <c r="T191" s="197" t="s">
        <v>27</v>
      </c>
      <c r="U191" s="197" t="s">
        <v>36</v>
      </c>
      <c r="V191" s="197" t="str">
        <f>IF(AND(EXACT(T191,"Raro"),(EXACT(U191,"Moderado"))),"Baja",IF(AND(EXACT(T191,"Raro"),(EXACT(U191,"Mayor"))),"Baja",IF(AND(EXACT(T191,"Raro"),(EXACT(U191,"Catastrófico"))),"Moderada",IF(AND(EXACT(T191,"Improbable"),(EXACT(U191,"Moderado"))),"Baja",IF(AND(EXACT(T191,"Improbable"),(EXACT(U191,"Mayor"))),"Moderada",IF(AND(EXACT(T191,"Improbable"),(EXACT(U191,"Catastrófico"))),"Alta",IF(AND(EXACT(T191,"Posible"),(EXACT(U191,"Moderado"))),"Moderada",IF(AND(EXACT(T191,"Posible"),(EXACT(U191,"Mayor"))),"Alta",IF(AND(EXACT(T191,"Posible"),(EXACT(U191,"Catastrófico"))),"Extrema",IF(AND(EXACT(T191,"Probable"),(EXACT(U191,"Moderado"))),"Moderada",IF(AND(EXACT(T191,"Probable"),(EXACT(U191,"Mayor"))),"Alta",IF(AND(EXACT(T191,"Probable"),(EXACT(U191,"Catastrófico"))),"Extrema",IF(AND(EXACT(T191,"Casi Seguro"),(EXACT(U191,"Moderado"))),"Moderada",IF(AND(EXACT(T191,"Casi Seguro"),(EXACT(U191,"Mayor"))),"Alta",IF(AND(EXACT(T191,"Casi Seguro"),(EXACT(U191,"Catastrófico"))),"Extrema","")))))))))))))))</f>
        <v>Baja</v>
      </c>
      <c r="W191" s="197" t="str">
        <f t="shared" ref="W191" si="14">IF(EXACT(V191,"Baja"),"Asumir el Riesgo",IF(EXACT(V191,"Moderada"),"Asumir el Riesgo, Reducir el Riesgo",IF(EXACT(V191,"Alta"),"Asumir el Riesgo, Evitar, Compartir o Transferir",IF(EXACT(V191,"Extrema"),"Reducir el Riesgo, Evitar, Compartir o Transferir",""))))</f>
        <v>Asumir el Riesgo</v>
      </c>
      <c r="X191" s="197" t="s">
        <v>188</v>
      </c>
      <c r="Y191" s="197" t="s">
        <v>200</v>
      </c>
      <c r="Z191" s="197" t="s">
        <v>201</v>
      </c>
      <c r="AA191" s="312" t="s">
        <v>191</v>
      </c>
      <c r="AB191" s="197" t="s">
        <v>202</v>
      </c>
      <c r="AC191" s="197" t="s">
        <v>203</v>
      </c>
      <c r="AD191" s="185" t="s">
        <v>204</v>
      </c>
    </row>
    <row r="192" spans="1:30" ht="22.5" x14ac:dyDescent="0.2">
      <c r="A192" s="315"/>
      <c r="B192" s="202"/>
      <c r="C192" s="96"/>
      <c r="D192" s="197"/>
      <c r="E192" s="241"/>
      <c r="F192" s="197"/>
      <c r="G192" s="197"/>
      <c r="H192" s="197"/>
      <c r="I192" s="49" t="s">
        <v>59</v>
      </c>
      <c r="J192" s="44" t="s">
        <v>40</v>
      </c>
      <c r="K192" s="262"/>
      <c r="L192" s="241"/>
      <c r="M192" s="191"/>
      <c r="N192" s="188"/>
      <c r="O192" s="197"/>
      <c r="P192" s="202"/>
      <c r="Q192" s="23" t="s">
        <v>43</v>
      </c>
      <c r="R192" s="23">
        <f>+IFERROR(VLOOKUP(Q192,[4]DATOS!$E$2:$F$9,2,FALSE),"")</f>
        <v>5</v>
      </c>
      <c r="S192" s="96"/>
      <c r="T192" s="197"/>
      <c r="U192" s="197"/>
      <c r="V192" s="197"/>
      <c r="W192" s="197"/>
      <c r="X192" s="197"/>
      <c r="Y192" s="197"/>
      <c r="Z192" s="197"/>
      <c r="AA192" s="312"/>
      <c r="AB192" s="197"/>
      <c r="AC192" s="197"/>
      <c r="AD192" s="185"/>
    </row>
    <row r="193" spans="1:30" ht="22.5" x14ac:dyDescent="0.2">
      <c r="A193" s="315"/>
      <c r="B193" s="202"/>
      <c r="C193" s="96"/>
      <c r="D193" s="197"/>
      <c r="E193" s="241"/>
      <c r="F193" s="197"/>
      <c r="G193" s="197"/>
      <c r="H193" s="197"/>
      <c r="I193" s="49" t="s">
        <v>60</v>
      </c>
      <c r="J193" s="44" t="s">
        <v>40</v>
      </c>
      <c r="K193" s="262"/>
      <c r="L193" s="241"/>
      <c r="M193" s="191"/>
      <c r="N193" s="188"/>
      <c r="O193" s="197"/>
      <c r="P193" s="202"/>
      <c r="Q193" s="23" t="s">
        <v>44</v>
      </c>
      <c r="R193" s="23">
        <f>+IFERROR(VLOOKUP(Q193,[4]DATOS!$E$2:$F$9,2,FALSE),"")</f>
        <v>15</v>
      </c>
      <c r="S193" s="96"/>
      <c r="T193" s="197"/>
      <c r="U193" s="197"/>
      <c r="V193" s="197"/>
      <c r="W193" s="197"/>
      <c r="X193" s="197"/>
      <c r="Y193" s="197"/>
      <c r="Z193" s="197"/>
      <c r="AA193" s="312"/>
      <c r="AB193" s="197"/>
      <c r="AC193" s="197"/>
      <c r="AD193" s="185"/>
    </row>
    <row r="194" spans="1:30" ht="22.5" x14ac:dyDescent="0.2">
      <c r="A194" s="315"/>
      <c r="B194" s="202"/>
      <c r="C194" s="96"/>
      <c r="D194" s="197"/>
      <c r="E194" s="241"/>
      <c r="F194" s="197"/>
      <c r="G194" s="197"/>
      <c r="H194" s="197"/>
      <c r="I194" s="49" t="s">
        <v>61</v>
      </c>
      <c r="J194" s="44" t="s">
        <v>39</v>
      </c>
      <c r="K194" s="262"/>
      <c r="L194" s="241"/>
      <c r="M194" s="191"/>
      <c r="N194" s="188"/>
      <c r="O194" s="197"/>
      <c r="P194" s="202"/>
      <c r="Q194" s="23" t="s">
        <v>11</v>
      </c>
      <c r="R194" s="23">
        <f>+IFERROR(VLOOKUP(Q194,[4]DATOS!$E$2:$F$9,2,FALSE),"")</f>
        <v>15</v>
      </c>
      <c r="S194" s="96"/>
      <c r="T194" s="197"/>
      <c r="U194" s="197"/>
      <c r="V194" s="197"/>
      <c r="W194" s="197"/>
      <c r="X194" s="197"/>
      <c r="Y194" s="197"/>
      <c r="Z194" s="197"/>
      <c r="AA194" s="312"/>
      <c r="AB194" s="197"/>
      <c r="AC194" s="197"/>
      <c r="AD194" s="185"/>
    </row>
    <row r="195" spans="1:30" ht="22.5" x14ac:dyDescent="0.2">
      <c r="A195" s="315"/>
      <c r="B195" s="202"/>
      <c r="C195" s="96"/>
      <c r="D195" s="197"/>
      <c r="E195" s="241"/>
      <c r="F195" s="197"/>
      <c r="G195" s="197"/>
      <c r="H195" s="197"/>
      <c r="I195" s="49" t="s">
        <v>62</v>
      </c>
      <c r="J195" s="44" t="s">
        <v>39</v>
      </c>
      <c r="K195" s="262"/>
      <c r="L195" s="241"/>
      <c r="M195" s="191"/>
      <c r="N195" s="188"/>
      <c r="O195" s="197"/>
      <c r="P195" s="202"/>
      <c r="Q195" s="23" t="s">
        <v>46</v>
      </c>
      <c r="R195" s="23">
        <f>+IFERROR(VLOOKUP(Q195,[4]DATOS!$E$2:$F$9,2,FALSE),"")</f>
        <v>10</v>
      </c>
      <c r="S195" s="96"/>
      <c r="T195" s="197"/>
      <c r="U195" s="197"/>
      <c r="V195" s="197"/>
      <c r="W195" s="197"/>
      <c r="X195" s="197"/>
      <c r="Y195" s="197"/>
      <c r="Z195" s="197"/>
      <c r="AA195" s="312"/>
      <c r="AB195" s="197"/>
      <c r="AC195" s="197"/>
      <c r="AD195" s="185"/>
    </row>
    <row r="196" spans="1:30" ht="15" customHeight="1" x14ac:dyDescent="0.2">
      <c r="A196" s="315"/>
      <c r="B196" s="202"/>
      <c r="C196" s="96"/>
      <c r="D196" s="197"/>
      <c r="E196" s="241"/>
      <c r="F196" s="197"/>
      <c r="G196" s="197"/>
      <c r="H196" s="197"/>
      <c r="I196" s="49" t="s">
        <v>63</v>
      </c>
      <c r="J196" s="44" t="s">
        <v>40</v>
      </c>
      <c r="K196" s="262"/>
      <c r="L196" s="241"/>
      <c r="M196" s="191"/>
      <c r="N196" s="188"/>
      <c r="O196" s="197"/>
      <c r="P196" s="202"/>
      <c r="Q196" s="23" t="s">
        <v>10</v>
      </c>
      <c r="R196" s="23">
        <f>+IFERROR(VLOOKUP(Q196,[4]DATOS!$E$2:$F$9,2,FALSE),"")</f>
        <v>30</v>
      </c>
      <c r="S196" s="96"/>
      <c r="T196" s="197"/>
      <c r="U196" s="197"/>
      <c r="V196" s="197"/>
      <c r="W196" s="197"/>
      <c r="X196" s="197"/>
      <c r="Y196" s="197"/>
      <c r="Z196" s="197"/>
      <c r="AA196" s="312"/>
      <c r="AB196" s="197"/>
      <c r="AC196" s="197"/>
      <c r="AD196" s="185"/>
    </row>
    <row r="197" spans="1:30" ht="22.5" x14ac:dyDescent="0.2">
      <c r="A197" s="315"/>
      <c r="B197" s="202"/>
      <c r="C197" s="96"/>
      <c r="D197" s="197"/>
      <c r="E197" s="241"/>
      <c r="F197" s="197"/>
      <c r="G197" s="197"/>
      <c r="H197" s="197"/>
      <c r="I197" s="49" t="s">
        <v>64</v>
      </c>
      <c r="J197" s="44" t="s">
        <v>40</v>
      </c>
      <c r="K197" s="262"/>
      <c r="L197" s="241"/>
      <c r="M197" s="191"/>
      <c r="N197" s="188"/>
      <c r="O197" s="197"/>
      <c r="P197" s="202"/>
      <c r="Q197" s="23"/>
      <c r="R197" s="23" t="str">
        <f>+IFERROR(VLOOKUP(Q197,[4]DATOS!$E$2:$F$9,2,FALSE),"")</f>
        <v/>
      </c>
      <c r="S197" s="96"/>
      <c r="T197" s="197"/>
      <c r="U197" s="197"/>
      <c r="V197" s="197"/>
      <c r="W197" s="197"/>
      <c r="X197" s="197"/>
      <c r="Y197" s="197"/>
      <c r="Z197" s="197"/>
      <c r="AA197" s="312"/>
      <c r="AB197" s="197"/>
      <c r="AC197" s="197"/>
      <c r="AD197" s="185"/>
    </row>
    <row r="198" spans="1:30" ht="33.75" x14ac:dyDescent="0.2">
      <c r="A198" s="315"/>
      <c r="B198" s="202"/>
      <c r="C198" s="96"/>
      <c r="D198" s="197"/>
      <c r="E198" s="241"/>
      <c r="F198" s="197"/>
      <c r="G198" s="197"/>
      <c r="H198" s="197"/>
      <c r="I198" s="49" t="s">
        <v>65</v>
      </c>
      <c r="J198" s="44" t="s">
        <v>40</v>
      </c>
      <c r="K198" s="262"/>
      <c r="L198" s="241"/>
      <c r="M198" s="191"/>
      <c r="N198" s="188"/>
      <c r="O198" s="197"/>
      <c r="P198" s="202"/>
      <c r="Q198" s="23"/>
      <c r="R198" s="23" t="str">
        <f>+IFERROR(VLOOKUP(Q198,[4]DATOS!$E$2:$F$9,2,FALSE),"")</f>
        <v/>
      </c>
      <c r="S198" s="96"/>
      <c r="T198" s="197"/>
      <c r="U198" s="197"/>
      <c r="V198" s="197"/>
      <c r="W198" s="197"/>
      <c r="X198" s="197"/>
      <c r="Y198" s="197"/>
      <c r="Z198" s="197"/>
      <c r="AA198" s="312"/>
      <c r="AB198" s="197"/>
      <c r="AC198" s="197"/>
      <c r="AD198" s="185"/>
    </row>
    <row r="199" spans="1:30" ht="22.5" x14ac:dyDescent="0.2">
      <c r="A199" s="315"/>
      <c r="B199" s="202"/>
      <c r="C199" s="96"/>
      <c r="D199" s="197"/>
      <c r="E199" s="241"/>
      <c r="F199" s="197"/>
      <c r="G199" s="197"/>
      <c r="H199" s="197"/>
      <c r="I199" s="49" t="s">
        <v>66</v>
      </c>
      <c r="J199" s="44" t="s">
        <v>40</v>
      </c>
      <c r="K199" s="262"/>
      <c r="L199" s="241"/>
      <c r="M199" s="191"/>
      <c r="N199" s="188"/>
      <c r="O199" s="197"/>
      <c r="P199" s="202"/>
      <c r="Q199" s="23"/>
      <c r="R199" s="23" t="str">
        <f>+IFERROR(VLOOKUP(Q199,[4]DATOS!$E$2:$F$9,2,FALSE),"")</f>
        <v/>
      </c>
      <c r="S199" s="96">
        <f>SUM(R199:R206)</f>
        <v>0</v>
      </c>
      <c r="T199" s="197"/>
      <c r="U199" s="197"/>
      <c r="V199" s="197"/>
      <c r="W199" s="197"/>
      <c r="X199" s="197"/>
      <c r="Y199" s="197"/>
      <c r="Z199" s="197"/>
      <c r="AA199" s="312"/>
      <c r="AB199" s="197"/>
      <c r="AC199" s="197"/>
      <c r="AD199" s="185"/>
    </row>
    <row r="200" spans="1:30" ht="22.5" x14ac:dyDescent="0.2">
      <c r="A200" s="315"/>
      <c r="B200" s="202"/>
      <c r="C200" s="96"/>
      <c r="D200" s="197"/>
      <c r="E200" s="241"/>
      <c r="F200" s="197"/>
      <c r="G200" s="197"/>
      <c r="H200" s="197"/>
      <c r="I200" s="49" t="s">
        <v>67</v>
      </c>
      <c r="J200" s="44" t="s">
        <v>39</v>
      </c>
      <c r="K200" s="262"/>
      <c r="L200" s="241"/>
      <c r="M200" s="191"/>
      <c r="N200" s="188"/>
      <c r="O200" s="197"/>
      <c r="P200" s="202"/>
      <c r="Q200" s="23"/>
      <c r="R200" s="23" t="str">
        <f>+IFERROR(VLOOKUP(Q200,[4]DATOS!$E$2:$F$9,2,FALSE),"")</f>
        <v/>
      </c>
      <c r="S200" s="96"/>
      <c r="T200" s="197"/>
      <c r="U200" s="197"/>
      <c r="V200" s="197"/>
      <c r="W200" s="197"/>
      <c r="X200" s="197"/>
      <c r="Y200" s="197"/>
      <c r="Z200" s="197"/>
      <c r="AA200" s="312"/>
      <c r="AB200" s="197"/>
      <c r="AC200" s="197"/>
      <c r="AD200" s="185"/>
    </row>
    <row r="201" spans="1:30" ht="15" customHeight="1" x14ac:dyDescent="0.2">
      <c r="A201" s="315"/>
      <c r="B201" s="202"/>
      <c r="C201" s="96"/>
      <c r="D201" s="197"/>
      <c r="E201" s="241"/>
      <c r="F201" s="197"/>
      <c r="G201" s="197"/>
      <c r="H201" s="197"/>
      <c r="I201" s="49" t="s">
        <v>68</v>
      </c>
      <c r="J201" s="44" t="s">
        <v>39</v>
      </c>
      <c r="K201" s="262"/>
      <c r="L201" s="241"/>
      <c r="M201" s="191"/>
      <c r="N201" s="188"/>
      <c r="O201" s="197"/>
      <c r="P201" s="202"/>
      <c r="Q201" s="23"/>
      <c r="R201" s="23" t="str">
        <f>+IFERROR(VLOOKUP(Q201,[4]DATOS!$E$2:$F$9,2,FALSE),"")</f>
        <v/>
      </c>
      <c r="S201" s="96"/>
      <c r="T201" s="197"/>
      <c r="U201" s="197"/>
      <c r="V201" s="197"/>
      <c r="W201" s="197"/>
      <c r="X201" s="197"/>
      <c r="Y201" s="197"/>
      <c r="Z201" s="197"/>
      <c r="AA201" s="312"/>
      <c r="AB201" s="197"/>
      <c r="AC201" s="197"/>
      <c r="AD201" s="185"/>
    </row>
    <row r="202" spans="1:30" ht="15" customHeight="1" x14ac:dyDescent="0.2">
      <c r="A202" s="315"/>
      <c r="B202" s="202"/>
      <c r="C202" s="96"/>
      <c r="D202" s="197"/>
      <c r="E202" s="241"/>
      <c r="F202" s="197"/>
      <c r="G202" s="197"/>
      <c r="H202" s="197"/>
      <c r="I202" s="49" t="s">
        <v>69</v>
      </c>
      <c r="J202" s="44" t="s">
        <v>39</v>
      </c>
      <c r="K202" s="262"/>
      <c r="L202" s="241"/>
      <c r="M202" s="191"/>
      <c r="N202" s="188"/>
      <c r="O202" s="197"/>
      <c r="P202" s="202"/>
      <c r="Q202" s="23"/>
      <c r="R202" s="23" t="str">
        <f>+IFERROR(VLOOKUP(Q202,[4]DATOS!$E$2:$F$9,2,FALSE),"")</f>
        <v/>
      </c>
      <c r="S202" s="96"/>
      <c r="T202" s="197"/>
      <c r="U202" s="197"/>
      <c r="V202" s="197"/>
      <c r="W202" s="197"/>
      <c r="X202" s="197"/>
      <c r="Y202" s="197"/>
      <c r="Z202" s="197"/>
      <c r="AA202" s="312"/>
      <c r="AB202" s="197"/>
      <c r="AC202" s="197"/>
      <c r="AD202" s="185"/>
    </row>
    <row r="203" spans="1:30" ht="15" customHeight="1" x14ac:dyDescent="0.2">
      <c r="A203" s="315"/>
      <c r="B203" s="202"/>
      <c r="C203" s="96"/>
      <c r="D203" s="197"/>
      <c r="E203" s="241"/>
      <c r="F203" s="197"/>
      <c r="G203" s="197"/>
      <c r="H203" s="197"/>
      <c r="I203" s="212" t="s">
        <v>70</v>
      </c>
      <c r="J203" s="197" t="s">
        <v>39</v>
      </c>
      <c r="K203" s="262"/>
      <c r="L203" s="241"/>
      <c r="M203" s="191"/>
      <c r="N203" s="188"/>
      <c r="O203" s="197"/>
      <c r="P203" s="202"/>
      <c r="Q203" s="23"/>
      <c r="R203" s="23" t="str">
        <f>+IFERROR(VLOOKUP(Q203,[4]DATOS!$E$2:$F$9,2,FALSE),"")</f>
        <v/>
      </c>
      <c r="S203" s="96"/>
      <c r="T203" s="197"/>
      <c r="U203" s="197"/>
      <c r="V203" s="197"/>
      <c r="W203" s="197"/>
      <c r="X203" s="197"/>
      <c r="Y203" s="197"/>
      <c r="Z203" s="197"/>
      <c r="AA203" s="312"/>
      <c r="AB203" s="197"/>
      <c r="AC203" s="197"/>
      <c r="AD203" s="185"/>
    </row>
    <row r="204" spans="1:30" ht="15" customHeight="1" x14ac:dyDescent="0.2">
      <c r="A204" s="315"/>
      <c r="B204" s="202"/>
      <c r="C204" s="96"/>
      <c r="D204" s="197"/>
      <c r="E204" s="241"/>
      <c r="F204" s="197"/>
      <c r="G204" s="197"/>
      <c r="H204" s="197"/>
      <c r="I204" s="212"/>
      <c r="J204" s="197"/>
      <c r="K204" s="262"/>
      <c r="L204" s="241"/>
      <c r="M204" s="191"/>
      <c r="N204" s="188"/>
      <c r="O204" s="197"/>
      <c r="P204" s="202"/>
      <c r="Q204" s="23"/>
      <c r="R204" s="23" t="str">
        <f>+IFERROR(VLOOKUP(Q204,[4]DATOS!$E$2:$F$9,2,FALSE),"")</f>
        <v/>
      </c>
      <c r="S204" s="96"/>
      <c r="T204" s="197"/>
      <c r="U204" s="197"/>
      <c r="V204" s="197"/>
      <c r="W204" s="197"/>
      <c r="X204" s="197"/>
      <c r="Y204" s="197"/>
      <c r="Z204" s="197"/>
      <c r="AA204" s="312"/>
      <c r="AB204" s="197"/>
      <c r="AC204" s="197"/>
      <c r="AD204" s="185"/>
    </row>
    <row r="205" spans="1:30" ht="15" customHeight="1" x14ac:dyDescent="0.2">
      <c r="A205" s="315"/>
      <c r="B205" s="202"/>
      <c r="C205" s="96"/>
      <c r="D205" s="197"/>
      <c r="E205" s="241"/>
      <c r="F205" s="197"/>
      <c r="G205" s="197"/>
      <c r="H205" s="197"/>
      <c r="I205" s="212" t="s">
        <v>71</v>
      </c>
      <c r="J205" s="197" t="s">
        <v>39</v>
      </c>
      <c r="K205" s="262"/>
      <c r="L205" s="241"/>
      <c r="M205" s="191"/>
      <c r="N205" s="188"/>
      <c r="O205" s="197"/>
      <c r="P205" s="202"/>
      <c r="Q205" s="23"/>
      <c r="R205" s="23" t="str">
        <f>+IFERROR(VLOOKUP(Q205,[4]DATOS!$E$2:$F$9,2,FALSE),"")</f>
        <v/>
      </c>
      <c r="S205" s="96"/>
      <c r="T205" s="197"/>
      <c r="U205" s="197"/>
      <c r="V205" s="197"/>
      <c r="W205" s="197"/>
      <c r="X205" s="197"/>
      <c r="Y205" s="197"/>
      <c r="Z205" s="197"/>
      <c r="AA205" s="312"/>
      <c r="AB205" s="197"/>
      <c r="AC205" s="197"/>
      <c r="AD205" s="185"/>
    </row>
    <row r="206" spans="1:30" ht="15" customHeight="1" x14ac:dyDescent="0.2">
      <c r="A206" s="315"/>
      <c r="B206" s="202"/>
      <c r="C206" s="96"/>
      <c r="D206" s="197"/>
      <c r="E206" s="241"/>
      <c r="F206" s="197"/>
      <c r="G206" s="197"/>
      <c r="H206" s="197"/>
      <c r="I206" s="212"/>
      <c r="J206" s="197"/>
      <c r="K206" s="262"/>
      <c r="L206" s="241"/>
      <c r="M206" s="191"/>
      <c r="N206" s="188"/>
      <c r="O206" s="197"/>
      <c r="P206" s="202"/>
      <c r="Q206" s="23"/>
      <c r="R206" s="23" t="str">
        <f>+IFERROR(VLOOKUP(Q206,[4]DATOS!$E$2:$F$9,2,FALSE),"")</f>
        <v/>
      </c>
      <c r="S206" s="96"/>
      <c r="T206" s="197"/>
      <c r="U206" s="197"/>
      <c r="V206" s="197"/>
      <c r="W206" s="197"/>
      <c r="X206" s="197"/>
      <c r="Y206" s="197"/>
      <c r="Z206" s="197"/>
      <c r="AA206" s="312"/>
      <c r="AB206" s="197"/>
      <c r="AC206" s="197"/>
      <c r="AD206" s="185"/>
    </row>
    <row r="207" spans="1:30" ht="15" customHeight="1" x14ac:dyDescent="0.2">
      <c r="A207" s="315"/>
      <c r="B207" s="202"/>
      <c r="C207" s="96"/>
      <c r="D207" s="197"/>
      <c r="E207" s="241"/>
      <c r="F207" s="197"/>
      <c r="G207" s="197"/>
      <c r="H207" s="197"/>
      <c r="I207" s="212" t="s">
        <v>72</v>
      </c>
      <c r="J207" s="197" t="s">
        <v>40</v>
      </c>
      <c r="K207" s="262"/>
      <c r="L207" s="241"/>
      <c r="M207" s="191"/>
      <c r="N207" s="188"/>
      <c r="O207" s="197"/>
      <c r="P207" s="202"/>
      <c r="Q207" s="23"/>
      <c r="R207" s="23" t="str">
        <f>+IFERROR(VLOOKUP(Q207,[4]DATOS!$E$2:$F$9,2,FALSE),"")</f>
        <v/>
      </c>
      <c r="S207" s="96"/>
      <c r="T207" s="197"/>
      <c r="U207" s="197"/>
      <c r="V207" s="197"/>
      <c r="W207" s="197"/>
      <c r="X207" s="197"/>
      <c r="Y207" s="197"/>
      <c r="Z207" s="197"/>
      <c r="AA207" s="312"/>
      <c r="AB207" s="197"/>
      <c r="AC207" s="197"/>
      <c r="AD207" s="185"/>
    </row>
    <row r="208" spans="1:30" ht="15" customHeight="1" x14ac:dyDescent="0.2">
      <c r="A208" s="315"/>
      <c r="B208" s="202"/>
      <c r="C208" s="96"/>
      <c r="D208" s="197"/>
      <c r="E208" s="241"/>
      <c r="F208" s="197"/>
      <c r="G208" s="197"/>
      <c r="H208" s="197"/>
      <c r="I208" s="212"/>
      <c r="J208" s="197"/>
      <c r="K208" s="262"/>
      <c r="L208" s="241"/>
      <c r="M208" s="191"/>
      <c r="N208" s="188"/>
      <c r="O208" s="197"/>
      <c r="P208" s="202"/>
      <c r="Q208" s="23"/>
      <c r="R208" s="23" t="str">
        <f>+IFERROR(VLOOKUP(Q208,[4]DATOS!$E$2:$F$9,2,FALSE),"")</f>
        <v/>
      </c>
      <c r="S208" s="96"/>
      <c r="T208" s="197"/>
      <c r="U208" s="197"/>
      <c r="V208" s="197"/>
      <c r="W208" s="197"/>
      <c r="X208" s="197"/>
      <c r="Y208" s="197"/>
      <c r="Z208" s="197"/>
      <c r="AA208" s="312"/>
      <c r="AB208" s="197"/>
      <c r="AC208" s="197"/>
      <c r="AD208" s="185"/>
    </row>
    <row r="209" spans="1:30" ht="15" customHeight="1" x14ac:dyDescent="0.2">
      <c r="A209" s="315"/>
      <c r="B209" s="202"/>
      <c r="C209" s="96"/>
      <c r="D209" s="197"/>
      <c r="E209" s="241"/>
      <c r="F209" s="197"/>
      <c r="G209" s="197"/>
      <c r="H209" s="197"/>
      <c r="I209" s="212" t="s">
        <v>73</v>
      </c>
      <c r="J209" s="197" t="s">
        <v>39</v>
      </c>
      <c r="K209" s="262"/>
      <c r="L209" s="241"/>
      <c r="M209" s="191"/>
      <c r="N209" s="188"/>
      <c r="O209" s="197"/>
      <c r="P209" s="202"/>
      <c r="Q209" s="23"/>
      <c r="R209" s="23" t="str">
        <f>+IFERROR(VLOOKUP(Q209,[4]DATOS!$E$2:$F$9,2,FALSE),"")</f>
        <v/>
      </c>
      <c r="S209" s="96"/>
      <c r="T209" s="197"/>
      <c r="U209" s="197"/>
      <c r="V209" s="197"/>
      <c r="W209" s="197"/>
      <c r="X209" s="197"/>
      <c r="Y209" s="197"/>
      <c r="Z209" s="197"/>
      <c r="AA209" s="312"/>
      <c r="AB209" s="197"/>
      <c r="AC209" s="197"/>
      <c r="AD209" s="185"/>
    </row>
    <row r="210" spans="1:30" ht="15" customHeight="1" x14ac:dyDescent="0.2">
      <c r="A210" s="315"/>
      <c r="B210" s="202"/>
      <c r="C210" s="96"/>
      <c r="D210" s="197"/>
      <c r="E210" s="241"/>
      <c r="F210" s="197"/>
      <c r="G210" s="197"/>
      <c r="H210" s="197"/>
      <c r="I210" s="212"/>
      <c r="J210" s="197"/>
      <c r="K210" s="262"/>
      <c r="L210" s="241"/>
      <c r="M210" s="191"/>
      <c r="N210" s="188"/>
      <c r="O210" s="197"/>
      <c r="P210" s="202"/>
      <c r="Q210" s="23"/>
      <c r="R210" s="23" t="str">
        <f>+IFERROR(VLOOKUP(Q210,[4]DATOS!$E$2:$F$9,2,FALSE),"")</f>
        <v/>
      </c>
      <c r="S210" s="96"/>
      <c r="T210" s="197"/>
      <c r="U210" s="197"/>
      <c r="V210" s="197"/>
      <c r="W210" s="197"/>
      <c r="X210" s="197"/>
      <c r="Y210" s="197"/>
      <c r="Z210" s="197"/>
      <c r="AA210" s="312"/>
      <c r="AB210" s="197"/>
      <c r="AC210" s="197"/>
      <c r="AD210" s="185"/>
    </row>
    <row r="211" spans="1:30" ht="15" customHeight="1" x14ac:dyDescent="0.2">
      <c r="A211" s="315"/>
      <c r="B211" s="202"/>
      <c r="C211" s="96"/>
      <c r="D211" s="197"/>
      <c r="E211" s="241"/>
      <c r="F211" s="197"/>
      <c r="G211" s="197"/>
      <c r="H211" s="197"/>
      <c r="I211" s="212" t="s">
        <v>74</v>
      </c>
      <c r="J211" s="197" t="s">
        <v>39</v>
      </c>
      <c r="K211" s="262"/>
      <c r="L211" s="241"/>
      <c r="M211" s="191"/>
      <c r="N211" s="188"/>
      <c r="O211" s="197"/>
      <c r="P211" s="202"/>
      <c r="Q211" s="23"/>
      <c r="R211" s="23" t="str">
        <f>+IFERROR(VLOOKUP(Q211,[4]DATOS!$E$2:$F$9,2,FALSE),"")</f>
        <v/>
      </c>
      <c r="S211" s="96"/>
      <c r="T211" s="197"/>
      <c r="U211" s="197"/>
      <c r="V211" s="197"/>
      <c r="W211" s="197"/>
      <c r="X211" s="197"/>
      <c r="Y211" s="197"/>
      <c r="Z211" s="197"/>
      <c r="AA211" s="312"/>
      <c r="AB211" s="197"/>
      <c r="AC211" s="197"/>
      <c r="AD211" s="185"/>
    </row>
    <row r="212" spans="1:30" ht="15" customHeight="1" x14ac:dyDescent="0.2">
      <c r="A212" s="315"/>
      <c r="B212" s="202"/>
      <c r="C212" s="96"/>
      <c r="D212" s="197"/>
      <c r="E212" s="241"/>
      <c r="F212" s="197"/>
      <c r="G212" s="197"/>
      <c r="H212" s="197"/>
      <c r="I212" s="212"/>
      <c r="J212" s="197"/>
      <c r="K212" s="262"/>
      <c r="L212" s="241"/>
      <c r="M212" s="191"/>
      <c r="N212" s="188"/>
      <c r="O212" s="197"/>
      <c r="P212" s="196"/>
      <c r="Q212" s="23"/>
      <c r="R212" s="23" t="str">
        <f>+IFERROR(VLOOKUP(Q212,[4]DATOS!$E$2:$F$9,2,FALSE),"")</f>
        <v/>
      </c>
      <c r="S212" s="96"/>
      <c r="T212" s="197"/>
      <c r="U212" s="197"/>
      <c r="V212" s="197"/>
      <c r="W212" s="197"/>
      <c r="X212" s="197"/>
      <c r="Y212" s="197"/>
      <c r="Z212" s="197"/>
      <c r="AA212" s="312"/>
      <c r="AB212" s="197"/>
      <c r="AC212" s="197"/>
      <c r="AD212" s="185"/>
    </row>
    <row r="213" spans="1:30" ht="22.5" customHeight="1" x14ac:dyDescent="0.2">
      <c r="A213" s="315"/>
      <c r="B213" s="202"/>
      <c r="C213" s="96"/>
      <c r="D213" s="202" t="s">
        <v>205</v>
      </c>
      <c r="E213" s="204" t="s">
        <v>206</v>
      </c>
      <c r="F213" s="202" t="s">
        <v>207</v>
      </c>
      <c r="G213" s="250" t="str">
        <f>+G191</f>
        <v>Riesgo de Corrupción</v>
      </c>
      <c r="H213" s="208" t="s">
        <v>27</v>
      </c>
      <c r="I213" s="59" t="s">
        <v>58</v>
      </c>
      <c r="J213" s="43" t="s">
        <v>78</v>
      </c>
      <c r="K213" s="262">
        <f>COUNTIF(J191:J212,[4]DATOS!$D$15)</f>
        <v>9</v>
      </c>
      <c r="L213" s="204" t="str">
        <f>+IF(AND(K213&lt;6,K213&gt;0),"Moderado",IF(AND(K213&lt;12,K213&gt;5),"Mayor",IF(AND(K213&lt;18,K213&gt;11),"Catastrófico","Responda las Preguntas de Impacto")))</f>
        <v>Mayor</v>
      </c>
      <c r="M213" s="316" t="s">
        <v>208</v>
      </c>
      <c r="N213" s="317" t="s">
        <v>209</v>
      </c>
      <c r="O213" s="208" t="s">
        <v>210</v>
      </c>
      <c r="P213" s="313"/>
      <c r="Q213" s="28" t="s">
        <v>46</v>
      </c>
      <c r="R213" s="28">
        <f>+IFERROR(VLOOKUP(Q213,[4]DATOS!$E$2:$F$9,2,FALSE),"")</f>
        <v>10</v>
      </c>
      <c r="S213" s="318">
        <f>SUM(R213:R220)</f>
        <v>10</v>
      </c>
      <c r="T213" s="197" t="s">
        <v>27</v>
      </c>
      <c r="U213" s="197" t="s">
        <v>36</v>
      </c>
      <c r="V213" s="313" t="s">
        <v>208</v>
      </c>
      <c r="W213" s="197" t="str">
        <f t="shared" ref="W213" si="15">IF(EXACT(V213,"Baja"),"Asumir el Riesgo",IF(EXACT(V213,"Moderada"),"Asumir el Riesgo, Reducir el Riesgo",IF(EXACT(V213,"Alta"),"Asumir el Riesgo, Evitar, Compartir o Transferir",IF(EXACT(V213,"Extrema"),"Reducir el Riesgo, Evitar, Compartir o Transferir",""))))</f>
        <v/>
      </c>
      <c r="X213" s="197" t="s">
        <v>211</v>
      </c>
      <c r="Y213" s="197" t="s">
        <v>217</v>
      </c>
      <c r="Z213" s="197" t="s">
        <v>212</v>
      </c>
      <c r="AA213" s="197" t="s">
        <v>213</v>
      </c>
      <c r="AB213" s="197" t="s">
        <v>214</v>
      </c>
      <c r="AC213" s="197" t="s">
        <v>215</v>
      </c>
      <c r="AD213" s="185" t="s">
        <v>216</v>
      </c>
    </row>
    <row r="214" spans="1:30" ht="22.5" x14ac:dyDescent="0.2">
      <c r="A214" s="315"/>
      <c r="B214" s="202"/>
      <c r="C214" s="96"/>
      <c r="D214" s="202"/>
      <c r="E214" s="204"/>
      <c r="F214" s="202"/>
      <c r="G214" s="250"/>
      <c r="H214" s="208"/>
      <c r="I214" s="42" t="s">
        <v>59</v>
      </c>
      <c r="J214" s="43" t="s">
        <v>39</v>
      </c>
      <c r="K214" s="262"/>
      <c r="L214" s="204"/>
      <c r="M214" s="301"/>
      <c r="N214" s="256"/>
      <c r="O214" s="208"/>
      <c r="P214" s="202"/>
      <c r="Q214" s="23"/>
      <c r="R214" s="23" t="str">
        <f>+IFERROR(VLOOKUP(Q214,[4]DATOS!$E$2:$F$9,2,FALSE),"")</f>
        <v/>
      </c>
      <c r="S214" s="247"/>
      <c r="T214" s="197"/>
      <c r="U214" s="197"/>
      <c r="V214" s="202"/>
      <c r="W214" s="197"/>
      <c r="X214" s="96"/>
      <c r="Y214" s="96"/>
      <c r="Z214" s="197"/>
      <c r="AA214" s="197"/>
      <c r="AB214" s="197"/>
      <c r="AC214" s="197"/>
      <c r="AD214" s="185"/>
    </row>
    <row r="215" spans="1:30" ht="22.5" x14ac:dyDescent="0.2">
      <c r="A215" s="315"/>
      <c r="B215" s="202"/>
      <c r="C215" s="96"/>
      <c r="D215" s="202"/>
      <c r="E215" s="204"/>
      <c r="F215" s="202"/>
      <c r="G215" s="250"/>
      <c r="H215" s="208"/>
      <c r="I215" s="42" t="s">
        <v>60</v>
      </c>
      <c r="J215" s="43" t="s">
        <v>39</v>
      </c>
      <c r="K215" s="262"/>
      <c r="L215" s="204"/>
      <c r="M215" s="301"/>
      <c r="N215" s="256"/>
      <c r="O215" s="208"/>
      <c r="P215" s="202"/>
      <c r="Q215" s="23"/>
      <c r="R215" s="23" t="str">
        <f>+IFERROR(VLOOKUP(Q215,[4]DATOS!$E$2:$F$9,2,FALSE),"")</f>
        <v/>
      </c>
      <c r="S215" s="247"/>
      <c r="T215" s="197"/>
      <c r="U215" s="197"/>
      <c r="V215" s="202"/>
      <c r="W215" s="197"/>
      <c r="X215" s="96"/>
      <c r="Y215" s="96"/>
      <c r="Z215" s="197"/>
      <c r="AA215" s="197"/>
      <c r="AB215" s="197"/>
      <c r="AC215" s="197"/>
      <c r="AD215" s="185"/>
    </row>
    <row r="216" spans="1:30" ht="22.5" x14ac:dyDescent="0.2">
      <c r="A216" s="315"/>
      <c r="B216" s="202"/>
      <c r="C216" s="96"/>
      <c r="D216" s="202"/>
      <c r="E216" s="204"/>
      <c r="F216" s="202"/>
      <c r="G216" s="250"/>
      <c r="H216" s="208"/>
      <c r="I216" s="42" t="s">
        <v>61</v>
      </c>
      <c r="J216" s="43" t="s">
        <v>39</v>
      </c>
      <c r="K216" s="262"/>
      <c r="L216" s="204"/>
      <c r="M216" s="301"/>
      <c r="N216" s="256"/>
      <c r="O216" s="208"/>
      <c r="P216" s="202"/>
      <c r="Q216" s="23"/>
      <c r="R216" s="23" t="str">
        <f>+IFERROR(VLOOKUP(Q216,[4]DATOS!$E$2:$F$9,2,FALSE),"")</f>
        <v/>
      </c>
      <c r="S216" s="247"/>
      <c r="T216" s="197"/>
      <c r="U216" s="197"/>
      <c r="V216" s="202"/>
      <c r="W216" s="197"/>
      <c r="X216" s="96"/>
      <c r="Y216" s="96"/>
      <c r="Z216" s="197"/>
      <c r="AA216" s="197"/>
      <c r="AB216" s="197"/>
      <c r="AC216" s="197"/>
      <c r="AD216" s="185"/>
    </row>
    <row r="217" spans="1:30" ht="22.5" x14ac:dyDescent="0.2">
      <c r="A217" s="315"/>
      <c r="B217" s="202"/>
      <c r="C217" s="96"/>
      <c r="D217" s="202"/>
      <c r="E217" s="204"/>
      <c r="F217" s="202"/>
      <c r="G217" s="250"/>
      <c r="H217" s="208"/>
      <c r="I217" s="42" t="s">
        <v>62</v>
      </c>
      <c r="J217" s="43" t="s">
        <v>39</v>
      </c>
      <c r="K217" s="262"/>
      <c r="L217" s="204"/>
      <c r="M217" s="301"/>
      <c r="N217" s="256"/>
      <c r="O217" s="208"/>
      <c r="P217" s="202"/>
      <c r="Q217" s="23"/>
      <c r="R217" s="23" t="str">
        <f>+IFERROR(VLOOKUP(Q217,[4]DATOS!$E$2:$F$9,2,FALSE),"")</f>
        <v/>
      </c>
      <c r="S217" s="247"/>
      <c r="T217" s="197"/>
      <c r="U217" s="197"/>
      <c r="V217" s="202"/>
      <c r="W217" s="197"/>
      <c r="X217" s="96"/>
      <c r="Y217" s="96"/>
      <c r="Z217" s="197"/>
      <c r="AA217" s="197"/>
      <c r="AB217" s="197"/>
      <c r="AC217" s="197"/>
      <c r="AD217" s="185"/>
    </row>
    <row r="218" spans="1:30" ht="15" customHeight="1" x14ac:dyDescent="0.2">
      <c r="A218" s="315"/>
      <c r="B218" s="202"/>
      <c r="C218" s="96"/>
      <c r="D218" s="202"/>
      <c r="E218" s="204"/>
      <c r="F218" s="202"/>
      <c r="G218" s="250"/>
      <c r="H218" s="208"/>
      <c r="I218" s="42" t="s">
        <v>63</v>
      </c>
      <c r="J218" s="43" t="s">
        <v>39</v>
      </c>
      <c r="K218" s="262"/>
      <c r="L218" s="204"/>
      <c r="M218" s="301"/>
      <c r="N218" s="256"/>
      <c r="O218" s="208"/>
      <c r="P218" s="202"/>
      <c r="Q218" s="23"/>
      <c r="R218" s="23" t="str">
        <f>+IFERROR(VLOOKUP(Q218,[4]DATOS!$E$2:$F$9,2,FALSE),"")</f>
        <v/>
      </c>
      <c r="S218" s="247"/>
      <c r="T218" s="197"/>
      <c r="U218" s="197"/>
      <c r="V218" s="202"/>
      <c r="W218" s="197"/>
      <c r="X218" s="96"/>
      <c r="Y218" s="96"/>
      <c r="Z218" s="197"/>
      <c r="AA218" s="197"/>
      <c r="AB218" s="197"/>
      <c r="AC218" s="197"/>
      <c r="AD218" s="185"/>
    </row>
    <row r="219" spans="1:30" ht="22.5" x14ac:dyDescent="0.2">
      <c r="A219" s="315"/>
      <c r="B219" s="202"/>
      <c r="C219" s="96"/>
      <c r="D219" s="202"/>
      <c r="E219" s="204"/>
      <c r="F219" s="202"/>
      <c r="G219" s="250"/>
      <c r="H219" s="208"/>
      <c r="I219" s="42" t="s">
        <v>64</v>
      </c>
      <c r="J219" s="43" t="s">
        <v>39</v>
      </c>
      <c r="K219" s="262"/>
      <c r="L219" s="204"/>
      <c r="M219" s="301"/>
      <c r="N219" s="256"/>
      <c r="O219" s="208"/>
      <c r="P219" s="202"/>
      <c r="Q219" s="23"/>
      <c r="R219" s="23" t="str">
        <f>+IFERROR(VLOOKUP(Q219,[4]DATOS!$E$2:$F$9,2,FALSE),"")</f>
        <v/>
      </c>
      <c r="S219" s="247"/>
      <c r="T219" s="197"/>
      <c r="U219" s="197"/>
      <c r="V219" s="202"/>
      <c r="W219" s="197"/>
      <c r="X219" s="96"/>
      <c r="Y219" s="96"/>
      <c r="Z219" s="197"/>
      <c r="AA219" s="197"/>
      <c r="AB219" s="197"/>
      <c r="AC219" s="197"/>
      <c r="AD219" s="185"/>
    </row>
    <row r="220" spans="1:30" ht="33.75" x14ac:dyDescent="0.2">
      <c r="A220" s="315"/>
      <c r="B220" s="202"/>
      <c r="C220" s="96"/>
      <c r="D220" s="202"/>
      <c r="E220" s="204"/>
      <c r="F220" s="202"/>
      <c r="G220" s="250"/>
      <c r="H220" s="208"/>
      <c r="I220" s="42" t="s">
        <v>65</v>
      </c>
      <c r="J220" s="43" t="s">
        <v>40</v>
      </c>
      <c r="K220" s="262"/>
      <c r="L220" s="204"/>
      <c r="M220" s="301"/>
      <c r="N220" s="256"/>
      <c r="O220" s="208"/>
      <c r="P220" s="202"/>
      <c r="Q220" s="23"/>
      <c r="R220" s="23"/>
      <c r="S220" s="247"/>
      <c r="T220" s="197"/>
      <c r="U220" s="197"/>
      <c r="V220" s="202"/>
      <c r="W220" s="197"/>
      <c r="X220" s="96"/>
      <c r="Y220" s="96"/>
      <c r="Z220" s="197"/>
      <c r="AA220" s="197"/>
      <c r="AB220" s="197"/>
      <c r="AC220" s="197"/>
      <c r="AD220" s="185"/>
    </row>
    <row r="221" spans="1:30" ht="22.5" x14ac:dyDescent="0.2">
      <c r="A221" s="315"/>
      <c r="B221" s="202"/>
      <c r="C221" s="96"/>
      <c r="D221" s="202"/>
      <c r="E221" s="204"/>
      <c r="F221" s="202"/>
      <c r="G221" s="250"/>
      <c r="H221" s="208"/>
      <c r="I221" s="42" t="s">
        <v>66</v>
      </c>
      <c r="J221" s="43" t="s">
        <v>39</v>
      </c>
      <c r="K221" s="262"/>
      <c r="L221" s="204"/>
      <c r="M221" s="301"/>
      <c r="N221" s="256"/>
      <c r="O221" s="208"/>
      <c r="P221" s="202"/>
      <c r="Q221" s="23"/>
      <c r="R221" s="23" t="str">
        <f>+IFERROR(VLOOKUP(Q221,[4]DATOS!$E$2:$F$9,2,FALSE),"")</f>
        <v/>
      </c>
      <c r="S221" s="247"/>
      <c r="T221" s="197"/>
      <c r="U221" s="197"/>
      <c r="V221" s="202"/>
      <c r="W221" s="197"/>
      <c r="X221" s="96"/>
      <c r="Y221" s="96"/>
      <c r="Z221" s="197"/>
      <c r="AA221" s="197"/>
      <c r="AB221" s="197"/>
      <c r="AC221" s="197"/>
      <c r="AD221" s="185"/>
    </row>
    <row r="222" spans="1:30" ht="22.5" x14ac:dyDescent="0.2">
      <c r="A222" s="315"/>
      <c r="B222" s="202"/>
      <c r="C222" s="96"/>
      <c r="D222" s="202"/>
      <c r="E222" s="204"/>
      <c r="F222" s="202"/>
      <c r="G222" s="250"/>
      <c r="H222" s="208"/>
      <c r="I222" s="42" t="s">
        <v>67</v>
      </c>
      <c r="J222" s="43" t="s">
        <v>39</v>
      </c>
      <c r="K222" s="262"/>
      <c r="L222" s="204"/>
      <c r="M222" s="301"/>
      <c r="N222" s="256"/>
      <c r="O222" s="208"/>
      <c r="P222" s="202"/>
      <c r="Q222" s="23"/>
      <c r="R222" s="23" t="str">
        <f>+IFERROR(VLOOKUP(Q222,[4]DATOS!$E$2:$F$9,2,FALSE),"")</f>
        <v/>
      </c>
      <c r="S222" s="247"/>
      <c r="T222" s="197"/>
      <c r="U222" s="197"/>
      <c r="V222" s="202"/>
      <c r="W222" s="197"/>
      <c r="X222" s="96"/>
      <c r="Y222" s="96"/>
      <c r="Z222" s="197"/>
      <c r="AA222" s="197"/>
      <c r="AB222" s="197"/>
      <c r="AC222" s="197"/>
      <c r="AD222" s="185"/>
    </row>
    <row r="223" spans="1:30" ht="15" customHeight="1" x14ac:dyDescent="0.2">
      <c r="A223" s="315"/>
      <c r="B223" s="202"/>
      <c r="C223" s="96"/>
      <c r="D223" s="202"/>
      <c r="E223" s="204"/>
      <c r="F223" s="202"/>
      <c r="G223" s="250"/>
      <c r="H223" s="208"/>
      <c r="I223" s="42" t="s">
        <v>68</v>
      </c>
      <c r="J223" s="43" t="s">
        <v>39</v>
      </c>
      <c r="K223" s="262"/>
      <c r="L223" s="204"/>
      <c r="M223" s="301"/>
      <c r="N223" s="256"/>
      <c r="O223" s="208"/>
      <c r="P223" s="202"/>
      <c r="Q223" s="23"/>
      <c r="R223" s="23" t="str">
        <f>+IFERROR(VLOOKUP(Q223,[4]DATOS!$E$2:$F$9,2,FALSE),"")</f>
        <v/>
      </c>
      <c r="S223" s="247"/>
      <c r="T223" s="197"/>
      <c r="U223" s="197"/>
      <c r="V223" s="202"/>
      <c r="W223" s="197"/>
      <c r="X223" s="96"/>
      <c r="Y223" s="96"/>
      <c r="Z223" s="197"/>
      <c r="AA223" s="197"/>
      <c r="AB223" s="197"/>
      <c r="AC223" s="197"/>
      <c r="AD223" s="185"/>
    </row>
    <row r="224" spans="1:30" ht="15" customHeight="1" x14ac:dyDescent="0.2">
      <c r="A224" s="315"/>
      <c r="B224" s="202"/>
      <c r="C224" s="96"/>
      <c r="D224" s="202"/>
      <c r="E224" s="204"/>
      <c r="F224" s="202"/>
      <c r="G224" s="250"/>
      <c r="H224" s="208"/>
      <c r="I224" s="42" t="s">
        <v>69</v>
      </c>
      <c r="J224" s="43" t="s">
        <v>39</v>
      </c>
      <c r="K224" s="262"/>
      <c r="L224" s="204"/>
      <c r="M224" s="301"/>
      <c r="N224" s="256"/>
      <c r="O224" s="208"/>
      <c r="P224" s="202"/>
      <c r="Q224" s="23"/>
      <c r="R224" s="23" t="str">
        <f>+IFERROR(VLOOKUP(Q224,[4]DATOS!$E$2:$F$9,2,FALSE),"")</f>
        <v/>
      </c>
      <c r="S224" s="247"/>
      <c r="T224" s="197"/>
      <c r="U224" s="197"/>
      <c r="V224" s="202"/>
      <c r="W224" s="197"/>
      <c r="X224" s="96"/>
      <c r="Y224" s="96"/>
      <c r="Z224" s="197"/>
      <c r="AA224" s="197"/>
      <c r="AB224" s="197"/>
      <c r="AC224" s="197"/>
      <c r="AD224" s="185"/>
    </row>
    <row r="225" spans="1:30" ht="15" customHeight="1" x14ac:dyDescent="0.2">
      <c r="A225" s="315"/>
      <c r="B225" s="202"/>
      <c r="C225" s="96"/>
      <c r="D225" s="202"/>
      <c r="E225" s="204"/>
      <c r="F225" s="202"/>
      <c r="G225" s="250"/>
      <c r="H225" s="208"/>
      <c r="I225" s="49" t="s">
        <v>70</v>
      </c>
      <c r="J225" s="44" t="s">
        <v>39</v>
      </c>
      <c r="K225" s="262"/>
      <c r="L225" s="204"/>
      <c r="M225" s="301"/>
      <c r="N225" s="256"/>
      <c r="O225" s="208"/>
      <c r="P225" s="202"/>
      <c r="Q225" s="23"/>
      <c r="R225" s="23" t="str">
        <f>+IFERROR(VLOOKUP(Q225,[4]DATOS!$E$2:$F$9,2,FALSE),"")</f>
        <v/>
      </c>
      <c r="S225" s="247"/>
      <c r="T225" s="197"/>
      <c r="U225" s="197"/>
      <c r="V225" s="202"/>
      <c r="W225" s="197"/>
      <c r="X225" s="96"/>
      <c r="Y225" s="96"/>
      <c r="Z225" s="197"/>
      <c r="AA225" s="197"/>
      <c r="AB225" s="197"/>
      <c r="AC225" s="197"/>
      <c r="AD225" s="185"/>
    </row>
    <row r="226" spans="1:30" ht="22.5" x14ac:dyDescent="0.2">
      <c r="A226" s="315"/>
      <c r="B226" s="202"/>
      <c r="C226" s="96"/>
      <c r="D226" s="202"/>
      <c r="E226" s="204"/>
      <c r="F226" s="202"/>
      <c r="G226" s="250"/>
      <c r="H226" s="208"/>
      <c r="I226" s="60" t="s">
        <v>71</v>
      </c>
      <c r="J226" s="43" t="s">
        <v>40</v>
      </c>
      <c r="K226" s="262"/>
      <c r="L226" s="35"/>
      <c r="M226" s="301"/>
      <c r="N226" s="256"/>
      <c r="O226" s="208"/>
      <c r="P226" s="202"/>
      <c r="Q226" s="28"/>
      <c r="R226" s="28"/>
      <c r="S226" s="247"/>
      <c r="T226" s="197"/>
      <c r="U226" s="197"/>
      <c r="V226" s="202"/>
      <c r="W226" s="197"/>
      <c r="X226" s="96"/>
      <c r="Y226" s="96"/>
      <c r="Z226" s="197"/>
      <c r="AA226" s="197"/>
      <c r="AB226" s="197"/>
      <c r="AC226" s="197"/>
      <c r="AD226" s="185"/>
    </row>
    <row r="227" spans="1:30" ht="22.5" x14ac:dyDescent="0.2">
      <c r="A227" s="315"/>
      <c r="B227" s="202"/>
      <c r="C227" s="96"/>
      <c r="D227" s="202"/>
      <c r="E227" s="204"/>
      <c r="F227" s="202"/>
      <c r="G227" s="250"/>
      <c r="H227" s="208"/>
      <c r="I227" s="60" t="s">
        <v>72</v>
      </c>
      <c r="J227" s="43" t="s">
        <v>40</v>
      </c>
      <c r="K227" s="262"/>
      <c r="L227" s="35"/>
      <c r="M227" s="301"/>
      <c r="N227" s="256"/>
      <c r="O227" s="208"/>
      <c r="P227" s="202"/>
      <c r="Q227" s="28"/>
      <c r="R227" s="28"/>
      <c r="S227" s="247"/>
      <c r="T227" s="197"/>
      <c r="U227" s="197"/>
      <c r="V227" s="202"/>
      <c r="W227" s="197"/>
      <c r="X227" s="96"/>
      <c r="Y227" s="96"/>
      <c r="Z227" s="197"/>
      <c r="AA227" s="197"/>
      <c r="AB227" s="197"/>
      <c r="AC227" s="197"/>
      <c r="AD227" s="185"/>
    </row>
    <row r="228" spans="1:30" ht="15" customHeight="1" x14ac:dyDescent="0.2">
      <c r="A228" s="315"/>
      <c r="B228" s="202"/>
      <c r="C228" s="96"/>
      <c r="D228" s="202"/>
      <c r="E228" s="204"/>
      <c r="F228" s="202"/>
      <c r="G228" s="250"/>
      <c r="H228" s="208"/>
      <c r="I228" s="60" t="s">
        <v>73</v>
      </c>
      <c r="J228" s="43" t="s">
        <v>40</v>
      </c>
      <c r="K228" s="262"/>
      <c r="L228" s="35"/>
      <c r="M228" s="301"/>
      <c r="N228" s="256"/>
      <c r="O228" s="208"/>
      <c r="P228" s="202"/>
      <c r="Q228" s="28"/>
      <c r="R228" s="28"/>
      <c r="S228" s="247"/>
      <c r="T228" s="197"/>
      <c r="U228" s="197"/>
      <c r="V228" s="202"/>
      <c r="W228" s="197"/>
      <c r="X228" s="96"/>
      <c r="Y228" s="96"/>
      <c r="Z228" s="197"/>
      <c r="AA228" s="197"/>
      <c r="AB228" s="197"/>
      <c r="AC228" s="197"/>
      <c r="AD228" s="185"/>
    </row>
    <row r="229" spans="1:30" ht="15.75" customHeight="1" thickBot="1" x14ac:dyDescent="0.25">
      <c r="A229" s="315"/>
      <c r="B229" s="202"/>
      <c r="C229" s="96"/>
      <c r="D229" s="203"/>
      <c r="E229" s="205"/>
      <c r="F229" s="203"/>
      <c r="G229" s="184"/>
      <c r="H229" s="225"/>
      <c r="I229" s="61" t="s">
        <v>74</v>
      </c>
      <c r="J229" s="43" t="s">
        <v>40</v>
      </c>
      <c r="K229" s="262"/>
      <c r="L229" s="35"/>
      <c r="M229" s="302"/>
      <c r="N229" s="257"/>
      <c r="O229" s="225"/>
      <c r="P229" s="203"/>
      <c r="Q229" s="28"/>
      <c r="R229" s="28"/>
      <c r="S229" s="248"/>
      <c r="T229" s="197"/>
      <c r="U229" s="197"/>
      <c r="V229" s="203"/>
      <c r="W229" s="197"/>
      <c r="X229" s="96"/>
      <c r="Y229" s="96"/>
      <c r="Z229" s="197"/>
      <c r="AA229" s="197"/>
      <c r="AB229" s="197"/>
      <c r="AC229" s="197"/>
      <c r="AD229" s="185"/>
    </row>
    <row r="230" spans="1:30" ht="22.5" x14ac:dyDescent="0.2">
      <c r="A230" s="315"/>
      <c r="B230" s="202"/>
      <c r="C230" s="96"/>
      <c r="D230" s="207" t="s">
        <v>218</v>
      </c>
      <c r="E230" s="213" t="s">
        <v>219</v>
      </c>
      <c r="F230" s="207" t="s">
        <v>220</v>
      </c>
      <c r="G230" s="249"/>
      <c r="H230" s="214" t="s">
        <v>27</v>
      </c>
      <c r="I230" s="39" t="s">
        <v>58</v>
      </c>
      <c r="J230" s="40" t="s">
        <v>40</v>
      </c>
      <c r="K230" s="220">
        <f>COUNTIF(J191:J212,[4]DATOS!$D$15)</f>
        <v>9</v>
      </c>
      <c r="L230" s="213" t="str">
        <f>+IF(AND(K230&lt;6,K230&gt;0),"Moderado",IF(AND(K230&lt;12,K230&gt;5),"Mayor",IF(AND(K230&lt;18,K230&gt;11),"Catastrófico","Responda las Preguntas de Impacto")))</f>
        <v>Mayor</v>
      </c>
      <c r="M230" s="215" t="s">
        <v>221</v>
      </c>
      <c r="N230" s="216" t="s">
        <v>222</v>
      </c>
      <c r="O230" s="224" t="s">
        <v>223</v>
      </c>
      <c r="P230" s="207" t="s">
        <v>55</v>
      </c>
      <c r="Q230" s="22" t="s">
        <v>12</v>
      </c>
      <c r="R230" s="62">
        <f>+IFERROR(VLOOKUP(Q230,[4]DATOS!$E$2:$F$9,2,FALSE),"")</f>
        <v>15</v>
      </c>
      <c r="S230" s="124">
        <f>SUM(R230:R237)</f>
        <v>45</v>
      </c>
      <c r="T230" s="187" t="s">
        <v>27</v>
      </c>
      <c r="U230" s="196" t="s">
        <v>36</v>
      </c>
      <c r="V230" s="196" t="str">
        <f>IF(AND(EXACT(T230,"Raro"),(EXACT(U230,"Moderado"))),"Baja",IF(AND(EXACT(T230,"Raro"),(EXACT(U230,"Mayor"))),"Baja",IF(AND(EXACT(T230,"Raro"),(EXACT(U230,"Catastrófico"))),"Moderada",IF(AND(EXACT(T230,"Improbable"),(EXACT(U230,"Moderado"))),"Baja",IF(AND(EXACT(T230,"Improbable"),(EXACT(U230,"Mayor"))),"Moderada",IF(AND(EXACT(T230,"Improbable"),(EXACT(U230,"Catastrófico"))),"Alta",IF(AND(EXACT(T230,"Posible"),(EXACT(U230,"Moderado"))),"Moderada",IF(AND(EXACT(T230,"Posible"),(EXACT(U230,"Mayor"))),"Alta",IF(AND(EXACT(T230,"Posible"),(EXACT(U230,"Catastrófico"))),"Extrema",IF(AND(EXACT(T230,"Probable"),(EXACT(U230,"Moderado"))),"Moderada",IF(AND(EXACT(T230,"Probable"),(EXACT(U230,"Mayor"))),"Alta",IF(AND(EXACT(T230,"Probable"),(EXACT(U230,"Catastrófico"))),"Extrema",IF(AND(EXACT(T230,"Casi Seguro"),(EXACT(U230,"Moderado"))),"Moderada",IF(AND(EXACT(T230,"Casi Seguro"),(EXACT(U230,"Mayor"))),"Alta",IF(AND(EXACT(T230,"Casi Seguro"),(EXACT(U230,"Catastrófico"))),"Extrema","")))))))))))))))</f>
        <v>Baja</v>
      </c>
      <c r="W230" s="184" t="str">
        <f t="shared" ref="W230" si="16">IF(EXACT(V230,"Baja"),"Asumir el Riesgo",IF(EXACT(V230,"Moderada"),"Asumir el Riesgo, Reducir el Riesgo",IF(EXACT(V230,"Alta"),"Asumir el Riesgo, Evitar, Compartir o Transferir",IF(EXACT(V230,"Extrema"),"Reducir el Riesgo, Evitar, Compartir o Transferir",""))))</f>
        <v>Asumir el Riesgo</v>
      </c>
      <c r="X230" s="208" t="s">
        <v>188</v>
      </c>
      <c r="Y230" s="202" t="s">
        <v>224</v>
      </c>
      <c r="Z230" s="317" t="s">
        <v>225</v>
      </c>
      <c r="AA230" s="319" t="s">
        <v>226</v>
      </c>
      <c r="AB230" s="208" t="s">
        <v>202</v>
      </c>
      <c r="AC230" s="317" t="s">
        <v>225</v>
      </c>
      <c r="AD230" s="317" t="s">
        <v>227</v>
      </c>
    </row>
    <row r="231" spans="1:30" ht="22.5" x14ac:dyDescent="0.2">
      <c r="A231" s="315"/>
      <c r="B231" s="202"/>
      <c r="C231" s="96"/>
      <c r="D231" s="202"/>
      <c r="E231" s="204"/>
      <c r="F231" s="202"/>
      <c r="G231" s="250"/>
      <c r="H231" s="188"/>
      <c r="I231" s="42" t="s">
        <v>59</v>
      </c>
      <c r="J231" s="43" t="s">
        <v>39</v>
      </c>
      <c r="K231" s="221"/>
      <c r="L231" s="204"/>
      <c r="M231" s="191"/>
      <c r="N231" s="194"/>
      <c r="O231" s="208"/>
      <c r="P231" s="202"/>
      <c r="Q231" s="23" t="s">
        <v>43</v>
      </c>
      <c r="R231" s="23">
        <f>+IFERROR(VLOOKUP(Q231,[4]DATOS!$E$2:$F$9,2,FALSE),"")</f>
        <v>5</v>
      </c>
      <c r="S231" s="96"/>
      <c r="T231" s="188"/>
      <c r="U231" s="197"/>
      <c r="V231" s="197"/>
      <c r="W231" s="185"/>
      <c r="X231" s="208"/>
      <c r="Y231" s="247"/>
      <c r="Z231" s="256"/>
      <c r="AA231" s="319"/>
      <c r="AB231" s="208"/>
      <c r="AC231" s="256"/>
      <c r="AD231" s="253"/>
    </row>
    <row r="232" spans="1:30" ht="22.5" x14ac:dyDescent="0.2">
      <c r="A232" s="315"/>
      <c r="B232" s="202"/>
      <c r="C232" s="96"/>
      <c r="D232" s="202"/>
      <c r="E232" s="204"/>
      <c r="F232" s="202"/>
      <c r="G232" s="250"/>
      <c r="H232" s="188"/>
      <c r="I232" s="42" t="s">
        <v>60</v>
      </c>
      <c r="J232" s="43" t="s">
        <v>39</v>
      </c>
      <c r="K232" s="221"/>
      <c r="L232" s="204"/>
      <c r="M232" s="191"/>
      <c r="N232" s="194"/>
      <c r="O232" s="208"/>
      <c r="P232" s="202"/>
      <c r="Q232" s="23" t="s">
        <v>45</v>
      </c>
      <c r="R232" s="23">
        <v>0</v>
      </c>
      <c r="S232" s="96"/>
      <c r="T232" s="188"/>
      <c r="U232" s="197"/>
      <c r="V232" s="197"/>
      <c r="W232" s="185"/>
      <c r="X232" s="208"/>
      <c r="Y232" s="247"/>
      <c r="Z232" s="256"/>
      <c r="AA232" s="319"/>
      <c r="AB232" s="208"/>
      <c r="AC232" s="256"/>
      <c r="AD232" s="253"/>
    </row>
    <row r="233" spans="1:30" ht="22.5" x14ac:dyDescent="0.2">
      <c r="A233" s="315"/>
      <c r="B233" s="202"/>
      <c r="C233" s="96"/>
      <c r="D233" s="202"/>
      <c r="E233" s="204"/>
      <c r="F233" s="202"/>
      <c r="G233" s="250"/>
      <c r="H233" s="188"/>
      <c r="I233" s="42" t="s">
        <v>61</v>
      </c>
      <c r="J233" s="43" t="s">
        <v>39</v>
      </c>
      <c r="K233" s="221"/>
      <c r="L233" s="204"/>
      <c r="M233" s="191"/>
      <c r="N233" s="194"/>
      <c r="O233" s="208"/>
      <c r="P233" s="202"/>
      <c r="Q233" s="23" t="s">
        <v>11</v>
      </c>
      <c r="R233" s="23">
        <v>15</v>
      </c>
      <c r="S233" s="96"/>
      <c r="T233" s="188"/>
      <c r="U233" s="197"/>
      <c r="V233" s="197"/>
      <c r="W233" s="185"/>
      <c r="X233" s="208"/>
      <c r="Y233" s="247"/>
      <c r="Z233" s="256"/>
      <c r="AA233" s="319"/>
      <c r="AB233" s="208"/>
      <c r="AC233" s="256"/>
      <c r="AD233" s="253"/>
    </row>
    <row r="234" spans="1:30" ht="22.5" x14ac:dyDescent="0.2">
      <c r="A234" s="315"/>
      <c r="B234" s="202"/>
      <c r="C234" s="96"/>
      <c r="D234" s="202"/>
      <c r="E234" s="204"/>
      <c r="F234" s="202"/>
      <c r="G234" s="250"/>
      <c r="H234" s="188"/>
      <c r="I234" s="42" t="s">
        <v>62</v>
      </c>
      <c r="J234" s="43" t="s">
        <v>40</v>
      </c>
      <c r="K234" s="221"/>
      <c r="L234" s="204"/>
      <c r="M234" s="191"/>
      <c r="N234" s="194"/>
      <c r="O234" s="208"/>
      <c r="P234" s="202"/>
      <c r="Q234" s="23" t="s">
        <v>46</v>
      </c>
      <c r="R234" s="23">
        <f>+IFERROR(VLOOKUP(Q234,[4]DATOS!$E$2:$F$9,2,FALSE),"")</f>
        <v>10</v>
      </c>
      <c r="S234" s="96"/>
      <c r="T234" s="188"/>
      <c r="U234" s="197"/>
      <c r="V234" s="197"/>
      <c r="W234" s="185"/>
      <c r="X234" s="208"/>
      <c r="Y234" s="247"/>
      <c r="Z234" s="256"/>
      <c r="AA234" s="319"/>
      <c r="AB234" s="208"/>
      <c r="AC234" s="256"/>
      <c r="AD234" s="253"/>
    </row>
    <row r="235" spans="1:30" ht="15" customHeight="1" x14ac:dyDescent="0.2">
      <c r="A235" s="315"/>
      <c r="B235" s="202"/>
      <c r="C235" s="96"/>
      <c r="D235" s="202"/>
      <c r="E235" s="204"/>
      <c r="F235" s="202"/>
      <c r="G235" s="250"/>
      <c r="H235" s="188"/>
      <c r="I235" s="42" t="s">
        <v>63</v>
      </c>
      <c r="J235" s="43" t="s">
        <v>39</v>
      </c>
      <c r="K235" s="221"/>
      <c r="L235" s="204"/>
      <c r="M235" s="191"/>
      <c r="N235" s="194"/>
      <c r="O235" s="208"/>
      <c r="P235" s="202"/>
      <c r="Q235" s="23" t="s">
        <v>10</v>
      </c>
      <c r="R235" s="23">
        <v>0</v>
      </c>
      <c r="S235" s="96"/>
      <c r="T235" s="188"/>
      <c r="U235" s="197"/>
      <c r="V235" s="197"/>
      <c r="W235" s="185"/>
      <c r="X235" s="208"/>
      <c r="Y235" s="247"/>
      <c r="Z235" s="256"/>
      <c r="AA235" s="319"/>
      <c r="AB235" s="208"/>
      <c r="AC235" s="256"/>
      <c r="AD235" s="253"/>
    </row>
    <row r="236" spans="1:30" ht="22.5" x14ac:dyDescent="0.2">
      <c r="A236" s="315"/>
      <c r="B236" s="202"/>
      <c r="C236" s="96"/>
      <c r="D236" s="202"/>
      <c r="E236" s="204"/>
      <c r="F236" s="202"/>
      <c r="G236" s="250"/>
      <c r="H236" s="188"/>
      <c r="I236" s="42" t="s">
        <v>64</v>
      </c>
      <c r="J236" s="43" t="s">
        <v>39</v>
      </c>
      <c r="K236" s="221"/>
      <c r="L236" s="204"/>
      <c r="M236" s="191"/>
      <c r="N236" s="194"/>
      <c r="O236" s="208"/>
      <c r="P236" s="202"/>
      <c r="Q236" s="23"/>
      <c r="R236" s="23" t="str">
        <f>+IFERROR(VLOOKUP(Q236,[4]DATOS!$E$2:$F$9,2,FALSE),"")</f>
        <v/>
      </c>
      <c r="S236" s="96"/>
      <c r="T236" s="188"/>
      <c r="U236" s="197"/>
      <c r="V236" s="197"/>
      <c r="W236" s="185"/>
      <c r="X236" s="208"/>
      <c r="Y236" s="247"/>
      <c r="Z236" s="256"/>
      <c r="AA236" s="319"/>
      <c r="AB236" s="208"/>
      <c r="AC236" s="256"/>
      <c r="AD236" s="253"/>
    </row>
    <row r="237" spans="1:30" ht="33.75" x14ac:dyDescent="0.2">
      <c r="A237" s="315"/>
      <c r="B237" s="202"/>
      <c r="C237" s="96"/>
      <c r="D237" s="202"/>
      <c r="E237" s="204"/>
      <c r="F237" s="202"/>
      <c r="G237" s="250"/>
      <c r="H237" s="188"/>
      <c r="I237" s="42" t="s">
        <v>65</v>
      </c>
      <c r="J237" s="43" t="s">
        <v>40</v>
      </c>
      <c r="K237" s="221"/>
      <c r="L237" s="204"/>
      <c r="M237" s="191"/>
      <c r="N237" s="194"/>
      <c r="O237" s="208"/>
      <c r="P237" s="202"/>
      <c r="Q237" s="23"/>
      <c r="R237" s="23" t="str">
        <f>+IFERROR(VLOOKUP(Q237,[4]DATOS!$E$2:$F$9,2,FALSE),"")</f>
        <v/>
      </c>
      <c r="S237" s="96"/>
      <c r="T237" s="188"/>
      <c r="U237" s="197"/>
      <c r="V237" s="197"/>
      <c r="W237" s="185"/>
      <c r="X237" s="208"/>
      <c r="Y237" s="247"/>
      <c r="Z237" s="256"/>
      <c r="AA237" s="319"/>
      <c r="AB237" s="208"/>
      <c r="AC237" s="256"/>
      <c r="AD237" s="253"/>
    </row>
    <row r="238" spans="1:30" ht="22.5" x14ac:dyDescent="0.2">
      <c r="A238" s="315"/>
      <c r="B238" s="202"/>
      <c r="C238" s="96"/>
      <c r="D238" s="202"/>
      <c r="E238" s="204"/>
      <c r="F238" s="202"/>
      <c r="G238" s="250"/>
      <c r="H238" s="188"/>
      <c r="I238" s="42" t="s">
        <v>66</v>
      </c>
      <c r="J238" s="43" t="s">
        <v>40</v>
      </c>
      <c r="K238" s="221"/>
      <c r="L238" s="204"/>
      <c r="M238" s="191"/>
      <c r="N238" s="194"/>
      <c r="O238" s="208"/>
      <c r="P238" s="202"/>
      <c r="Q238" s="23"/>
      <c r="R238" s="23" t="str">
        <f>+IFERROR(VLOOKUP(Q238,[4]DATOS!$E$2:$F$9,2,FALSE),"")</f>
        <v/>
      </c>
      <c r="S238" s="96">
        <f>SUM(R238:R245)</f>
        <v>0</v>
      </c>
      <c r="T238" s="188"/>
      <c r="U238" s="197"/>
      <c r="V238" s="197"/>
      <c r="W238" s="185"/>
      <c r="X238" s="208"/>
      <c r="Y238" s="247"/>
      <c r="Z238" s="256"/>
      <c r="AA238" s="319"/>
      <c r="AB238" s="208"/>
      <c r="AC238" s="256"/>
      <c r="AD238" s="253"/>
    </row>
    <row r="239" spans="1:30" ht="22.5" x14ac:dyDescent="0.2">
      <c r="A239" s="315"/>
      <c r="B239" s="202"/>
      <c r="C239" s="96"/>
      <c r="D239" s="202"/>
      <c r="E239" s="204"/>
      <c r="F239" s="202"/>
      <c r="G239" s="250"/>
      <c r="H239" s="188"/>
      <c r="I239" s="42" t="s">
        <v>67</v>
      </c>
      <c r="J239" s="43" t="s">
        <v>39</v>
      </c>
      <c r="K239" s="221"/>
      <c r="L239" s="204"/>
      <c r="M239" s="191"/>
      <c r="N239" s="194"/>
      <c r="O239" s="208"/>
      <c r="P239" s="202"/>
      <c r="Q239" s="23"/>
      <c r="R239" s="23" t="str">
        <f>+IFERROR(VLOOKUP(Q239,[4]DATOS!$E$2:$F$9,2,FALSE),"")</f>
        <v/>
      </c>
      <c r="S239" s="96"/>
      <c r="T239" s="188"/>
      <c r="U239" s="197"/>
      <c r="V239" s="197"/>
      <c r="W239" s="185"/>
      <c r="X239" s="208"/>
      <c r="Y239" s="247"/>
      <c r="Z239" s="256"/>
      <c r="AA239" s="319"/>
      <c r="AB239" s="208"/>
      <c r="AC239" s="256"/>
      <c r="AD239" s="253"/>
    </row>
    <row r="240" spans="1:30" ht="15" customHeight="1" x14ac:dyDescent="0.2">
      <c r="A240" s="315"/>
      <c r="B240" s="202"/>
      <c r="C240" s="96"/>
      <c r="D240" s="202"/>
      <c r="E240" s="204"/>
      <c r="F240" s="202"/>
      <c r="G240" s="250"/>
      <c r="H240" s="188"/>
      <c r="I240" s="42" t="s">
        <v>68</v>
      </c>
      <c r="J240" s="43" t="s">
        <v>39</v>
      </c>
      <c r="K240" s="221"/>
      <c r="L240" s="204"/>
      <c r="M240" s="191"/>
      <c r="N240" s="194"/>
      <c r="O240" s="208"/>
      <c r="P240" s="202"/>
      <c r="Q240" s="23"/>
      <c r="R240" s="23" t="str">
        <f>+IFERROR(VLOOKUP(Q240,[4]DATOS!$E$2:$F$9,2,FALSE),"")</f>
        <v/>
      </c>
      <c r="S240" s="96"/>
      <c r="T240" s="188"/>
      <c r="U240" s="197"/>
      <c r="V240" s="197"/>
      <c r="W240" s="185"/>
      <c r="X240" s="208"/>
      <c r="Y240" s="247"/>
      <c r="Z240" s="256"/>
      <c r="AA240" s="319"/>
      <c r="AB240" s="208"/>
      <c r="AC240" s="256"/>
      <c r="AD240" s="253"/>
    </row>
    <row r="241" spans="1:30" ht="15" customHeight="1" x14ac:dyDescent="0.2">
      <c r="A241" s="315"/>
      <c r="B241" s="202"/>
      <c r="C241" s="96"/>
      <c r="D241" s="202"/>
      <c r="E241" s="204"/>
      <c r="F241" s="202"/>
      <c r="G241" s="250"/>
      <c r="H241" s="188"/>
      <c r="I241" s="42" t="s">
        <v>69</v>
      </c>
      <c r="J241" s="43" t="s">
        <v>39</v>
      </c>
      <c r="K241" s="221"/>
      <c r="L241" s="204"/>
      <c r="M241" s="191"/>
      <c r="N241" s="194"/>
      <c r="O241" s="208"/>
      <c r="P241" s="202"/>
      <c r="Q241" s="23"/>
      <c r="R241" s="23" t="str">
        <f>+IFERROR(VLOOKUP(Q241,[4]DATOS!$E$2:$F$9,2,FALSE),"")</f>
        <v/>
      </c>
      <c r="S241" s="96"/>
      <c r="T241" s="188"/>
      <c r="U241" s="197"/>
      <c r="V241" s="197"/>
      <c r="W241" s="185"/>
      <c r="X241" s="208"/>
      <c r="Y241" s="247"/>
      <c r="Z241" s="256"/>
      <c r="AA241" s="319"/>
      <c r="AB241" s="208"/>
      <c r="AC241" s="256"/>
      <c r="AD241" s="253"/>
    </row>
    <row r="242" spans="1:30" ht="15" customHeight="1" x14ac:dyDescent="0.2">
      <c r="A242" s="315"/>
      <c r="B242" s="202"/>
      <c r="C242" s="96"/>
      <c r="D242" s="202"/>
      <c r="E242" s="204"/>
      <c r="F242" s="202"/>
      <c r="G242" s="250"/>
      <c r="H242" s="188"/>
      <c r="I242" s="212" t="s">
        <v>70</v>
      </c>
      <c r="J242" s="197" t="s">
        <v>39</v>
      </c>
      <c r="K242" s="221"/>
      <c r="L242" s="204"/>
      <c r="M242" s="191"/>
      <c r="N242" s="194"/>
      <c r="O242" s="208"/>
      <c r="P242" s="202"/>
      <c r="Q242" s="23"/>
      <c r="R242" s="23" t="str">
        <f>+IFERROR(VLOOKUP(Q242,[4]DATOS!$E$2:$F$9,2,FALSE),"")</f>
        <v/>
      </c>
      <c r="S242" s="96"/>
      <c r="T242" s="188"/>
      <c r="U242" s="197"/>
      <c r="V242" s="197"/>
      <c r="W242" s="185"/>
      <c r="X242" s="208"/>
      <c r="Y242" s="247"/>
      <c r="Z242" s="256"/>
      <c r="AA242" s="319"/>
      <c r="AB242" s="208"/>
      <c r="AC242" s="256"/>
      <c r="AD242" s="253"/>
    </row>
    <row r="243" spans="1:30" ht="15" customHeight="1" x14ac:dyDescent="0.2">
      <c r="A243" s="315"/>
      <c r="B243" s="202"/>
      <c r="C243" s="96"/>
      <c r="D243" s="202"/>
      <c r="E243" s="204"/>
      <c r="F243" s="202"/>
      <c r="G243" s="250"/>
      <c r="H243" s="188"/>
      <c r="I243" s="212"/>
      <c r="J243" s="197"/>
      <c r="K243" s="221"/>
      <c r="L243" s="204"/>
      <c r="M243" s="191"/>
      <c r="N243" s="194"/>
      <c r="O243" s="208"/>
      <c r="P243" s="202"/>
      <c r="Q243" s="23"/>
      <c r="R243" s="23" t="str">
        <f>+IFERROR(VLOOKUP(Q243,[4]DATOS!$E$2:$F$9,2,FALSE),"")</f>
        <v/>
      </c>
      <c r="S243" s="96"/>
      <c r="T243" s="188"/>
      <c r="U243" s="197"/>
      <c r="V243" s="197"/>
      <c r="W243" s="185"/>
      <c r="X243" s="208"/>
      <c r="Y243" s="247"/>
      <c r="Z243" s="256"/>
      <c r="AA243" s="319"/>
      <c r="AB243" s="208"/>
      <c r="AC243" s="256"/>
      <c r="AD243" s="253"/>
    </row>
    <row r="244" spans="1:30" ht="15" customHeight="1" x14ac:dyDescent="0.2">
      <c r="A244" s="315"/>
      <c r="B244" s="202"/>
      <c r="C244" s="96"/>
      <c r="D244" s="202"/>
      <c r="E244" s="204"/>
      <c r="F244" s="202"/>
      <c r="G244" s="250"/>
      <c r="H244" s="188"/>
      <c r="I244" s="212" t="s">
        <v>71</v>
      </c>
      <c r="J244" s="197" t="s">
        <v>40</v>
      </c>
      <c r="K244" s="221"/>
      <c r="L244" s="204"/>
      <c r="M244" s="191"/>
      <c r="N244" s="194"/>
      <c r="O244" s="208"/>
      <c r="P244" s="202"/>
      <c r="Q244" s="23"/>
      <c r="R244" s="23" t="str">
        <f>+IFERROR(VLOOKUP(Q244,[4]DATOS!$E$2:$F$9,2,FALSE),"")</f>
        <v/>
      </c>
      <c r="S244" s="96"/>
      <c r="T244" s="188"/>
      <c r="U244" s="197"/>
      <c r="V244" s="197"/>
      <c r="W244" s="185"/>
      <c r="X244" s="208"/>
      <c r="Y244" s="247"/>
      <c r="Z244" s="256"/>
      <c r="AA244" s="319"/>
      <c r="AB244" s="208"/>
      <c r="AC244" s="256"/>
      <c r="AD244" s="253"/>
    </row>
    <row r="245" spans="1:30" ht="15" customHeight="1" x14ac:dyDescent="0.2">
      <c r="A245" s="315"/>
      <c r="B245" s="202"/>
      <c r="C245" s="96"/>
      <c r="D245" s="202"/>
      <c r="E245" s="204"/>
      <c r="F245" s="202"/>
      <c r="G245" s="250"/>
      <c r="H245" s="188"/>
      <c r="I245" s="212"/>
      <c r="J245" s="197"/>
      <c r="K245" s="221"/>
      <c r="L245" s="204"/>
      <c r="M245" s="191"/>
      <c r="N245" s="194"/>
      <c r="O245" s="208"/>
      <c r="P245" s="202"/>
      <c r="Q245" s="23"/>
      <c r="R245" s="23" t="str">
        <f>+IFERROR(VLOOKUP(Q245,[4]DATOS!$E$2:$F$9,2,FALSE),"")</f>
        <v/>
      </c>
      <c r="S245" s="96"/>
      <c r="T245" s="188"/>
      <c r="U245" s="197"/>
      <c r="V245" s="197"/>
      <c r="W245" s="185"/>
      <c r="X245" s="208"/>
      <c r="Y245" s="247"/>
      <c r="Z245" s="256"/>
      <c r="AA245" s="319"/>
      <c r="AB245" s="208"/>
      <c r="AC245" s="256"/>
      <c r="AD245" s="253"/>
    </row>
    <row r="246" spans="1:30" ht="15" customHeight="1" x14ac:dyDescent="0.2">
      <c r="A246" s="315"/>
      <c r="B246" s="202"/>
      <c r="C246" s="96"/>
      <c r="D246" s="202"/>
      <c r="E246" s="204"/>
      <c r="F246" s="202"/>
      <c r="G246" s="250"/>
      <c r="H246" s="188"/>
      <c r="I246" s="212" t="s">
        <v>71</v>
      </c>
      <c r="J246" s="197" t="s">
        <v>40</v>
      </c>
      <c r="K246" s="221"/>
      <c r="L246" s="204"/>
      <c r="M246" s="191"/>
      <c r="N246" s="194"/>
      <c r="O246" s="208"/>
      <c r="P246" s="202"/>
      <c r="Q246" s="23"/>
      <c r="R246" s="23" t="str">
        <f>+IFERROR(VLOOKUP(Q246,[4]DATOS!$E$2:$F$9,2,FALSE),"")</f>
        <v/>
      </c>
      <c r="S246" s="96">
        <f>SUM(R246:R253)</f>
        <v>0</v>
      </c>
      <c r="T246" s="188"/>
      <c r="U246" s="197"/>
      <c r="V246" s="197"/>
      <c r="W246" s="185"/>
      <c r="X246" s="208"/>
      <c r="Y246" s="247"/>
      <c r="Z246" s="256"/>
      <c r="AA246" s="319"/>
      <c r="AB246" s="208"/>
      <c r="AC246" s="256"/>
      <c r="AD246" s="253"/>
    </row>
    <row r="247" spans="1:30" ht="15" customHeight="1" x14ac:dyDescent="0.2">
      <c r="A247" s="315"/>
      <c r="B247" s="202"/>
      <c r="C247" s="96"/>
      <c r="D247" s="202"/>
      <c r="E247" s="204"/>
      <c r="F247" s="202"/>
      <c r="G247" s="250"/>
      <c r="H247" s="188"/>
      <c r="I247" s="212"/>
      <c r="J247" s="197"/>
      <c r="K247" s="221"/>
      <c r="L247" s="204"/>
      <c r="M247" s="191"/>
      <c r="N247" s="194"/>
      <c r="O247" s="208"/>
      <c r="P247" s="202"/>
      <c r="Q247" s="23"/>
      <c r="R247" s="23" t="str">
        <f>+IFERROR(VLOOKUP(Q247,[4]DATOS!$E$2:$F$9,2,FALSE),"")</f>
        <v/>
      </c>
      <c r="S247" s="96"/>
      <c r="T247" s="188"/>
      <c r="U247" s="197"/>
      <c r="V247" s="197"/>
      <c r="W247" s="185"/>
      <c r="X247" s="208"/>
      <c r="Y247" s="247"/>
      <c r="Z247" s="256"/>
      <c r="AA247" s="319"/>
      <c r="AB247" s="208"/>
      <c r="AC247" s="256"/>
      <c r="AD247" s="253"/>
    </row>
    <row r="248" spans="1:30" ht="15" customHeight="1" x14ac:dyDescent="0.2">
      <c r="A248" s="315"/>
      <c r="B248" s="202"/>
      <c r="C248" s="96"/>
      <c r="D248" s="202"/>
      <c r="E248" s="204"/>
      <c r="F248" s="202"/>
      <c r="G248" s="250"/>
      <c r="H248" s="188"/>
      <c r="I248" s="212" t="s">
        <v>72</v>
      </c>
      <c r="J248" s="197" t="s">
        <v>40</v>
      </c>
      <c r="K248" s="221"/>
      <c r="L248" s="204"/>
      <c r="M248" s="191"/>
      <c r="N248" s="194"/>
      <c r="O248" s="208"/>
      <c r="P248" s="202"/>
      <c r="Q248" s="23"/>
      <c r="R248" s="23" t="str">
        <f>+IFERROR(VLOOKUP(Q248,[4]DATOS!$E$2:$F$9,2,FALSE),"")</f>
        <v/>
      </c>
      <c r="S248" s="96"/>
      <c r="T248" s="188"/>
      <c r="U248" s="197"/>
      <c r="V248" s="197"/>
      <c r="W248" s="185"/>
      <c r="X248" s="208"/>
      <c r="Y248" s="247"/>
      <c r="Z248" s="256"/>
      <c r="AA248" s="319"/>
      <c r="AB248" s="208"/>
      <c r="AC248" s="256"/>
      <c r="AD248" s="253"/>
    </row>
    <row r="249" spans="1:30" ht="15" customHeight="1" x14ac:dyDescent="0.2">
      <c r="A249" s="315"/>
      <c r="B249" s="202"/>
      <c r="C249" s="96"/>
      <c r="D249" s="202"/>
      <c r="E249" s="204"/>
      <c r="F249" s="202"/>
      <c r="G249" s="250"/>
      <c r="H249" s="188"/>
      <c r="I249" s="212"/>
      <c r="J249" s="197"/>
      <c r="K249" s="221"/>
      <c r="L249" s="204"/>
      <c r="M249" s="191"/>
      <c r="N249" s="194"/>
      <c r="O249" s="208"/>
      <c r="P249" s="202"/>
      <c r="Q249" s="23"/>
      <c r="R249" s="23" t="str">
        <f>+IFERROR(VLOOKUP(Q249,[4]DATOS!$E$2:$F$9,2,FALSE),"")</f>
        <v/>
      </c>
      <c r="S249" s="96"/>
      <c r="T249" s="188"/>
      <c r="U249" s="197"/>
      <c r="V249" s="197"/>
      <c r="W249" s="185"/>
      <c r="X249" s="208"/>
      <c r="Y249" s="247"/>
      <c r="Z249" s="256"/>
      <c r="AA249" s="319"/>
      <c r="AB249" s="208"/>
      <c r="AC249" s="256"/>
      <c r="AD249" s="253"/>
    </row>
    <row r="250" spans="1:30" ht="15" customHeight="1" x14ac:dyDescent="0.2">
      <c r="A250" s="315"/>
      <c r="B250" s="202"/>
      <c r="C250" s="96"/>
      <c r="D250" s="202"/>
      <c r="E250" s="204"/>
      <c r="F250" s="202"/>
      <c r="G250" s="250"/>
      <c r="H250" s="188"/>
      <c r="I250" s="212" t="s">
        <v>73</v>
      </c>
      <c r="J250" s="197" t="s">
        <v>40</v>
      </c>
      <c r="K250" s="221"/>
      <c r="L250" s="204"/>
      <c r="M250" s="191"/>
      <c r="N250" s="194"/>
      <c r="O250" s="208"/>
      <c r="P250" s="202"/>
      <c r="Q250" s="23"/>
      <c r="R250" s="23" t="str">
        <f>+IFERROR(VLOOKUP(Q250,[4]DATOS!$E$2:$F$9,2,FALSE),"")</f>
        <v/>
      </c>
      <c r="S250" s="96"/>
      <c r="T250" s="188"/>
      <c r="U250" s="197"/>
      <c r="V250" s="197"/>
      <c r="W250" s="185"/>
      <c r="X250" s="208"/>
      <c r="Y250" s="247"/>
      <c r="Z250" s="256"/>
      <c r="AA250" s="319"/>
      <c r="AB250" s="208"/>
      <c r="AC250" s="256"/>
      <c r="AD250" s="253"/>
    </row>
    <row r="251" spans="1:30" ht="15" customHeight="1" x14ac:dyDescent="0.2">
      <c r="A251" s="315"/>
      <c r="B251" s="202"/>
      <c r="C251" s="96"/>
      <c r="D251" s="202"/>
      <c r="E251" s="204"/>
      <c r="F251" s="202"/>
      <c r="G251" s="250"/>
      <c r="H251" s="188"/>
      <c r="I251" s="212"/>
      <c r="J251" s="197"/>
      <c r="K251" s="221"/>
      <c r="L251" s="204"/>
      <c r="M251" s="191"/>
      <c r="N251" s="194"/>
      <c r="O251" s="208"/>
      <c r="P251" s="202"/>
      <c r="Q251" s="23"/>
      <c r="R251" s="23" t="str">
        <f>+IFERROR(VLOOKUP(Q251,[4]DATOS!$E$2:$F$9,2,FALSE),"")</f>
        <v/>
      </c>
      <c r="S251" s="96"/>
      <c r="T251" s="188"/>
      <c r="U251" s="197"/>
      <c r="V251" s="197"/>
      <c r="W251" s="185"/>
      <c r="X251" s="208"/>
      <c r="Y251" s="247"/>
      <c r="Z251" s="256"/>
      <c r="AA251" s="319"/>
      <c r="AB251" s="208"/>
      <c r="AC251" s="256"/>
      <c r="AD251" s="253"/>
    </row>
    <row r="252" spans="1:30" ht="15" customHeight="1" x14ac:dyDescent="0.2">
      <c r="A252" s="315"/>
      <c r="B252" s="202"/>
      <c r="C252" s="96"/>
      <c r="D252" s="202"/>
      <c r="E252" s="204"/>
      <c r="F252" s="202"/>
      <c r="G252" s="250"/>
      <c r="H252" s="188"/>
      <c r="I252" s="218" t="s">
        <v>74</v>
      </c>
      <c r="J252" s="197" t="s">
        <v>40</v>
      </c>
      <c r="K252" s="221"/>
      <c r="L252" s="204"/>
      <c r="M252" s="191"/>
      <c r="N252" s="194"/>
      <c r="O252" s="208"/>
      <c r="P252" s="202"/>
      <c r="Q252" s="23"/>
      <c r="R252" s="23" t="str">
        <f>+IFERROR(VLOOKUP(Q252,[4]DATOS!$E$2:$F$9,2,FALSE),"")</f>
        <v/>
      </c>
      <c r="S252" s="96"/>
      <c r="T252" s="188"/>
      <c r="U252" s="197"/>
      <c r="V252" s="197"/>
      <c r="W252" s="185"/>
      <c r="X252" s="208"/>
      <c r="Y252" s="247"/>
      <c r="Z252" s="256"/>
      <c r="AA252" s="319"/>
      <c r="AB252" s="208"/>
      <c r="AC252" s="256"/>
      <c r="AD252" s="253"/>
    </row>
    <row r="253" spans="1:30" ht="15.75" customHeight="1" thickBot="1" x14ac:dyDescent="0.25">
      <c r="A253" s="315"/>
      <c r="B253" s="196"/>
      <c r="C253" s="96"/>
      <c r="D253" s="196"/>
      <c r="E253" s="271"/>
      <c r="F253" s="196"/>
      <c r="G253" s="184"/>
      <c r="H253" s="189"/>
      <c r="I253" s="219"/>
      <c r="J253" s="201"/>
      <c r="K253" s="222"/>
      <c r="L253" s="205"/>
      <c r="M253" s="192"/>
      <c r="N253" s="195"/>
      <c r="O253" s="225"/>
      <c r="P253" s="203"/>
      <c r="Q253" s="24"/>
      <c r="R253" s="24" t="str">
        <f>+IFERROR(VLOOKUP(Q253,[4]DATOS!$E$2:$F$9,2,FALSE),"")</f>
        <v/>
      </c>
      <c r="S253" s="97"/>
      <c r="T253" s="189"/>
      <c r="U253" s="201"/>
      <c r="V253" s="201"/>
      <c r="W253" s="186"/>
      <c r="X253" s="208"/>
      <c r="Y253" s="247"/>
      <c r="Z253" s="256"/>
      <c r="AA253" s="319"/>
      <c r="AB253" s="208"/>
      <c r="AC253" s="256"/>
      <c r="AD253" s="253"/>
    </row>
    <row r="254" spans="1:30" ht="27" customHeight="1" x14ac:dyDescent="0.2">
      <c r="A254" s="123">
        <v>24</v>
      </c>
      <c r="B254" s="207" t="s">
        <v>228</v>
      </c>
      <c r="C254" s="207" t="s">
        <v>229</v>
      </c>
      <c r="D254" s="207" t="s">
        <v>230</v>
      </c>
      <c r="E254" s="240" t="s">
        <v>231</v>
      </c>
      <c r="F254" s="217" t="s">
        <v>232</v>
      </c>
      <c r="G254" s="211" t="s">
        <v>23</v>
      </c>
      <c r="H254" s="214" t="s">
        <v>27</v>
      </c>
      <c r="I254" s="39" t="s">
        <v>58</v>
      </c>
      <c r="J254" s="40" t="s">
        <v>39</v>
      </c>
      <c r="K254" s="220">
        <f>COUNTIF(J254:J277,[5]DATOS!$D$15)</f>
        <v>13</v>
      </c>
      <c r="L254" s="213" t="str">
        <f>+IF(AND(K254&lt;6,K254&gt;0),"Moderado",IF(AND(K254&lt;12,K254&gt;5),"Mayor",IF(AND(K254&lt;18,K254&gt;11),"Catastrófico","Responda las Preguntas de Impacto")))</f>
        <v>Catastrófico</v>
      </c>
      <c r="M254" s="215" t="s">
        <v>221</v>
      </c>
      <c r="N254" s="216" t="str">
        <f t="shared" ref="N254" si="17">IF(EXACT(M254,"Baja"),"Asumir el Riesgo",IF(EXACT(M254,"Moderada"),"Asumir el Riesgo, Reducir el Riesgo",IF(EXACT(M254,"Alta"),"Asumir el Riesgo, Evitar, Compartir o Transferir",IF(EXACT(M254,"Extrema"),"Reducir el Riesgo, Evitar, Compartir o Transferir",""))))</f>
        <v/>
      </c>
      <c r="O254" s="214" t="s">
        <v>233</v>
      </c>
      <c r="P254" s="124" t="s">
        <v>55</v>
      </c>
      <c r="Q254" s="22"/>
      <c r="R254" s="62" t="str">
        <f>+IFERROR(VLOOKUP(Q254,[4]DATOS!$E$2:$F$9,2,FALSE),"")</f>
        <v/>
      </c>
      <c r="S254" s="124">
        <f>SUM(R254:R261)</f>
        <v>75</v>
      </c>
      <c r="T254" s="214" t="s">
        <v>27</v>
      </c>
      <c r="U254" s="213" t="s">
        <v>35</v>
      </c>
      <c r="V254" s="217" t="s">
        <v>221</v>
      </c>
      <c r="W254" s="215" t="str">
        <f t="shared" ref="W254" si="18">IF(EXACT(V254,"Baja"),"Asumir el Riesgo",IF(EXACT(V254,"Moderada"),"Asumir el Riesgo, Reducir el Riesgo",IF(EXACT(V254,"Alta"),"Asumir el Riesgo, Evitar, Compartir o Transferir",IF(EXACT(V254,"Extrema"),"Reducir el Riesgo, Evitar, Compartir o Transferir",""))))</f>
        <v/>
      </c>
      <c r="X254" s="197" t="s">
        <v>188</v>
      </c>
      <c r="Y254" s="197" t="s">
        <v>266</v>
      </c>
      <c r="Z254" s="313" t="s">
        <v>265</v>
      </c>
      <c r="AA254" s="197" t="s">
        <v>267</v>
      </c>
      <c r="AB254" s="197" t="s">
        <v>202</v>
      </c>
      <c r="AC254" s="197" t="s">
        <v>265</v>
      </c>
      <c r="AD254" s="249" t="s">
        <v>268</v>
      </c>
    </row>
    <row r="255" spans="1:30" ht="27" customHeight="1" x14ac:dyDescent="0.2">
      <c r="A255" s="119"/>
      <c r="B255" s="202"/>
      <c r="C255" s="202"/>
      <c r="D255" s="202"/>
      <c r="E255" s="241"/>
      <c r="F255" s="197"/>
      <c r="G255" s="185"/>
      <c r="H255" s="188"/>
      <c r="I255" s="42" t="s">
        <v>59</v>
      </c>
      <c r="J255" s="43" t="s">
        <v>39</v>
      </c>
      <c r="K255" s="221"/>
      <c r="L255" s="204"/>
      <c r="M255" s="191"/>
      <c r="N255" s="194"/>
      <c r="O255" s="188"/>
      <c r="P255" s="96"/>
      <c r="Q255" s="23" t="s">
        <v>43</v>
      </c>
      <c r="R255" s="23">
        <f>+IFERROR(VLOOKUP(Q255,[4]DATOS!$E$2:$F$9,2,FALSE),"")</f>
        <v>5</v>
      </c>
      <c r="S255" s="96"/>
      <c r="T255" s="188"/>
      <c r="U255" s="204"/>
      <c r="V255" s="197"/>
      <c r="W255" s="191"/>
      <c r="X255" s="197"/>
      <c r="Y255" s="197"/>
      <c r="Z255" s="202"/>
      <c r="AA255" s="197"/>
      <c r="AB255" s="197"/>
      <c r="AC255" s="197"/>
      <c r="AD255" s="250"/>
    </row>
    <row r="256" spans="1:30" ht="27" customHeight="1" x14ac:dyDescent="0.2">
      <c r="A256" s="119"/>
      <c r="B256" s="202"/>
      <c r="C256" s="202"/>
      <c r="D256" s="202"/>
      <c r="E256" s="241"/>
      <c r="F256" s="197"/>
      <c r="G256" s="185"/>
      <c r="H256" s="188"/>
      <c r="I256" s="42" t="s">
        <v>60</v>
      </c>
      <c r="J256" s="43" t="s">
        <v>39</v>
      </c>
      <c r="K256" s="221"/>
      <c r="L256" s="204"/>
      <c r="M256" s="191"/>
      <c r="N256" s="194"/>
      <c r="O256" s="188"/>
      <c r="P256" s="96"/>
      <c r="Q256" s="23" t="s">
        <v>45</v>
      </c>
      <c r="R256" s="23">
        <v>15</v>
      </c>
      <c r="S256" s="96"/>
      <c r="T256" s="188"/>
      <c r="U256" s="204"/>
      <c r="V256" s="197"/>
      <c r="W256" s="191"/>
      <c r="X256" s="197"/>
      <c r="Y256" s="197"/>
      <c r="Z256" s="202"/>
      <c r="AA256" s="197"/>
      <c r="AB256" s="197"/>
      <c r="AC256" s="197"/>
      <c r="AD256" s="250"/>
    </row>
    <row r="257" spans="1:30" ht="27" customHeight="1" x14ac:dyDescent="0.2">
      <c r="A257" s="119"/>
      <c r="B257" s="202"/>
      <c r="C257" s="202"/>
      <c r="D257" s="202"/>
      <c r="E257" s="241"/>
      <c r="F257" s="197"/>
      <c r="G257" s="185"/>
      <c r="H257" s="188"/>
      <c r="I257" s="42" t="s">
        <v>61</v>
      </c>
      <c r="J257" s="43" t="s">
        <v>39</v>
      </c>
      <c r="K257" s="221"/>
      <c r="L257" s="204"/>
      <c r="M257" s="191"/>
      <c r="N257" s="194"/>
      <c r="O257" s="188"/>
      <c r="P257" s="96"/>
      <c r="Q257" s="23" t="s">
        <v>11</v>
      </c>
      <c r="R257" s="23">
        <v>15</v>
      </c>
      <c r="S257" s="96"/>
      <c r="T257" s="188"/>
      <c r="U257" s="204"/>
      <c r="V257" s="197"/>
      <c r="W257" s="191"/>
      <c r="X257" s="197"/>
      <c r="Y257" s="197"/>
      <c r="Z257" s="202"/>
      <c r="AA257" s="197"/>
      <c r="AB257" s="197"/>
      <c r="AC257" s="197"/>
      <c r="AD257" s="250"/>
    </row>
    <row r="258" spans="1:30" ht="27" customHeight="1" x14ac:dyDescent="0.2">
      <c r="A258" s="119"/>
      <c r="B258" s="202"/>
      <c r="C258" s="202"/>
      <c r="D258" s="202"/>
      <c r="E258" s="241"/>
      <c r="F258" s="197"/>
      <c r="G258" s="185"/>
      <c r="H258" s="188"/>
      <c r="I258" s="42" t="s">
        <v>62</v>
      </c>
      <c r="J258" s="43" t="s">
        <v>39</v>
      </c>
      <c r="K258" s="221"/>
      <c r="L258" s="204"/>
      <c r="M258" s="191"/>
      <c r="N258" s="194"/>
      <c r="O258" s="188"/>
      <c r="P258" s="96"/>
      <c r="Q258" s="23" t="s">
        <v>46</v>
      </c>
      <c r="R258" s="23">
        <f>+IFERROR(VLOOKUP(Q258,[4]DATOS!$E$2:$F$9,2,FALSE),"")</f>
        <v>10</v>
      </c>
      <c r="S258" s="96"/>
      <c r="T258" s="188"/>
      <c r="U258" s="204"/>
      <c r="V258" s="197"/>
      <c r="W258" s="191"/>
      <c r="X258" s="197"/>
      <c r="Y258" s="197"/>
      <c r="Z258" s="202"/>
      <c r="AA258" s="197"/>
      <c r="AB258" s="197"/>
      <c r="AC258" s="197"/>
      <c r="AD258" s="250"/>
    </row>
    <row r="259" spans="1:30" ht="27" customHeight="1" x14ac:dyDescent="0.2">
      <c r="A259" s="119"/>
      <c r="B259" s="202"/>
      <c r="C259" s="202"/>
      <c r="D259" s="202"/>
      <c r="E259" s="241"/>
      <c r="F259" s="197"/>
      <c r="G259" s="185"/>
      <c r="H259" s="188"/>
      <c r="I259" s="42" t="s">
        <v>63</v>
      </c>
      <c r="J259" s="43" t="s">
        <v>40</v>
      </c>
      <c r="K259" s="221"/>
      <c r="L259" s="204"/>
      <c r="M259" s="191"/>
      <c r="N259" s="194"/>
      <c r="O259" s="188"/>
      <c r="P259" s="96"/>
      <c r="Q259" s="23" t="s">
        <v>10</v>
      </c>
      <c r="R259" s="23">
        <v>30</v>
      </c>
      <c r="S259" s="96"/>
      <c r="T259" s="188"/>
      <c r="U259" s="204"/>
      <c r="V259" s="197"/>
      <c r="W259" s="191"/>
      <c r="X259" s="197"/>
      <c r="Y259" s="197"/>
      <c r="Z259" s="202"/>
      <c r="AA259" s="197"/>
      <c r="AB259" s="197"/>
      <c r="AC259" s="197"/>
      <c r="AD259" s="250"/>
    </row>
    <row r="260" spans="1:30" ht="27" customHeight="1" x14ac:dyDescent="0.2">
      <c r="A260" s="119"/>
      <c r="B260" s="202"/>
      <c r="C260" s="202"/>
      <c r="D260" s="202"/>
      <c r="E260" s="241"/>
      <c r="F260" s="197"/>
      <c r="G260" s="185"/>
      <c r="H260" s="188"/>
      <c r="I260" s="42" t="s">
        <v>64</v>
      </c>
      <c r="J260" s="43" t="s">
        <v>39</v>
      </c>
      <c r="K260" s="221"/>
      <c r="L260" s="204"/>
      <c r="M260" s="191"/>
      <c r="N260" s="194"/>
      <c r="O260" s="188"/>
      <c r="P260" s="96"/>
      <c r="Q260" s="23"/>
      <c r="R260" s="23" t="str">
        <f>+IFERROR(VLOOKUP(Q260,[5]DATOS!$E$2:$F$9,2,FALSE),"")</f>
        <v/>
      </c>
      <c r="S260" s="96"/>
      <c r="T260" s="188"/>
      <c r="U260" s="204"/>
      <c r="V260" s="197"/>
      <c r="W260" s="191"/>
      <c r="X260" s="197"/>
      <c r="Y260" s="197"/>
      <c r="Z260" s="202"/>
      <c r="AA260" s="197"/>
      <c r="AB260" s="197"/>
      <c r="AC260" s="197"/>
      <c r="AD260" s="250"/>
    </row>
    <row r="261" spans="1:30" ht="27" customHeight="1" x14ac:dyDescent="0.2">
      <c r="A261" s="119"/>
      <c r="B261" s="202"/>
      <c r="C261" s="202"/>
      <c r="D261" s="202"/>
      <c r="E261" s="241"/>
      <c r="F261" s="197"/>
      <c r="G261" s="185"/>
      <c r="H261" s="188"/>
      <c r="I261" s="42" t="s">
        <v>65</v>
      </c>
      <c r="J261" s="43" t="s">
        <v>39</v>
      </c>
      <c r="K261" s="221"/>
      <c r="L261" s="204"/>
      <c r="M261" s="191"/>
      <c r="N261" s="194"/>
      <c r="O261" s="188"/>
      <c r="P261" s="96"/>
      <c r="Q261" s="23"/>
      <c r="R261" s="23" t="str">
        <f>+IFERROR(VLOOKUP(Q261,[5]DATOS!$E$2:$F$9,2,FALSE),"")</f>
        <v/>
      </c>
      <c r="S261" s="96"/>
      <c r="T261" s="188"/>
      <c r="U261" s="204"/>
      <c r="V261" s="197"/>
      <c r="W261" s="191"/>
      <c r="X261" s="197"/>
      <c r="Y261" s="197"/>
      <c r="Z261" s="202"/>
      <c r="AA261" s="197"/>
      <c r="AB261" s="197"/>
      <c r="AC261" s="197"/>
      <c r="AD261" s="250"/>
    </row>
    <row r="262" spans="1:30" ht="27" customHeight="1" x14ac:dyDescent="0.2">
      <c r="A262" s="119"/>
      <c r="B262" s="202"/>
      <c r="C262" s="202"/>
      <c r="D262" s="202"/>
      <c r="E262" s="241"/>
      <c r="F262" s="197"/>
      <c r="G262" s="185"/>
      <c r="H262" s="188"/>
      <c r="I262" s="42" t="s">
        <v>66</v>
      </c>
      <c r="J262" s="43" t="s">
        <v>40</v>
      </c>
      <c r="K262" s="221"/>
      <c r="L262" s="204"/>
      <c r="M262" s="191"/>
      <c r="N262" s="194"/>
      <c r="O262" s="188"/>
      <c r="P262" s="197"/>
      <c r="Q262" s="23"/>
      <c r="R262" s="23" t="str">
        <f>+IFERROR(VLOOKUP(Q262,[5]DATOS!$E$2:$F$9,2,FALSE),"")</f>
        <v/>
      </c>
      <c r="S262" s="96">
        <f>SUM(R262:R269)</f>
        <v>0</v>
      </c>
      <c r="T262" s="188"/>
      <c r="U262" s="204"/>
      <c r="V262" s="197"/>
      <c r="W262" s="191"/>
      <c r="X262" s="197"/>
      <c r="Y262" s="197"/>
      <c r="Z262" s="202"/>
      <c r="AA262" s="197"/>
      <c r="AB262" s="197"/>
      <c r="AC262" s="197"/>
      <c r="AD262" s="250"/>
    </row>
    <row r="263" spans="1:30" ht="27" customHeight="1" x14ac:dyDescent="0.2">
      <c r="A263" s="119"/>
      <c r="B263" s="202"/>
      <c r="C263" s="202"/>
      <c r="D263" s="202"/>
      <c r="E263" s="241"/>
      <c r="F263" s="197"/>
      <c r="G263" s="185"/>
      <c r="H263" s="188"/>
      <c r="I263" s="42" t="s">
        <v>67</v>
      </c>
      <c r="J263" s="43" t="s">
        <v>39</v>
      </c>
      <c r="K263" s="221"/>
      <c r="L263" s="204"/>
      <c r="M263" s="191"/>
      <c r="N263" s="194"/>
      <c r="O263" s="188"/>
      <c r="P263" s="197"/>
      <c r="Q263" s="23"/>
      <c r="R263" s="23" t="str">
        <f>+IFERROR(VLOOKUP(Q263,[5]DATOS!$E$2:$F$9,2,FALSE),"")</f>
        <v/>
      </c>
      <c r="S263" s="96"/>
      <c r="T263" s="188"/>
      <c r="U263" s="204"/>
      <c r="V263" s="197"/>
      <c r="W263" s="191"/>
      <c r="X263" s="197"/>
      <c r="Y263" s="197"/>
      <c r="Z263" s="202"/>
      <c r="AA263" s="197"/>
      <c r="AB263" s="197"/>
      <c r="AC263" s="197"/>
      <c r="AD263" s="250"/>
    </row>
    <row r="264" spans="1:30" ht="27" customHeight="1" x14ac:dyDescent="0.2">
      <c r="A264" s="119"/>
      <c r="B264" s="202"/>
      <c r="C264" s="202"/>
      <c r="D264" s="202"/>
      <c r="E264" s="241"/>
      <c r="F264" s="197"/>
      <c r="G264" s="185"/>
      <c r="H264" s="188"/>
      <c r="I264" s="42" t="s">
        <v>68</v>
      </c>
      <c r="J264" s="43" t="s">
        <v>39</v>
      </c>
      <c r="K264" s="221"/>
      <c r="L264" s="204"/>
      <c r="M264" s="191"/>
      <c r="N264" s="194"/>
      <c r="O264" s="188"/>
      <c r="P264" s="197"/>
      <c r="Q264" s="23"/>
      <c r="R264" s="23" t="str">
        <f>+IFERROR(VLOOKUP(Q264,[5]DATOS!$E$2:$F$9,2,FALSE),"")</f>
        <v/>
      </c>
      <c r="S264" s="96"/>
      <c r="T264" s="188"/>
      <c r="U264" s="204"/>
      <c r="V264" s="197"/>
      <c r="W264" s="191"/>
      <c r="X264" s="197"/>
      <c r="Y264" s="197"/>
      <c r="Z264" s="202"/>
      <c r="AA264" s="197"/>
      <c r="AB264" s="197"/>
      <c r="AC264" s="197"/>
      <c r="AD264" s="250"/>
    </row>
    <row r="265" spans="1:30" ht="27" customHeight="1" x14ac:dyDescent="0.2">
      <c r="A265" s="119"/>
      <c r="B265" s="202"/>
      <c r="C265" s="202"/>
      <c r="D265" s="202"/>
      <c r="E265" s="241"/>
      <c r="F265" s="197"/>
      <c r="G265" s="185"/>
      <c r="H265" s="188"/>
      <c r="I265" s="42" t="s">
        <v>69</v>
      </c>
      <c r="J265" s="43" t="s">
        <v>39</v>
      </c>
      <c r="K265" s="221"/>
      <c r="L265" s="204"/>
      <c r="M265" s="191"/>
      <c r="N265" s="194"/>
      <c r="O265" s="188"/>
      <c r="P265" s="197"/>
      <c r="Q265" s="23"/>
      <c r="R265" s="23" t="str">
        <f>+IFERROR(VLOOKUP(Q265,[5]DATOS!$E$2:$F$9,2,FALSE),"")</f>
        <v/>
      </c>
      <c r="S265" s="96"/>
      <c r="T265" s="188"/>
      <c r="U265" s="204"/>
      <c r="V265" s="197"/>
      <c r="W265" s="191"/>
      <c r="X265" s="197"/>
      <c r="Y265" s="197"/>
      <c r="Z265" s="202"/>
      <c r="AA265" s="197"/>
      <c r="AB265" s="197"/>
      <c r="AC265" s="197"/>
      <c r="AD265" s="250"/>
    </row>
    <row r="266" spans="1:30" ht="18.75" customHeight="1" x14ac:dyDescent="0.2">
      <c r="A266" s="119"/>
      <c r="B266" s="202"/>
      <c r="C266" s="202"/>
      <c r="D266" s="202"/>
      <c r="E266" s="241"/>
      <c r="F266" s="197"/>
      <c r="G266" s="185"/>
      <c r="H266" s="188"/>
      <c r="I266" s="212" t="s">
        <v>70</v>
      </c>
      <c r="J266" s="197" t="s">
        <v>40</v>
      </c>
      <c r="K266" s="221"/>
      <c r="L266" s="204"/>
      <c r="M266" s="191"/>
      <c r="N266" s="194"/>
      <c r="O266" s="188"/>
      <c r="P266" s="197"/>
      <c r="Q266" s="23"/>
      <c r="R266" s="23" t="str">
        <f>+IFERROR(VLOOKUP(Q266,[5]DATOS!$E$2:$F$9,2,FALSE),"")</f>
        <v/>
      </c>
      <c r="S266" s="96"/>
      <c r="T266" s="188"/>
      <c r="U266" s="204"/>
      <c r="V266" s="197"/>
      <c r="W266" s="191"/>
      <c r="X266" s="197"/>
      <c r="Y266" s="197"/>
      <c r="Z266" s="202"/>
      <c r="AA266" s="197"/>
      <c r="AB266" s="197"/>
      <c r="AC266" s="197"/>
      <c r="AD266" s="250"/>
    </row>
    <row r="267" spans="1:30" ht="18.75" customHeight="1" x14ac:dyDescent="0.2">
      <c r="A267" s="119"/>
      <c r="B267" s="202"/>
      <c r="C267" s="202"/>
      <c r="D267" s="202"/>
      <c r="E267" s="241"/>
      <c r="F267" s="197"/>
      <c r="G267" s="185"/>
      <c r="H267" s="188"/>
      <c r="I267" s="212"/>
      <c r="J267" s="197"/>
      <c r="K267" s="221"/>
      <c r="L267" s="204"/>
      <c r="M267" s="191"/>
      <c r="N267" s="194"/>
      <c r="O267" s="188"/>
      <c r="P267" s="197"/>
      <c r="Q267" s="23"/>
      <c r="R267" s="23" t="str">
        <f>+IFERROR(VLOOKUP(Q267,[5]DATOS!$E$2:$F$9,2,FALSE),"")</f>
        <v/>
      </c>
      <c r="S267" s="96"/>
      <c r="T267" s="188"/>
      <c r="U267" s="204"/>
      <c r="V267" s="197"/>
      <c r="W267" s="191"/>
      <c r="X267" s="197"/>
      <c r="Y267" s="197"/>
      <c r="Z267" s="202"/>
      <c r="AA267" s="197"/>
      <c r="AB267" s="197"/>
      <c r="AC267" s="197"/>
      <c r="AD267" s="250"/>
    </row>
    <row r="268" spans="1:30" ht="18.75" customHeight="1" x14ac:dyDescent="0.2">
      <c r="A268" s="119"/>
      <c r="B268" s="202"/>
      <c r="C268" s="202"/>
      <c r="D268" s="202"/>
      <c r="E268" s="241"/>
      <c r="F268" s="197"/>
      <c r="G268" s="185"/>
      <c r="H268" s="188"/>
      <c r="I268" s="212" t="s">
        <v>71</v>
      </c>
      <c r="J268" s="197" t="s">
        <v>39</v>
      </c>
      <c r="K268" s="221"/>
      <c r="L268" s="204"/>
      <c r="M268" s="191"/>
      <c r="N268" s="194"/>
      <c r="O268" s="188"/>
      <c r="P268" s="197"/>
      <c r="Q268" s="23"/>
      <c r="R268" s="23" t="str">
        <f>+IFERROR(VLOOKUP(Q268,[5]DATOS!$E$2:$F$9,2,FALSE),"")</f>
        <v/>
      </c>
      <c r="S268" s="96"/>
      <c r="T268" s="188"/>
      <c r="U268" s="204"/>
      <c r="V268" s="197"/>
      <c r="W268" s="191"/>
      <c r="X268" s="197"/>
      <c r="Y268" s="197"/>
      <c r="Z268" s="202"/>
      <c r="AA268" s="197"/>
      <c r="AB268" s="197"/>
      <c r="AC268" s="197"/>
      <c r="AD268" s="250"/>
    </row>
    <row r="269" spans="1:30" ht="18.75" customHeight="1" x14ac:dyDescent="0.2">
      <c r="A269" s="119"/>
      <c r="B269" s="202"/>
      <c r="C269" s="202"/>
      <c r="D269" s="202"/>
      <c r="E269" s="241"/>
      <c r="F269" s="197"/>
      <c r="G269" s="185"/>
      <c r="H269" s="188"/>
      <c r="I269" s="212"/>
      <c r="J269" s="197"/>
      <c r="K269" s="221"/>
      <c r="L269" s="204"/>
      <c r="M269" s="191"/>
      <c r="N269" s="194"/>
      <c r="O269" s="188"/>
      <c r="P269" s="197"/>
      <c r="Q269" s="23"/>
      <c r="R269" s="23" t="str">
        <f>+IFERROR(VLOOKUP(Q269,[5]DATOS!$E$2:$F$9,2,FALSE),"")</f>
        <v/>
      </c>
      <c r="S269" s="96"/>
      <c r="T269" s="188"/>
      <c r="U269" s="204"/>
      <c r="V269" s="197"/>
      <c r="W269" s="191"/>
      <c r="X269" s="197"/>
      <c r="Y269" s="197"/>
      <c r="Z269" s="202"/>
      <c r="AA269" s="197"/>
      <c r="AB269" s="197"/>
      <c r="AC269" s="197"/>
      <c r="AD269" s="250"/>
    </row>
    <row r="270" spans="1:30" ht="18.75" customHeight="1" x14ac:dyDescent="0.2">
      <c r="A270" s="119"/>
      <c r="B270" s="202"/>
      <c r="C270" s="202"/>
      <c r="D270" s="202"/>
      <c r="E270" s="241"/>
      <c r="F270" s="197"/>
      <c r="G270" s="185"/>
      <c r="H270" s="188"/>
      <c r="I270" s="212" t="s">
        <v>71</v>
      </c>
      <c r="J270" s="197" t="s">
        <v>39</v>
      </c>
      <c r="K270" s="221"/>
      <c r="L270" s="204"/>
      <c r="M270" s="191"/>
      <c r="N270" s="194"/>
      <c r="O270" s="188"/>
      <c r="P270" s="197"/>
      <c r="Q270" s="23"/>
      <c r="R270" s="23" t="str">
        <f>+IFERROR(VLOOKUP(Q270,[5]DATOS!$E$2:$F$9,2,FALSE),"")</f>
        <v/>
      </c>
      <c r="S270" s="96">
        <f>SUM(R270:R277)</f>
        <v>0</v>
      </c>
      <c r="T270" s="188"/>
      <c r="U270" s="204"/>
      <c r="V270" s="197"/>
      <c r="W270" s="191"/>
      <c r="X270" s="197"/>
      <c r="Y270" s="197"/>
      <c r="Z270" s="202"/>
      <c r="AA270" s="197"/>
      <c r="AB270" s="197"/>
      <c r="AC270" s="197"/>
      <c r="AD270" s="250"/>
    </row>
    <row r="271" spans="1:30" ht="18.75" customHeight="1" x14ac:dyDescent="0.2">
      <c r="A271" s="119"/>
      <c r="B271" s="202"/>
      <c r="C271" s="202"/>
      <c r="D271" s="202"/>
      <c r="E271" s="241"/>
      <c r="F271" s="197"/>
      <c r="G271" s="185"/>
      <c r="H271" s="188"/>
      <c r="I271" s="212"/>
      <c r="J271" s="197"/>
      <c r="K271" s="221"/>
      <c r="L271" s="204"/>
      <c r="M271" s="191"/>
      <c r="N271" s="194"/>
      <c r="O271" s="188"/>
      <c r="P271" s="197"/>
      <c r="Q271" s="23"/>
      <c r="R271" s="23" t="str">
        <f>+IFERROR(VLOOKUP(Q271,[5]DATOS!$E$2:$F$9,2,FALSE),"")</f>
        <v/>
      </c>
      <c r="S271" s="96"/>
      <c r="T271" s="188"/>
      <c r="U271" s="204"/>
      <c r="V271" s="197"/>
      <c r="W271" s="191"/>
      <c r="X271" s="197"/>
      <c r="Y271" s="197"/>
      <c r="Z271" s="202"/>
      <c r="AA271" s="197"/>
      <c r="AB271" s="197"/>
      <c r="AC271" s="197"/>
      <c r="AD271" s="250"/>
    </row>
    <row r="272" spans="1:30" ht="18.75" customHeight="1" x14ac:dyDescent="0.2">
      <c r="A272" s="119"/>
      <c r="B272" s="202"/>
      <c r="C272" s="202"/>
      <c r="D272" s="202"/>
      <c r="E272" s="241"/>
      <c r="F272" s="197"/>
      <c r="G272" s="185"/>
      <c r="H272" s="188"/>
      <c r="I272" s="212" t="s">
        <v>72</v>
      </c>
      <c r="J272" s="197" t="s">
        <v>40</v>
      </c>
      <c r="K272" s="221"/>
      <c r="L272" s="204"/>
      <c r="M272" s="191"/>
      <c r="N272" s="194"/>
      <c r="O272" s="188"/>
      <c r="P272" s="197"/>
      <c r="Q272" s="23"/>
      <c r="R272" s="23" t="str">
        <f>+IFERROR(VLOOKUP(Q272,[5]DATOS!$E$2:$F$9,2,FALSE),"")</f>
        <v/>
      </c>
      <c r="S272" s="96"/>
      <c r="T272" s="188"/>
      <c r="U272" s="204"/>
      <c r="V272" s="197"/>
      <c r="W272" s="191"/>
      <c r="X272" s="197"/>
      <c r="Y272" s="197"/>
      <c r="Z272" s="202"/>
      <c r="AA272" s="197"/>
      <c r="AB272" s="197"/>
      <c r="AC272" s="197"/>
      <c r="AD272" s="250"/>
    </row>
    <row r="273" spans="1:30" ht="18.75" customHeight="1" x14ac:dyDescent="0.2">
      <c r="A273" s="119"/>
      <c r="B273" s="202"/>
      <c r="C273" s="202"/>
      <c r="D273" s="202"/>
      <c r="E273" s="241"/>
      <c r="F273" s="197"/>
      <c r="G273" s="185"/>
      <c r="H273" s="188"/>
      <c r="I273" s="212"/>
      <c r="J273" s="197"/>
      <c r="K273" s="221"/>
      <c r="L273" s="204"/>
      <c r="M273" s="191"/>
      <c r="N273" s="194"/>
      <c r="O273" s="188"/>
      <c r="P273" s="197"/>
      <c r="Q273" s="23"/>
      <c r="R273" s="23" t="str">
        <f>+IFERROR(VLOOKUP(Q273,[5]DATOS!$E$2:$F$9,2,FALSE),"")</f>
        <v/>
      </c>
      <c r="S273" s="96"/>
      <c r="T273" s="188"/>
      <c r="U273" s="204"/>
      <c r="V273" s="197"/>
      <c r="W273" s="191"/>
      <c r="X273" s="197"/>
      <c r="Y273" s="197"/>
      <c r="Z273" s="202"/>
      <c r="AA273" s="197"/>
      <c r="AB273" s="197"/>
      <c r="AC273" s="197"/>
      <c r="AD273" s="250"/>
    </row>
    <row r="274" spans="1:30" ht="18.75" customHeight="1" x14ac:dyDescent="0.2">
      <c r="A274" s="119"/>
      <c r="B274" s="202"/>
      <c r="C274" s="202"/>
      <c r="D274" s="202"/>
      <c r="E274" s="241"/>
      <c r="F274" s="197"/>
      <c r="G274" s="185"/>
      <c r="H274" s="188"/>
      <c r="I274" s="212" t="s">
        <v>73</v>
      </c>
      <c r="J274" s="197" t="s">
        <v>39</v>
      </c>
      <c r="K274" s="221"/>
      <c r="L274" s="204"/>
      <c r="M274" s="191"/>
      <c r="N274" s="194"/>
      <c r="O274" s="188"/>
      <c r="P274" s="197"/>
      <c r="Q274" s="23"/>
      <c r="R274" s="23" t="str">
        <f>+IFERROR(VLOOKUP(Q274,[5]DATOS!$E$2:$F$9,2,FALSE),"")</f>
        <v/>
      </c>
      <c r="S274" s="96"/>
      <c r="T274" s="188"/>
      <c r="U274" s="204"/>
      <c r="V274" s="197"/>
      <c r="W274" s="191"/>
      <c r="X274" s="197"/>
      <c r="Y274" s="197"/>
      <c r="Z274" s="202"/>
      <c r="AA274" s="197"/>
      <c r="AB274" s="197"/>
      <c r="AC274" s="197"/>
      <c r="AD274" s="250"/>
    </row>
    <row r="275" spans="1:30" ht="18.75" customHeight="1" x14ac:dyDescent="0.2">
      <c r="A275" s="119"/>
      <c r="B275" s="202"/>
      <c r="C275" s="202"/>
      <c r="D275" s="202"/>
      <c r="E275" s="241"/>
      <c r="F275" s="197"/>
      <c r="G275" s="185"/>
      <c r="H275" s="188"/>
      <c r="I275" s="212"/>
      <c r="J275" s="197"/>
      <c r="K275" s="221"/>
      <c r="L275" s="204"/>
      <c r="M275" s="191"/>
      <c r="N275" s="194"/>
      <c r="O275" s="188"/>
      <c r="P275" s="197"/>
      <c r="Q275" s="23"/>
      <c r="R275" s="23" t="str">
        <f>+IFERROR(VLOOKUP(Q275,[5]DATOS!$E$2:$F$9,2,FALSE),"")</f>
        <v/>
      </c>
      <c r="S275" s="96"/>
      <c r="T275" s="188"/>
      <c r="U275" s="204"/>
      <c r="V275" s="197"/>
      <c r="W275" s="191"/>
      <c r="X275" s="197"/>
      <c r="Y275" s="197"/>
      <c r="Z275" s="202"/>
      <c r="AA275" s="197"/>
      <c r="AB275" s="197"/>
      <c r="AC275" s="197"/>
      <c r="AD275" s="250"/>
    </row>
    <row r="276" spans="1:30" ht="18.75" customHeight="1" x14ac:dyDescent="0.2">
      <c r="A276" s="119"/>
      <c r="B276" s="202"/>
      <c r="C276" s="202"/>
      <c r="D276" s="202"/>
      <c r="E276" s="241"/>
      <c r="F276" s="197"/>
      <c r="G276" s="185"/>
      <c r="H276" s="188"/>
      <c r="I276" s="218" t="s">
        <v>74</v>
      </c>
      <c r="J276" s="197" t="s">
        <v>40</v>
      </c>
      <c r="K276" s="221"/>
      <c r="L276" s="204"/>
      <c r="M276" s="191"/>
      <c r="N276" s="194"/>
      <c r="O276" s="188"/>
      <c r="P276" s="197"/>
      <c r="Q276" s="23"/>
      <c r="R276" s="23" t="str">
        <f>+IFERROR(VLOOKUP(Q276,[5]DATOS!$E$2:$F$9,2,FALSE),"")</f>
        <v/>
      </c>
      <c r="S276" s="96"/>
      <c r="T276" s="188"/>
      <c r="U276" s="204"/>
      <c r="V276" s="197"/>
      <c r="W276" s="191"/>
      <c r="X276" s="197"/>
      <c r="Y276" s="197"/>
      <c r="Z276" s="202"/>
      <c r="AA276" s="197"/>
      <c r="AB276" s="197"/>
      <c r="AC276" s="197"/>
      <c r="AD276" s="250"/>
    </row>
    <row r="277" spans="1:30" ht="18.75" customHeight="1" thickBot="1" x14ac:dyDescent="0.25">
      <c r="A277" s="120"/>
      <c r="B277" s="203"/>
      <c r="C277" s="203"/>
      <c r="D277" s="203"/>
      <c r="E277" s="242"/>
      <c r="F277" s="201"/>
      <c r="G277" s="186"/>
      <c r="H277" s="189"/>
      <c r="I277" s="219"/>
      <c r="J277" s="201"/>
      <c r="K277" s="222"/>
      <c r="L277" s="205"/>
      <c r="M277" s="192"/>
      <c r="N277" s="195"/>
      <c r="O277" s="189"/>
      <c r="P277" s="201"/>
      <c r="Q277" s="24"/>
      <c r="R277" s="24" t="str">
        <f>+IFERROR(VLOOKUP(Q277,[5]DATOS!$E$2:$F$9,2,FALSE),"")</f>
        <v/>
      </c>
      <c r="S277" s="97"/>
      <c r="T277" s="189"/>
      <c r="U277" s="205"/>
      <c r="V277" s="201"/>
      <c r="W277" s="192"/>
      <c r="X277" s="197"/>
      <c r="Y277" s="197"/>
      <c r="Z277" s="203"/>
      <c r="AA277" s="197"/>
      <c r="AB277" s="197"/>
      <c r="AC277" s="197"/>
      <c r="AD277" s="251"/>
    </row>
    <row r="278" spans="1:30" ht="95.25" customHeight="1" thickBot="1" x14ac:dyDescent="0.25">
      <c r="A278" s="123">
        <v>25</v>
      </c>
      <c r="B278" s="207" t="s">
        <v>234</v>
      </c>
      <c r="C278" s="207" t="s">
        <v>235</v>
      </c>
      <c r="D278" s="197" t="s">
        <v>236</v>
      </c>
      <c r="E278" s="213" t="s">
        <v>237</v>
      </c>
      <c r="F278" s="217" t="s">
        <v>238</v>
      </c>
      <c r="G278" s="211" t="s">
        <v>23</v>
      </c>
      <c r="H278" s="214" t="s">
        <v>30</v>
      </c>
      <c r="I278" s="39" t="s">
        <v>58</v>
      </c>
      <c r="J278" s="40" t="s">
        <v>39</v>
      </c>
      <c r="K278" s="220">
        <f>COUNTIF(J278:J301,[6]DATOS!$D$15)</f>
        <v>10</v>
      </c>
      <c r="L278" s="213" t="str">
        <f>+IF(AND(K278&lt;6,K278&gt;0),"Moderado",IF(AND(K278&lt;12,K278&gt;5),"Mayor",IF(AND(K278&lt;18,K278&gt;11),"Catastrófico","Responda las Preguntas de Impacto")))</f>
        <v>Mayor</v>
      </c>
      <c r="M278" s="215" t="str">
        <f>IF(AND(EXACT(H278,"Raro"),(EXACT(L278,"Moderado"))),"Baja",IF(AND(EXACT(H278,"Raro"),(EXACT(L278,"Mayor"))),"Baja",IF(AND(EXACT(H278,"Raro"),(EXACT(L278,"Catastrófico"))),"Moderada",IF(AND(EXACT(H278,"Improbable"),(EXACT(L278,"Moderado"))),"Baja",IF(AND(EXACT(H278,"Improbable"),(EXACT(L278,"Mayor"))),"Moderada",IF(AND(EXACT(H278,"Improbable"),(EXACT(L278,"Catastrófico"))),"Alta",IF(AND(EXACT(H278,"Posible"),(EXACT(L278,"Moderado"))),"Moderada",IF(AND(EXACT(H278,"Posible"),(EXACT(L278,"Mayor"))),"Alta",IF(AND(EXACT(H278,"Posible"),(EXACT(L278,"Catastrófico"))),"Extrema",IF(AND(EXACT(H278,"Probable"),(EXACT(L278,"Moderado"))),"Moderada",IF(AND(EXACT(H278,"Probable"),(EXACT(L278,"Mayor"))),"Alta",IF(AND(EXACT(H278,"Probable"),(EXACT(L278,"Catastrófico"))),"Extrema",IF(AND(EXACT(H278,"Casi Seguro"),(EXACT(L278,"Moderado"))),"Moderada",IF(AND(EXACT(H278,"Casi Seguro"),(EXACT(L278,"Mayor"))),"Alta",IF(AND(EXACT(H278,"Casi Seguro"),(EXACT(L278,"Catastrófico"))),"Extrema","")))))))))))))))</f>
        <v>Alta</v>
      </c>
      <c r="N278" s="216" t="str">
        <f t="shared" ref="N278" si="19">IF(EXACT(M278,"Baja"),"Asumir el Riesgo",IF(EXACT(M278,"Moderada"),"Asumir el Riesgo, Reducir el Riesgo",IF(EXACT(M278,"Alta"),"Asumir el Riesgo, Evitar, Compartir o Transferir",IF(EXACT(M278,"Extrema"),"Reducir el Riesgo, Evitar, Compartir o Transferir",""))))</f>
        <v>Asumir el Riesgo, Evitar, Compartir o Transferir</v>
      </c>
      <c r="O278" s="63" t="s">
        <v>239</v>
      </c>
      <c r="P278" s="207" t="s">
        <v>55</v>
      </c>
      <c r="Q278" s="64" t="s">
        <v>42</v>
      </c>
      <c r="R278" s="22">
        <f>+IFERROR(VLOOKUP(Q278,[6]DATOS!$E$2:$F$9,2,FALSE),"")</f>
        <v>0</v>
      </c>
      <c r="S278" s="124">
        <f>SUM(R278:R285)</f>
        <v>70</v>
      </c>
      <c r="T278" s="214" t="s">
        <v>29</v>
      </c>
      <c r="U278" s="217" t="s">
        <v>37</v>
      </c>
      <c r="V278" s="217" t="str">
        <f>IF(AND(EXACT(T278,"Raro"),(EXACT(U278,"Moderado"))),"Baja",IF(AND(EXACT(T278,"Raro"),(EXACT(U278,"Mayor"))),"Baja",IF(AND(EXACT(T278,"Raro"),(EXACT(U278,"Catastrófico"))),"Moderada",IF(AND(EXACT(T278,"Improbable"),(EXACT(U278,"Moderado"))),"Baja",IF(AND(EXACT(T278,"Improbable"),(EXACT(U278,"Mayor"))),"Moderada",IF(AND(EXACT(T278,"Improbable"),(EXACT(U278,"Catastrófico"))),"Alta",IF(AND(EXACT(T278,"Posible"),(EXACT(U278,"Moderado"))),"Moderada",IF(AND(EXACT(T278,"Posible"),(EXACT(U278,"Mayor"))),"Alta",IF(AND(EXACT(T278,"Posible"),(EXACT(U278,"Catastrófico"))),"Extrema",IF(AND(EXACT(T278,"Probable"),(EXACT(U278,"Moderado"))),"Moderada",IF(AND(EXACT(T278,"Probable"),(EXACT(U278,"Mayor"))),"Alta",IF(AND(EXACT(T278,"Probable"),(EXACT(U278,"Catastrófico"))),"Extrema",IF(AND(EXACT(T278,"Casi Seguro"),(EXACT(U278,"Moderado"))),"Moderada",IF(AND(EXACT(T278,"Casi Seguro"),(EXACT(U278,"Mayor"))),"Alta",IF(AND(EXACT(T278,"Casi Seguro"),(EXACT(U278,"Catastrófico"))),"Extrema","")))))))))))))))</f>
        <v>Moderada</v>
      </c>
      <c r="W278" s="211" t="str">
        <f t="shared" ref="W278" si="20">IF(EXACT(V278,"Baja"),"Asumir el Riesgo",IF(EXACT(V278,"Moderada"),"Asumir el Riesgo, Reducir el Riesgo",IF(EXACT(V278,"Alta"),"Asumir el Riesgo, Evitar, Compartir o Transferir",IF(EXACT(V278,"Extrema"),"Reducir el Riesgo, Evitar, Compartir o Transferir",""))))</f>
        <v>Asumir el Riesgo, Reducir el Riesgo</v>
      </c>
      <c r="X278" s="208" t="s">
        <v>269</v>
      </c>
      <c r="Y278" s="202" t="s">
        <v>240</v>
      </c>
      <c r="Z278" s="207" t="s">
        <v>241</v>
      </c>
      <c r="AA278" s="319" t="s">
        <v>242</v>
      </c>
      <c r="AB278" s="65" t="s">
        <v>243</v>
      </c>
      <c r="AC278" s="65" t="s">
        <v>244</v>
      </c>
      <c r="AD278" s="66" t="s">
        <v>245</v>
      </c>
    </row>
    <row r="279" spans="1:30" ht="146.25" customHeight="1" x14ac:dyDescent="0.2">
      <c r="A279" s="119"/>
      <c r="B279" s="202"/>
      <c r="C279" s="202"/>
      <c r="D279" s="197"/>
      <c r="E279" s="204"/>
      <c r="F279" s="197"/>
      <c r="G279" s="185"/>
      <c r="H279" s="188"/>
      <c r="I279" s="42" t="s">
        <v>59</v>
      </c>
      <c r="J279" s="43" t="s">
        <v>39</v>
      </c>
      <c r="K279" s="221"/>
      <c r="L279" s="204"/>
      <c r="M279" s="191"/>
      <c r="N279" s="194"/>
      <c r="O279" s="224" t="s">
        <v>246</v>
      </c>
      <c r="P279" s="202"/>
      <c r="Q279" s="64" t="s">
        <v>43</v>
      </c>
      <c r="R279" s="23">
        <f>+IFERROR(VLOOKUP(Q279,[6]DATOS!$E$2:$F$9,2,FALSE),"")</f>
        <v>5</v>
      </c>
      <c r="S279" s="96"/>
      <c r="T279" s="188"/>
      <c r="U279" s="197"/>
      <c r="V279" s="197"/>
      <c r="W279" s="185"/>
      <c r="X279" s="208"/>
      <c r="Y279" s="202"/>
      <c r="Z279" s="202"/>
      <c r="AA279" s="319"/>
      <c r="AB279" s="256" t="s">
        <v>247</v>
      </c>
      <c r="AC279" s="256" t="s">
        <v>248</v>
      </c>
      <c r="AD279" s="256" t="s">
        <v>249</v>
      </c>
    </row>
    <row r="280" spans="1:30" ht="22.5" x14ac:dyDescent="0.2">
      <c r="A280" s="119"/>
      <c r="B280" s="202"/>
      <c r="C280" s="202"/>
      <c r="D280" s="197"/>
      <c r="E280" s="204"/>
      <c r="F280" s="197"/>
      <c r="G280" s="185"/>
      <c r="H280" s="188"/>
      <c r="I280" s="42" t="s">
        <v>60</v>
      </c>
      <c r="J280" s="43" t="s">
        <v>40</v>
      </c>
      <c r="K280" s="221"/>
      <c r="L280" s="204"/>
      <c r="M280" s="191"/>
      <c r="N280" s="194"/>
      <c r="O280" s="208"/>
      <c r="P280" s="202"/>
      <c r="Q280" s="67" t="s">
        <v>45</v>
      </c>
      <c r="R280" s="23">
        <f>+IFERROR(VLOOKUP(Q280,[6]DATOS!$E$2:$F$9,2,FALSE),"")</f>
        <v>10</v>
      </c>
      <c r="S280" s="96"/>
      <c r="T280" s="188"/>
      <c r="U280" s="197"/>
      <c r="V280" s="197"/>
      <c r="W280" s="185"/>
      <c r="X280" s="208"/>
      <c r="Y280" s="202"/>
      <c r="Z280" s="202"/>
      <c r="AA280" s="319"/>
      <c r="AB280" s="256"/>
      <c r="AC280" s="256"/>
      <c r="AD280" s="256"/>
    </row>
    <row r="281" spans="1:30" ht="22.5" x14ac:dyDescent="0.2">
      <c r="A281" s="119"/>
      <c r="B281" s="202"/>
      <c r="C281" s="202"/>
      <c r="D281" s="197"/>
      <c r="E281" s="204"/>
      <c r="F281" s="197"/>
      <c r="G281" s="185"/>
      <c r="H281" s="188"/>
      <c r="I281" s="42" t="s">
        <v>61</v>
      </c>
      <c r="J281" s="43" t="s">
        <v>40</v>
      </c>
      <c r="K281" s="221"/>
      <c r="L281" s="204"/>
      <c r="M281" s="191"/>
      <c r="N281" s="194"/>
      <c r="O281" s="208"/>
      <c r="P281" s="202"/>
      <c r="Q281" s="67" t="s">
        <v>46</v>
      </c>
      <c r="R281" s="23">
        <f>+IFERROR(VLOOKUP(Q281,[6]DATOS!$E$2:$F$9,2,FALSE),"")</f>
        <v>10</v>
      </c>
      <c r="S281" s="96"/>
      <c r="T281" s="188"/>
      <c r="U281" s="197"/>
      <c r="V281" s="197"/>
      <c r="W281" s="185"/>
      <c r="X281" s="208"/>
      <c r="Y281" s="202"/>
      <c r="Z281" s="202"/>
      <c r="AA281" s="319"/>
      <c r="AB281" s="256"/>
      <c r="AC281" s="256"/>
      <c r="AD281" s="256"/>
    </row>
    <row r="282" spans="1:30" ht="22.5" x14ac:dyDescent="0.2">
      <c r="A282" s="119"/>
      <c r="B282" s="202"/>
      <c r="C282" s="202"/>
      <c r="D282" s="197"/>
      <c r="E282" s="204"/>
      <c r="F282" s="197"/>
      <c r="G282" s="185"/>
      <c r="H282" s="188"/>
      <c r="I282" s="42" t="s">
        <v>62</v>
      </c>
      <c r="J282" s="43" t="s">
        <v>39</v>
      </c>
      <c r="K282" s="221"/>
      <c r="L282" s="204"/>
      <c r="M282" s="191"/>
      <c r="N282" s="194"/>
      <c r="O282" s="208"/>
      <c r="P282" s="202"/>
      <c r="Q282" s="67" t="s">
        <v>11</v>
      </c>
      <c r="R282" s="23">
        <f>+IFERROR(VLOOKUP(Q282,[6]DATOS!$E$2:$F$9,2,FALSE),"")</f>
        <v>15</v>
      </c>
      <c r="S282" s="96"/>
      <c r="T282" s="188"/>
      <c r="U282" s="197"/>
      <c r="V282" s="197"/>
      <c r="W282" s="185"/>
      <c r="X282" s="208"/>
      <c r="Y282" s="202"/>
      <c r="Z282" s="202"/>
      <c r="AA282" s="319"/>
      <c r="AB282" s="256"/>
      <c r="AC282" s="256"/>
      <c r="AD282" s="256"/>
    </row>
    <row r="283" spans="1:30" ht="15" customHeight="1" x14ac:dyDescent="0.2">
      <c r="A283" s="119"/>
      <c r="B283" s="202"/>
      <c r="C283" s="202"/>
      <c r="D283" s="197"/>
      <c r="E283" s="204"/>
      <c r="F283" s="197"/>
      <c r="G283" s="185"/>
      <c r="H283" s="188"/>
      <c r="I283" s="42" t="s">
        <v>63</v>
      </c>
      <c r="J283" s="43" t="s">
        <v>39</v>
      </c>
      <c r="K283" s="221"/>
      <c r="L283" s="204"/>
      <c r="M283" s="191"/>
      <c r="N283" s="194"/>
      <c r="O283" s="208"/>
      <c r="P283" s="202"/>
      <c r="Q283" s="67" t="s">
        <v>10</v>
      </c>
      <c r="R283" s="23">
        <f>+IFERROR(VLOOKUP(Q283,[6]DATOS!$E$2:$F$9,2,FALSE),"")</f>
        <v>30</v>
      </c>
      <c r="S283" s="96"/>
      <c r="T283" s="188"/>
      <c r="U283" s="197"/>
      <c r="V283" s="197"/>
      <c r="W283" s="185"/>
      <c r="X283" s="208"/>
      <c r="Y283" s="202"/>
      <c r="Z283" s="202"/>
      <c r="AA283" s="319"/>
      <c r="AB283" s="256"/>
      <c r="AC283" s="256"/>
      <c r="AD283" s="256"/>
    </row>
    <row r="284" spans="1:30" ht="22.5" x14ac:dyDescent="0.2">
      <c r="A284" s="119"/>
      <c r="B284" s="202"/>
      <c r="C284" s="202"/>
      <c r="D284" s="197"/>
      <c r="E284" s="204"/>
      <c r="F284" s="197"/>
      <c r="G284" s="185"/>
      <c r="H284" s="188"/>
      <c r="I284" s="42" t="s">
        <v>64</v>
      </c>
      <c r="J284" s="43" t="s">
        <v>39</v>
      </c>
      <c r="K284" s="221"/>
      <c r="L284" s="204"/>
      <c r="M284" s="191"/>
      <c r="N284" s="194"/>
      <c r="O284" s="208"/>
      <c r="P284" s="202"/>
      <c r="Q284" s="67"/>
      <c r="R284" s="23" t="str">
        <f>+IFERROR(VLOOKUP(Q284,[6]DATOS!$E$2:$F$9,2,FALSE),"")</f>
        <v/>
      </c>
      <c r="S284" s="96"/>
      <c r="T284" s="188"/>
      <c r="U284" s="197"/>
      <c r="V284" s="197"/>
      <c r="W284" s="185"/>
      <c r="X284" s="208"/>
      <c r="Y284" s="202"/>
      <c r="Z284" s="202"/>
      <c r="AA284" s="319"/>
      <c r="AB284" s="256"/>
      <c r="AC284" s="256"/>
      <c r="AD284" s="256"/>
    </row>
    <row r="285" spans="1:30" ht="33.75" x14ac:dyDescent="0.2">
      <c r="A285" s="119"/>
      <c r="B285" s="202"/>
      <c r="C285" s="202"/>
      <c r="D285" s="197"/>
      <c r="E285" s="204"/>
      <c r="F285" s="197"/>
      <c r="G285" s="185"/>
      <c r="H285" s="188"/>
      <c r="I285" s="42" t="s">
        <v>65</v>
      </c>
      <c r="J285" s="43" t="s">
        <v>40</v>
      </c>
      <c r="K285" s="221"/>
      <c r="L285" s="204"/>
      <c r="M285" s="191"/>
      <c r="N285" s="194"/>
      <c r="O285" s="208"/>
      <c r="P285" s="202"/>
      <c r="Q285" s="67"/>
      <c r="R285" s="23" t="str">
        <f>+IFERROR(VLOOKUP(Q285,[6]DATOS!$E$2:$F$9,2,FALSE),"")</f>
        <v/>
      </c>
      <c r="S285" s="96"/>
      <c r="T285" s="188"/>
      <c r="U285" s="197"/>
      <c r="V285" s="197"/>
      <c r="W285" s="185"/>
      <c r="X285" s="208"/>
      <c r="Y285" s="202"/>
      <c r="Z285" s="202"/>
      <c r="AA285" s="319"/>
      <c r="AB285" s="256"/>
      <c r="AC285" s="256"/>
      <c r="AD285" s="256"/>
    </row>
    <row r="286" spans="1:30" ht="22.5" x14ac:dyDescent="0.2">
      <c r="A286" s="119"/>
      <c r="B286" s="202"/>
      <c r="C286" s="202"/>
      <c r="D286" s="197" t="s">
        <v>250</v>
      </c>
      <c r="E286" s="204"/>
      <c r="F286" s="197"/>
      <c r="G286" s="185"/>
      <c r="H286" s="188"/>
      <c r="I286" s="42" t="s">
        <v>66</v>
      </c>
      <c r="J286" s="43" t="s">
        <v>39</v>
      </c>
      <c r="K286" s="221"/>
      <c r="L286" s="204"/>
      <c r="M286" s="191"/>
      <c r="N286" s="194"/>
      <c r="O286" s="208"/>
      <c r="P286" s="202"/>
      <c r="Q286" s="67"/>
      <c r="R286" s="23" t="str">
        <f>+IFERROR(VLOOKUP(Q286,[6]DATOS!$E$2:$F$9,2,FALSE),"")</f>
        <v/>
      </c>
      <c r="S286" s="96">
        <f>SUM(R286:R293)</f>
        <v>0</v>
      </c>
      <c r="T286" s="188"/>
      <c r="U286" s="197"/>
      <c r="V286" s="197"/>
      <c r="W286" s="185"/>
      <c r="X286" s="208"/>
      <c r="Y286" s="202"/>
      <c r="Z286" s="202"/>
      <c r="AA286" s="319"/>
      <c r="AB286" s="256"/>
      <c r="AC286" s="256"/>
      <c r="AD286" s="256"/>
    </row>
    <row r="287" spans="1:30" ht="22.5" x14ac:dyDescent="0.2">
      <c r="A287" s="119"/>
      <c r="B287" s="202"/>
      <c r="C287" s="202"/>
      <c r="D287" s="197"/>
      <c r="E287" s="204"/>
      <c r="F287" s="197"/>
      <c r="G287" s="185"/>
      <c r="H287" s="188"/>
      <c r="I287" s="42" t="s">
        <v>67</v>
      </c>
      <c r="J287" s="43" t="s">
        <v>39</v>
      </c>
      <c r="K287" s="221"/>
      <c r="L287" s="204"/>
      <c r="M287" s="191"/>
      <c r="N287" s="194"/>
      <c r="O287" s="208"/>
      <c r="P287" s="202"/>
      <c r="Q287" s="67"/>
      <c r="R287" s="23" t="str">
        <f>+IFERROR(VLOOKUP(Q287,[6]DATOS!$E$2:$F$9,2,FALSE),"")</f>
        <v/>
      </c>
      <c r="S287" s="96"/>
      <c r="T287" s="188"/>
      <c r="U287" s="197"/>
      <c r="V287" s="197"/>
      <c r="W287" s="185"/>
      <c r="X287" s="208"/>
      <c r="Y287" s="202"/>
      <c r="Z287" s="202"/>
      <c r="AA287" s="319"/>
      <c r="AB287" s="256"/>
      <c r="AC287" s="256"/>
      <c r="AD287" s="256"/>
    </row>
    <row r="288" spans="1:30" ht="15" customHeight="1" x14ac:dyDescent="0.2">
      <c r="A288" s="119"/>
      <c r="B288" s="202"/>
      <c r="C288" s="202"/>
      <c r="D288" s="197"/>
      <c r="E288" s="204"/>
      <c r="F288" s="197"/>
      <c r="G288" s="185"/>
      <c r="H288" s="188"/>
      <c r="I288" s="42" t="s">
        <v>68</v>
      </c>
      <c r="J288" s="43" t="s">
        <v>39</v>
      </c>
      <c r="K288" s="221"/>
      <c r="L288" s="204"/>
      <c r="M288" s="191"/>
      <c r="N288" s="194"/>
      <c r="O288" s="208"/>
      <c r="P288" s="202"/>
      <c r="Q288" s="23"/>
      <c r="R288" s="23" t="str">
        <f>+IFERROR(VLOOKUP(Q288,[6]DATOS!$E$2:$F$9,2,FALSE),"")</f>
        <v/>
      </c>
      <c r="S288" s="96"/>
      <c r="T288" s="188"/>
      <c r="U288" s="197"/>
      <c r="V288" s="197"/>
      <c r="W288" s="185"/>
      <c r="X288" s="208"/>
      <c r="Y288" s="202"/>
      <c r="Z288" s="202"/>
      <c r="AA288" s="319"/>
      <c r="AB288" s="256"/>
      <c r="AC288" s="256"/>
      <c r="AD288" s="256"/>
    </row>
    <row r="289" spans="1:30" ht="15" customHeight="1" x14ac:dyDescent="0.2">
      <c r="A289" s="119"/>
      <c r="B289" s="202"/>
      <c r="C289" s="202"/>
      <c r="D289" s="197"/>
      <c r="E289" s="204"/>
      <c r="F289" s="197"/>
      <c r="G289" s="185"/>
      <c r="H289" s="188"/>
      <c r="I289" s="42" t="s">
        <v>69</v>
      </c>
      <c r="J289" s="43" t="s">
        <v>39</v>
      </c>
      <c r="K289" s="221"/>
      <c r="L289" s="204"/>
      <c r="M289" s="191"/>
      <c r="N289" s="194"/>
      <c r="O289" s="208"/>
      <c r="P289" s="202"/>
      <c r="Q289" s="23"/>
      <c r="R289" s="23" t="str">
        <f>+IFERROR(VLOOKUP(Q289,[6]DATOS!$E$2:$F$9,2,FALSE),"")</f>
        <v/>
      </c>
      <c r="S289" s="96"/>
      <c r="T289" s="188"/>
      <c r="U289" s="197"/>
      <c r="V289" s="197"/>
      <c r="W289" s="185"/>
      <c r="X289" s="208"/>
      <c r="Y289" s="202"/>
      <c r="Z289" s="202"/>
      <c r="AA289" s="319"/>
      <c r="AB289" s="256"/>
      <c r="AC289" s="256"/>
      <c r="AD289" s="256"/>
    </row>
    <row r="290" spans="1:30" ht="15" customHeight="1" x14ac:dyDescent="0.2">
      <c r="A290" s="119"/>
      <c r="B290" s="202"/>
      <c r="C290" s="202"/>
      <c r="D290" s="197"/>
      <c r="E290" s="204"/>
      <c r="F290" s="197"/>
      <c r="G290" s="185"/>
      <c r="H290" s="188"/>
      <c r="I290" s="212" t="s">
        <v>70</v>
      </c>
      <c r="J290" s="197" t="s">
        <v>39</v>
      </c>
      <c r="K290" s="221"/>
      <c r="L290" s="204"/>
      <c r="M290" s="191"/>
      <c r="N290" s="194"/>
      <c r="O290" s="208"/>
      <c r="P290" s="202"/>
      <c r="Q290" s="23"/>
      <c r="R290" s="23" t="str">
        <f>+IFERROR(VLOOKUP(Q290,[6]DATOS!$E$2:$F$9,2,FALSE),"")</f>
        <v/>
      </c>
      <c r="S290" s="96"/>
      <c r="T290" s="188"/>
      <c r="U290" s="197"/>
      <c r="V290" s="197"/>
      <c r="W290" s="185"/>
      <c r="X290" s="208"/>
      <c r="Y290" s="202"/>
      <c r="Z290" s="202"/>
      <c r="AA290" s="319"/>
      <c r="AB290" s="256"/>
      <c r="AC290" s="256"/>
      <c r="AD290" s="256"/>
    </row>
    <row r="291" spans="1:30" ht="15" customHeight="1" x14ac:dyDescent="0.2">
      <c r="A291" s="119"/>
      <c r="B291" s="202"/>
      <c r="C291" s="202"/>
      <c r="D291" s="197"/>
      <c r="E291" s="204"/>
      <c r="F291" s="197"/>
      <c r="G291" s="185"/>
      <c r="H291" s="188"/>
      <c r="I291" s="212"/>
      <c r="J291" s="197"/>
      <c r="K291" s="221"/>
      <c r="L291" s="204"/>
      <c r="M291" s="191"/>
      <c r="N291" s="194"/>
      <c r="O291" s="208"/>
      <c r="P291" s="202"/>
      <c r="Q291" s="23"/>
      <c r="R291" s="23" t="str">
        <f>+IFERROR(VLOOKUP(Q291,[6]DATOS!$E$2:$F$9,2,FALSE),"")</f>
        <v/>
      </c>
      <c r="S291" s="96"/>
      <c r="T291" s="188"/>
      <c r="U291" s="197"/>
      <c r="V291" s="197"/>
      <c r="W291" s="185"/>
      <c r="X291" s="208"/>
      <c r="Y291" s="202"/>
      <c r="Z291" s="202"/>
      <c r="AA291" s="319"/>
      <c r="AB291" s="256"/>
      <c r="AC291" s="256"/>
      <c r="AD291" s="256"/>
    </row>
    <row r="292" spans="1:30" ht="15" customHeight="1" x14ac:dyDescent="0.2">
      <c r="A292" s="119"/>
      <c r="B292" s="202"/>
      <c r="C292" s="202"/>
      <c r="D292" s="197"/>
      <c r="E292" s="204"/>
      <c r="F292" s="197"/>
      <c r="G292" s="185"/>
      <c r="H292" s="188"/>
      <c r="I292" s="212" t="s">
        <v>71</v>
      </c>
      <c r="J292" s="197" t="s">
        <v>40</v>
      </c>
      <c r="K292" s="221"/>
      <c r="L292" s="204"/>
      <c r="M292" s="191"/>
      <c r="N292" s="194"/>
      <c r="O292" s="208"/>
      <c r="P292" s="202"/>
      <c r="Q292" s="23"/>
      <c r="R292" s="23" t="str">
        <f>+IFERROR(VLOOKUP(Q292,[6]DATOS!$E$2:$F$9,2,FALSE),"")</f>
        <v/>
      </c>
      <c r="S292" s="96"/>
      <c r="T292" s="188"/>
      <c r="U292" s="197"/>
      <c r="V292" s="197"/>
      <c r="W292" s="185"/>
      <c r="X292" s="208"/>
      <c r="Y292" s="202"/>
      <c r="Z292" s="202"/>
      <c r="AA292" s="319"/>
      <c r="AB292" s="256"/>
      <c r="AC292" s="256"/>
      <c r="AD292" s="256"/>
    </row>
    <row r="293" spans="1:30" ht="15" customHeight="1" thickBot="1" x14ac:dyDescent="0.25">
      <c r="A293" s="119"/>
      <c r="B293" s="202"/>
      <c r="C293" s="202"/>
      <c r="D293" s="201"/>
      <c r="E293" s="204"/>
      <c r="F293" s="197"/>
      <c r="G293" s="185"/>
      <c r="H293" s="188"/>
      <c r="I293" s="212"/>
      <c r="J293" s="197"/>
      <c r="K293" s="221"/>
      <c r="L293" s="204"/>
      <c r="M293" s="191"/>
      <c r="N293" s="194"/>
      <c r="O293" s="208"/>
      <c r="P293" s="202"/>
      <c r="Q293" s="23"/>
      <c r="R293" s="23" t="str">
        <f>+IFERROR(VLOOKUP(Q293,[6]DATOS!$E$2:$F$9,2,FALSE),"")</f>
        <v/>
      </c>
      <c r="S293" s="96"/>
      <c r="T293" s="188"/>
      <c r="U293" s="197"/>
      <c r="V293" s="197"/>
      <c r="W293" s="185"/>
      <c r="X293" s="208"/>
      <c r="Y293" s="202"/>
      <c r="Z293" s="202"/>
      <c r="AA293" s="319"/>
      <c r="AB293" s="256"/>
      <c r="AC293" s="256"/>
      <c r="AD293" s="256"/>
    </row>
    <row r="294" spans="1:30" ht="15" customHeight="1" x14ac:dyDescent="0.2">
      <c r="A294" s="119"/>
      <c r="B294" s="202"/>
      <c r="C294" s="202"/>
      <c r="D294" s="197" t="s">
        <v>251</v>
      </c>
      <c r="E294" s="204"/>
      <c r="F294" s="197"/>
      <c r="G294" s="185"/>
      <c r="H294" s="188"/>
      <c r="I294" s="212" t="s">
        <v>71</v>
      </c>
      <c r="J294" s="197" t="s">
        <v>40</v>
      </c>
      <c r="K294" s="221"/>
      <c r="L294" s="204"/>
      <c r="M294" s="191"/>
      <c r="N294" s="194"/>
      <c r="O294" s="208"/>
      <c r="P294" s="202"/>
      <c r="Q294" s="23"/>
      <c r="R294" s="23" t="str">
        <f>+IFERROR(VLOOKUP(Q294,[6]DATOS!$E$2:$F$9,2,FALSE),"")</f>
        <v/>
      </c>
      <c r="S294" s="96">
        <f>SUM(R294:R301)</f>
        <v>0</v>
      </c>
      <c r="T294" s="188"/>
      <c r="U294" s="197"/>
      <c r="V294" s="197"/>
      <c r="W294" s="185"/>
      <c r="X294" s="208"/>
      <c r="Y294" s="202"/>
      <c r="Z294" s="202"/>
      <c r="AA294" s="319"/>
      <c r="AB294" s="256"/>
      <c r="AC294" s="256"/>
      <c r="AD294" s="256"/>
    </row>
    <row r="295" spans="1:30" ht="15" customHeight="1" x14ac:dyDescent="0.2">
      <c r="A295" s="119"/>
      <c r="B295" s="202"/>
      <c r="C295" s="202"/>
      <c r="D295" s="197"/>
      <c r="E295" s="204"/>
      <c r="F295" s="197"/>
      <c r="G295" s="185"/>
      <c r="H295" s="188"/>
      <c r="I295" s="212"/>
      <c r="J295" s="197"/>
      <c r="K295" s="221"/>
      <c r="L295" s="204"/>
      <c r="M295" s="191"/>
      <c r="N295" s="194"/>
      <c r="O295" s="208"/>
      <c r="P295" s="202"/>
      <c r="Q295" s="23"/>
      <c r="R295" s="23" t="str">
        <f>+IFERROR(VLOOKUP(Q295,[6]DATOS!$E$2:$F$9,2,FALSE),"")</f>
        <v/>
      </c>
      <c r="S295" s="96"/>
      <c r="T295" s="188"/>
      <c r="U295" s="197"/>
      <c r="V295" s="197"/>
      <c r="W295" s="185"/>
      <c r="X295" s="208"/>
      <c r="Y295" s="202"/>
      <c r="Z295" s="202"/>
      <c r="AA295" s="319"/>
      <c r="AB295" s="256"/>
      <c r="AC295" s="256"/>
      <c r="AD295" s="256"/>
    </row>
    <row r="296" spans="1:30" ht="15" customHeight="1" x14ac:dyDescent="0.2">
      <c r="A296" s="119"/>
      <c r="B296" s="202"/>
      <c r="C296" s="202"/>
      <c r="D296" s="197"/>
      <c r="E296" s="204"/>
      <c r="F296" s="197"/>
      <c r="G296" s="185"/>
      <c r="H296" s="188"/>
      <c r="I296" s="212" t="s">
        <v>72</v>
      </c>
      <c r="J296" s="197" t="s">
        <v>40</v>
      </c>
      <c r="K296" s="221"/>
      <c r="L296" s="204"/>
      <c r="M296" s="191"/>
      <c r="N296" s="194"/>
      <c r="O296" s="208"/>
      <c r="P296" s="202"/>
      <c r="Q296" s="23"/>
      <c r="R296" s="23" t="str">
        <f>+IFERROR(VLOOKUP(Q296,[6]DATOS!$E$2:$F$9,2,FALSE),"")</f>
        <v/>
      </c>
      <c r="S296" s="96"/>
      <c r="T296" s="188"/>
      <c r="U296" s="197"/>
      <c r="V296" s="197"/>
      <c r="W296" s="185"/>
      <c r="X296" s="208"/>
      <c r="Y296" s="202"/>
      <c r="Z296" s="202"/>
      <c r="AA296" s="319"/>
      <c r="AB296" s="256"/>
      <c r="AC296" s="256"/>
      <c r="AD296" s="256"/>
    </row>
    <row r="297" spans="1:30" ht="15" customHeight="1" x14ac:dyDescent="0.2">
      <c r="A297" s="119"/>
      <c r="B297" s="202"/>
      <c r="C297" s="202"/>
      <c r="D297" s="197"/>
      <c r="E297" s="204"/>
      <c r="F297" s="197"/>
      <c r="G297" s="185"/>
      <c r="H297" s="188"/>
      <c r="I297" s="212"/>
      <c r="J297" s="197"/>
      <c r="K297" s="221"/>
      <c r="L297" s="204"/>
      <c r="M297" s="191"/>
      <c r="N297" s="194"/>
      <c r="O297" s="208"/>
      <c r="P297" s="202"/>
      <c r="Q297" s="23"/>
      <c r="R297" s="23" t="str">
        <f>+IFERROR(VLOOKUP(Q297,[6]DATOS!$E$2:$F$9,2,FALSE),"")</f>
        <v/>
      </c>
      <c r="S297" s="96"/>
      <c r="T297" s="188"/>
      <c r="U297" s="197"/>
      <c r="V297" s="197"/>
      <c r="W297" s="185"/>
      <c r="X297" s="208"/>
      <c r="Y297" s="202"/>
      <c r="Z297" s="202"/>
      <c r="AA297" s="319"/>
      <c r="AB297" s="256"/>
      <c r="AC297" s="256"/>
      <c r="AD297" s="256"/>
    </row>
    <row r="298" spans="1:30" ht="15" customHeight="1" x14ac:dyDescent="0.2">
      <c r="A298" s="119"/>
      <c r="B298" s="202"/>
      <c r="C298" s="202"/>
      <c r="D298" s="197"/>
      <c r="E298" s="204"/>
      <c r="F298" s="197"/>
      <c r="G298" s="185"/>
      <c r="H298" s="188"/>
      <c r="I298" s="212" t="s">
        <v>73</v>
      </c>
      <c r="J298" s="197" t="s">
        <v>40</v>
      </c>
      <c r="K298" s="221"/>
      <c r="L298" s="204"/>
      <c r="M298" s="191"/>
      <c r="N298" s="194"/>
      <c r="O298" s="208"/>
      <c r="P298" s="202"/>
      <c r="Q298" s="23"/>
      <c r="R298" s="23" t="str">
        <f>+IFERROR(VLOOKUP(Q298,[6]DATOS!$E$2:$F$9,2,FALSE),"")</f>
        <v/>
      </c>
      <c r="S298" s="96"/>
      <c r="T298" s="188"/>
      <c r="U298" s="197"/>
      <c r="V298" s="197"/>
      <c r="W298" s="185"/>
      <c r="X298" s="208"/>
      <c r="Y298" s="202"/>
      <c r="Z298" s="202"/>
      <c r="AA298" s="319"/>
      <c r="AB298" s="256"/>
      <c r="AC298" s="256"/>
      <c r="AD298" s="256"/>
    </row>
    <row r="299" spans="1:30" ht="15" customHeight="1" x14ac:dyDescent="0.2">
      <c r="A299" s="119"/>
      <c r="B299" s="202"/>
      <c r="C299" s="202"/>
      <c r="D299" s="197"/>
      <c r="E299" s="204"/>
      <c r="F299" s="197"/>
      <c r="G299" s="185"/>
      <c r="H299" s="188"/>
      <c r="I299" s="212"/>
      <c r="J299" s="197"/>
      <c r="K299" s="221"/>
      <c r="L299" s="204"/>
      <c r="M299" s="191"/>
      <c r="N299" s="194"/>
      <c r="O299" s="208"/>
      <c r="P299" s="202"/>
      <c r="Q299" s="23"/>
      <c r="R299" s="23" t="str">
        <f>+IFERROR(VLOOKUP(Q299,[6]DATOS!$E$2:$F$9,2,FALSE),"")</f>
        <v/>
      </c>
      <c r="S299" s="96"/>
      <c r="T299" s="188"/>
      <c r="U299" s="197"/>
      <c r="V299" s="197"/>
      <c r="W299" s="185"/>
      <c r="X299" s="208"/>
      <c r="Y299" s="202"/>
      <c r="Z299" s="202"/>
      <c r="AA299" s="319"/>
      <c r="AB299" s="256"/>
      <c r="AC299" s="256"/>
      <c r="AD299" s="256"/>
    </row>
    <row r="300" spans="1:30" ht="15" customHeight="1" x14ac:dyDescent="0.2">
      <c r="A300" s="119"/>
      <c r="B300" s="202"/>
      <c r="C300" s="202"/>
      <c r="D300" s="197"/>
      <c r="E300" s="204"/>
      <c r="F300" s="197"/>
      <c r="G300" s="185"/>
      <c r="H300" s="188"/>
      <c r="I300" s="218" t="s">
        <v>74</v>
      </c>
      <c r="J300" s="197" t="s">
        <v>40</v>
      </c>
      <c r="K300" s="221"/>
      <c r="L300" s="204"/>
      <c r="M300" s="191"/>
      <c r="N300" s="194"/>
      <c r="O300" s="208"/>
      <c r="P300" s="202"/>
      <c r="Q300" s="23"/>
      <c r="R300" s="23" t="str">
        <f>+IFERROR(VLOOKUP(Q300,[6]DATOS!$E$2:$F$9,2,FALSE),"")</f>
        <v/>
      </c>
      <c r="S300" s="96"/>
      <c r="T300" s="188"/>
      <c r="U300" s="197"/>
      <c r="V300" s="197"/>
      <c r="W300" s="185"/>
      <c r="X300" s="208"/>
      <c r="Y300" s="202"/>
      <c r="Z300" s="202"/>
      <c r="AA300" s="319"/>
      <c r="AB300" s="256"/>
      <c r="AC300" s="256"/>
      <c r="AD300" s="256"/>
    </row>
    <row r="301" spans="1:30" ht="15.75" customHeight="1" thickBot="1" x14ac:dyDescent="0.25">
      <c r="A301" s="120"/>
      <c r="B301" s="203"/>
      <c r="C301" s="203"/>
      <c r="D301" s="201"/>
      <c r="E301" s="205"/>
      <c r="F301" s="201"/>
      <c r="G301" s="186"/>
      <c r="H301" s="189"/>
      <c r="I301" s="219"/>
      <c r="J301" s="201"/>
      <c r="K301" s="222"/>
      <c r="L301" s="205"/>
      <c r="M301" s="192"/>
      <c r="N301" s="195"/>
      <c r="O301" s="225"/>
      <c r="P301" s="203"/>
      <c r="Q301" s="24"/>
      <c r="R301" s="24" t="str">
        <f>+IFERROR(VLOOKUP(Q301,[6]DATOS!$E$2:$F$9,2,FALSE),"")</f>
        <v/>
      </c>
      <c r="S301" s="97"/>
      <c r="T301" s="189"/>
      <c r="U301" s="201"/>
      <c r="V301" s="201"/>
      <c r="W301" s="186"/>
      <c r="X301" s="225"/>
      <c r="Y301" s="203"/>
      <c r="Z301" s="203"/>
      <c r="AA301" s="320"/>
      <c r="AB301" s="257"/>
      <c r="AC301" s="257"/>
      <c r="AD301" s="257"/>
    </row>
    <row r="302" spans="1:30" ht="15.75" hidden="1" customHeight="1" x14ac:dyDescent="0.2">
      <c r="A302" s="15"/>
      <c r="B302" s="68"/>
      <c r="C302" s="68"/>
      <c r="D302" s="68"/>
      <c r="E302" s="86"/>
      <c r="F302" s="68"/>
      <c r="G302" s="69"/>
      <c r="H302" s="70"/>
      <c r="I302" s="71"/>
      <c r="J302" s="72"/>
      <c r="K302" s="36"/>
      <c r="L302" s="35"/>
      <c r="M302" s="45"/>
      <c r="N302" s="47"/>
      <c r="O302" s="73"/>
      <c r="P302" s="68"/>
      <c r="Q302" s="27"/>
      <c r="R302" s="27"/>
      <c r="S302" s="27"/>
      <c r="T302" s="70"/>
      <c r="U302" s="68"/>
      <c r="V302" s="68"/>
      <c r="W302" s="69"/>
      <c r="X302" s="72"/>
      <c r="Y302" s="68"/>
      <c r="Z302" s="68"/>
      <c r="AA302" s="29"/>
      <c r="AB302" s="74"/>
      <c r="AC302" s="74"/>
      <c r="AD302" s="75"/>
    </row>
    <row r="303" spans="1:30" ht="22.5" x14ac:dyDescent="0.2">
      <c r="A303" s="123">
        <v>26</v>
      </c>
      <c r="B303" s="246"/>
      <c r="C303" s="246"/>
      <c r="D303" s="213" t="s">
        <v>284</v>
      </c>
      <c r="E303" s="321" t="s">
        <v>252</v>
      </c>
      <c r="F303" s="213" t="s">
        <v>253</v>
      </c>
      <c r="G303" s="211" t="s">
        <v>23</v>
      </c>
      <c r="H303" s="214" t="s">
        <v>27</v>
      </c>
      <c r="I303" s="39" t="s">
        <v>58</v>
      </c>
      <c r="J303" s="40" t="s">
        <v>39</v>
      </c>
      <c r="K303" s="220">
        <f>COUNTIF(J303:J326,[6]DATOS!$D$15)</f>
        <v>10</v>
      </c>
      <c r="L303" s="213" t="s">
        <v>36</v>
      </c>
      <c r="M303" s="215" t="str">
        <f>IF(AND(EXACT(H303,"Raro"),(EXACT(L303,"Moderado"))),"Baja",IF(AND(EXACT(H303,"Raro"),(EXACT(L303,"Mayor"))),"Baja",IF(AND(EXACT(H303,"Raro"),(EXACT(L303,"Catastrófico"))),"Moderada",IF(AND(EXACT(H303,"Improbable"),(EXACT(L303,"Moderado"))),"Baja",IF(AND(EXACT(H303,"Improbable"),(EXACT(L303,"Mayor"))),"Moderada",IF(AND(EXACT(H303,"Improbable"),(EXACT(L303,"Catastrófico"))),"Alta",IF(AND(EXACT(H303,"Posible"),(EXACT(L303,"Moderado"))),"Moderada",IF(AND(EXACT(H303,"Posible"),(EXACT(L303,"Mayor"))),"Alta",IF(AND(EXACT(H303,"Posible"),(EXACT(L303,"Catastrófico"))),"Extrema",IF(AND(EXACT(H303,"Probable"),(EXACT(L303,"Moderado"))),"Moderada",IF(AND(EXACT(H303,"Probable"),(EXACT(L303,"Mayor"))),"Alta",IF(AND(EXACT(H303,"Probable"),(EXACT(L303,"Catastrófico"))),"Extrema",IF(AND(EXACT(H303,"Casi Seguro"),(EXACT(L303,"Moderado"))),"Moderada",IF(AND(EXACT(H303,"Casi Seguro"),(EXACT(L303,"Mayor"))),"Alta",IF(AND(EXACT(H303,"Casi Seguro"),(EXACT(L303,"Catastrófico"))),"Extrema","")))))))))))))))</f>
        <v>Baja</v>
      </c>
      <c r="N303" s="216" t="str">
        <f t="shared" ref="N303" si="21">IF(EXACT(M303,"Baja"),"Asumir el Riesgo",IF(EXACT(M303,"Moderada"),"Asumir el Riesgo, Reducir el Riesgo",IF(EXACT(M303,"Alta"),"Asumir el Riesgo, Evitar, Compartir o Transferir",IF(EXACT(M303,"Extrema"),"Reducir el Riesgo, Evitar, Compartir o Transferir",""))))</f>
        <v>Asumir el Riesgo</v>
      </c>
      <c r="O303" s="214" t="s">
        <v>254</v>
      </c>
      <c r="P303" s="207" t="s">
        <v>55</v>
      </c>
      <c r="Q303" s="22" t="s">
        <v>12</v>
      </c>
      <c r="R303" s="22">
        <f>+IFERROR(VLOOKUP(Q303,[6]DATOS!$E$2:$F$9,2,FALSE),"")</f>
        <v>15</v>
      </c>
      <c r="S303" s="124">
        <f>SUM(R303:R310)</f>
        <v>30</v>
      </c>
      <c r="T303" s="214" t="s">
        <v>29</v>
      </c>
      <c r="U303" s="217" t="s">
        <v>37</v>
      </c>
      <c r="V303" s="217" t="str">
        <f>IF(AND(EXACT(T303,"Raro"),(EXACT(U303,"Moderado"))),"Baja",IF(AND(EXACT(T303,"Raro"),(EXACT(U303,"Mayor"))),"Baja",IF(AND(EXACT(T303,"Raro"),(EXACT(U303,"Catastrófico"))),"Moderada",IF(AND(EXACT(T303,"Improbable"),(EXACT(U303,"Moderado"))),"Baja",IF(AND(EXACT(T303,"Improbable"),(EXACT(U303,"Mayor"))),"Moderada",IF(AND(EXACT(T303,"Improbable"),(EXACT(U303,"Catastrófico"))),"Alta",IF(AND(EXACT(T303,"Posible"),(EXACT(U303,"Moderado"))),"Moderada",IF(AND(EXACT(T303,"Posible"),(EXACT(U303,"Mayor"))),"Alta",IF(AND(EXACT(T303,"Posible"),(EXACT(U303,"Catastrófico"))),"Extrema",IF(AND(EXACT(T303,"Probable"),(EXACT(U303,"Moderado"))),"Moderada",IF(AND(EXACT(T303,"Probable"),(EXACT(U303,"Mayor"))),"Alta",IF(AND(EXACT(T303,"Probable"),(EXACT(U303,"Catastrófico"))),"Extrema",IF(AND(EXACT(T303,"Casi Seguro"),(EXACT(U303,"Moderado"))),"Moderada",IF(AND(EXACT(T303,"Casi Seguro"),(EXACT(U303,"Mayor"))),"Alta",IF(AND(EXACT(T303,"Casi Seguro"),(EXACT(U303,"Catastrófico"))),"Extrema","")))))))))))))))</f>
        <v>Moderada</v>
      </c>
      <c r="W303" s="211" t="str">
        <f t="shared" ref="W303" si="22">IF(EXACT(V303,"Baja"),"Asumir el Riesgo",IF(EXACT(V303,"Moderada"),"Asumir el Riesgo, Reducir el Riesgo",IF(EXACT(V303,"Alta"),"Asumir el Riesgo, Evitar, Compartir o Transferir",IF(EXACT(V303,"Extrema"),"Reducir el Riesgo, Evitar, Compartir o Transferir",""))))</f>
        <v>Asumir el Riesgo, Reducir el Riesgo</v>
      </c>
      <c r="X303" s="224" t="s">
        <v>255</v>
      </c>
      <c r="Y303" s="207" t="s">
        <v>256</v>
      </c>
      <c r="Z303" s="207" t="s">
        <v>257</v>
      </c>
      <c r="AA303" s="323" t="s">
        <v>242</v>
      </c>
      <c r="AB303" s="197" t="s">
        <v>258</v>
      </c>
      <c r="AC303" s="326" t="s">
        <v>244</v>
      </c>
      <c r="AD303" s="255" t="s">
        <v>259</v>
      </c>
    </row>
    <row r="304" spans="1:30" ht="22.5" x14ac:dyDescent="0.2">
      <c r="A304" s="119"/>
      <c r="B304" s="247"/>
      <c r="C304" s="247"/>
      <c r="D304" s="204"/>
      <c r="E304" s="279"/>
      <c r="F304" s="204"/>
      <c r="G304" s="185"/>
      <c r="H304" s="188"/>
      <c r="I304" s="42" t="s">
        <v>59</v>
      </c>
      <c r="J304" s="43" t="s">
        <v>40</v>
      </c>
      <c r="K304" s="221"/>
      <c r="L304" s="204"/>
      <c r="M304" s="191"/>
      <c r="N304" s="194"/>
      <c r="O304" s="188"/>
      <c r="P304" s="202"/>
      <c r="Q304" s="23" t="s">
        <v>43</v>
      </c>
      <c r="R304" s="23">
        <f>+IFERROR(VLOOKUP(Q304,[6]DATOS!$E$2:$F$9,2,FALSE),"")</f>
        <v>5</v>
      </c>
      <c r="S304" s="96"/>
      <c r="T304" s="188"/>
      <c r="U304" s="197"/>
      <c r="V304" s="197"/>
      <c r="W304" s="185"/>
      <c r="X304" s="208"/>
      <c r="Y304" s="202"/>
      <c r="Z304" s="202"/>
      <c r="AA304" s="324"/>
      <c r="AB304" s="197"/>
      <c r="AC304" s="307"/>
      <c r="AD304" s="256"/>
    </row>
    <row r="305" spans="1:30" ht="22.5" x14ac:dyDescent="0.2">
      <c r="A305" s="119"/>
      <c r="B305" s="247"/>
      <c r="C305" s="247"/>
      <c r="D305" s="204"/>
      <c r="E305" s="279"/>
      <c r="F305" s="204"/>
      <c r="G305" s="185"/>
      <c r="H305" s="188"/>
      <c r="I305" s="42" t="s">
        <v>60</v>
      </c>
      <c r="J305" s="43" t="s">
        <v>40</v>
      </c>
      <c r="K305" s="221"/>
      <c r="L305" s="204"/>
      <c r="M305" s="191"/>
      <c r="N305" s="194"/>
      <c r="O305" s="188"/>
      <c r="P305" s="202"/>
      <c r="Q305" s="23" t="s">
        <v>45</v>
      </c>
      <c r="R305" s="23">
        <f>+IFERROR(VLOOKUP(Q305,[6]DATOS!$E$2:$F$9,2,FALSE),"")</f>
        <v>10</v>
      </c>
      <c r="S305" s="96"/>
      <c r="T305" s="188"/>
      <c r="U305" s="197"/>
      <c r="V305" s="197"/>
      <c r="W305" s="185"/>
      <c r="X305" s="208"/>
      <c r="Y305" s="202"/>
      <c r="Z305" s="202"/>
      <c r="AA305" s="324"/>
      <c r="AB305" s="197"/>
      <c r="AC305" s="307"/>
      <c r="AD305" s="256"/>
    </row>
    <row r="306" spans="1:30" ht="22.5" x14ac:dyDescent="0.2">
      <c r="A306" s="119"/>
      <c r="B306" s="247"/>
      <c r="C306" s="247"/>
      <c r="D306" s="204"/>
      <c r="E306" s="279"/>
      <c r="F306" s="204"/>
      <c r="G306" s="185"/>
      <c r="H306" s="188"/>
      <c r="I306" s="42" t="s">
        <v>61</v>
      </c>
      <c r="J306" s="43" t="s">
        <v>39</v>
      </c>
      <c r="K306" s="221"/>
      <c r="L306" s="204"/>
      <c r="M306" s="191"/>
      <c r="N306" s="194"/>
      <c r="O306" s="188"/>
      <c r="P306" s="202"/>
      <c r="Q306" s="23"/>
      <c r="R306" s="23" t="str">
        <f>+IFERROR(VLOOKUP(Q306,[6]DATOS!$E$2:$F$9,2,FALSE),"")</f>
        <v/>
      </c>
      <c r="S306" s="96"/>
      <c r="T306" s="188"/>
      <c r="U306" s="197"/>
      <c r="V306" s="197"/>
      <c r="W306" s="185"/>
      <c r="X306" s="208"/>
      <c r="Y306" s="202"/>
      <c r="Z306" s="202"/>
      <c r="AA306" s="324"/>
      <c r="AB306" s="197"/>
      <c r="AC306" s="307"/>
      <c r="AD306" s="256"/>
    </row>
    <row r="307" spans="1:30" ht="22.5" x14ac:dyDescent="0.2">
      <c r="A307" s="119"/>
      <c r="B307" s="247"/>
      <c r="C307" s="247"/>
      <c r="D307" s="204"/>
      <c r="E307" s="279"/>
      <c r="F307" s="204"/>
      <c r="G307" s="185"/>
      <c r="H307" s="188"/>
      <c r="I307" s="42" t="s">
        <v>62</v>
      </c>
      <c r="J307" s="43" t="s">
        <v>39</v>
      </c>
      <c r="K307" s="221"/>
      <c r="L307" s="204"/>
      <c r="M307" s="191"/>
      <c r="N307" s="194"/>
      <c r="O307" s="188"/>
      <c r="P307" s="202"/>
      <c r="Q307" s="23"/>
      <c r="R307" s="23" t="str">
        <f>+IFERROR(VLOOKUP(Q307,[6]DATOS!$E$2:$F$9,2,FALSE),"")</f>
        <v/>
      </c>
      <c r="S307" s="96"/>
      <c r="T307" s="188"/>
      <c r="U307" s="197"/>
      <c r="V307" s="197"/>
      <c r="W307" s="185"/>
      <c r="X307" s="208"/>
      <c r="Y307" s="202"/>
      <c r="Z307" s="202"/>
      <c r="AA307" s="324"/>
      <c r="AB307" s="197"/>
      <c r="AC307" s="307"/>
      <c r="AD307" s="256"/>
    </row>
    <row r="308" spans="1:30" ht="15" customHeight="1" x14ac:dyDescent="0.2">
      <c r="A308" s="119"/>
      <c r="B308" s="247"/>
      <c r="C308" s="247"/>
      <c r="D308" s="204"/>
      <c r="E308" s="279"/>
      <c r="F308" s="204"/>
      <c r="G308" s="185"/>
      <c r="H308" s="188"/>
      <c r="I308" s="42" t="s">
        <v>63</v>
      </c>
      <c r="J308" s="43" t="s">
        <v>39</v>
      </c>
      <c r="K308" s="221"/>
      <c r="L308" s="204"/>
      <c r="M308" s="191"/>
      <c r="N308" s="194"/>
      <c r="O308" s="188"/>
      <c r="P308" s="202"/>
      <c r="Q308" s="23"/>
      <c r="R308" s="23" t="str">
        <f>+IFERROR(VLOOKUP(Q308,[6]DATOS!$E$2:$F$9,2,FALSE),"")</f>
        <v/>
      </c>
      <c r="S308" s="96"/>
      <c r="T308" s="188"/>
      <c r="U308" s="197"/>
      <c r="V308" s="197"/>
      <c r="W308" s="185"/>
      <c r="X308" s="208"/>
      <c r="Y308" s="202"/>
      <c r="Z308" s="202"/>
      <c r="AA308" s="324"/>
      <c r="AB308" s="197"/>
      <c r="AC308" s="307"/>
      <c r="AD308" s="256"/>
    </row>
    <row r="309" spans="1:30" ht="22.5" x14ac:dyDescent="0.2">
      <c r="A309" s="119"/>
      <c r="B309" s="247"/>
      <c r="C309" s="247"/>
      <c r="D309" s="204"/>
      <c r="E309" s="279"/>
      <c r="F309" s="204"/>
      <c r="G309" s="185"/>
      <c r="H309" s="188"/>
      <c r="I309" s="42" t="s">
        <v>64</v>
      </c>
      <c r="J309" s="43" t="s">
        <v>40</v>
      </c>
      <c r="K309" s="221"/>
      <c r="L309" s="204"/>
      <c r="M309" s="191"/>
      <c r="N309" s="194"/>
      <c r="O309" s="188"/>
      <c r="P309" s="202"/>
      <c r="Q309" s="23"/>
      <c r="R309" s="23" t="str">
        <f>+IFERROR(VLOOKUP(Q309,[6]DATOS!$E$2:$F$9,2,FALSE),"")</f>
        <v/>
      </c>
      <c r="S309" s="96"/>
      <c r="T309" s="188"/>
      <c r="U309" s="197"/>
      <c r="V309" s="197"/>
      <c r="W309" s="185"/>
      <c r="X309" s="208"/>
      <c r="Y309" s="202"/>
      <c r="Z309" s="202"/>
      <c r="AA309" s="324"/>
      <c r="AB309" s="197"/>
      <c r="AC309" s="307"/>
      <c r="AD309" s="256"/>
    </row>
    <row r="310" spans="1:30" ht="33.75" x14ac:dyDescent="0.2">
      <c r="A310" s="119"/>
      <c r="B310" s="198"/>
      <c r="C310" s="198"/>
      <c r="D310" s="271"/>
      <c r="E310" s="279"/>
      <c r="F310" s="204"/>
      <c r="G310" s="185"/>
      <c r="H310" s="188"/>
      <c r="I310" s="42" t="s">
        <v>65</v>
      </c>
      <c r="J310" s="43" t="s">
        <v>40</v>
      </c>
      <c r="K310" s="221"/>
      <c r="L310" s="204"/>
      <c r="M310" s="191"/>
      <c r="N310" s="194"/>
      <c r="O310" s="188"/>
      <c r="P310" s="202"/>
      <c r="Q310" s="23"/>
      <c r="R310" s="23" t="str">
        <f>+IFERROR(VLOOKUP(Q310,[6]DATOS!$E$2:$F$9,2,FALSE),"")</f>
        <v/>
      </c>
      <c r="S310" s="96"/>
      <c r="T310" s="188"/>
      <c r="U310" s="197"/>
      <c r="V310" s="197"/>
      <c r="W310" s="185"/>
      <c r="X310" s="208"/>
      <c r="Y310" s="202"/>
      <c r="Z310" s="202"/>
      <c r="AA310" s="324"/>
      <c r="AB310" s="197"/>
      <c r="AC310" s="327"/>
      <c r="AD310" s="193"/>
    </row>
    <row r="311" spans="1:30" ht="22.5" x14ac:dyDescent="0.2">
      <c r="A311" s="119"/>
      <c r="B311" s="318"/>
      <c r="C311" s="318"/>
      <c r="D311" s="322" t="s">
        <v>285</v>
      </c>
      <c r="E311" s="279"/>
      <c r="F311" s="204"/>
      <c r="G311" s="185"/>
      <c r="H311" s="188"/>
      <c r="I311" s="42" t="s">
        <v>66</v>
      </c>
      <c r="J311" s="43" t="s">
        <v>39</v>
      </c>
      <c r="K311" s="221"/>
      <c r="L311" s="204"/>
      <c r="M311" s="191"/>
      <c r="N311" s="194"/>
      <c r="O311" s="188" t="s">
        <v>260</v>
      </c>
      <c r="P311" s="202"/>
      <c r="Q311" s="23"/>
      <c r="R311" s="23" t="str">
        <f>+IFERROR(VLOOKUP(Q311,[6]DATOS!$E$2:$F$9,2,FALSE),"")</f>
        <v/>
      </c>
      <c r="S311" s="96">
        <f>SUM(R311:R318)</f>
        <v>0</v>
      </c>
      <c r="T311" s="188"/>
      <c r="U311" s="197"/>
      <c r="V311" s="197"/>
      <c r="W311" s="185"/>
      <c r="X311" s="208"/>
      <c r="Y311" s="202"/>
      <c r="Z311" s="202"/>
      <c r="AA311" s="324"/>
      <c r="AB311" s="197" t="s">
        <v>261</v>
      </c>
      <c r="AC311" s="197" t="s">
        <v>262</v>
      </c>
      <c r="AD311" s="185" t="s">
        <v>263</v>
      </c>
    </row>
    <row r="312" spans="1:30" ht="22.5" x14ac:dyDescent="0.2">
      <c r="A312" s="119"/>
      <c r="B312" s="247"/>
      <c r="C312" s="247"/>
      <c r="D312" s="204"/>
      <c r="E312" s="279"/>
      <c r="F312" s="204"/>
      <c r="G312" s="185"/>
      <c r="H312" s="188"/>
      <c r="I312" s="42" t="s">
        <v>67</v>
      </c>
      <c r="J312" s="43" t="s">
        <v>39</v>
      </c>
      <c r="K312" s="221"/>
      <c r="L312" s="204"/>
      <c r="M312" s="191"/>
      <c r="N312" s="194"/>
      <c r="O312" s="188"/>
      <c r="P312" s="202"/>
      <c r="Q312" s="23"/>
      <c r="R312" s="23" t="str">
        <f>+IFERROR(VLOOKUP(Q312,[6]DATOS!$E$2:$F$9,2,FALSE),"")</f>
        <v/>
      </c>
      <c r="S312" s="96"/>
      <c r="T312" s="188"/>
      <c r="U312" s="197"/>
      <c r="V312" s="197"/>
      <c r="W312" s="185"/>
      <c r="X312" s="208"/>
      <c r="Y312" s="202"/>
      <c r="Z312" s="202"/>
      <c r="AA312" s="324"/>
      <c r="AB312" s="197"/>
      <c r="AC312" s="197"/>
      <c r="AD312" s="185"/>
    </row>
    <row r="313" spans="1:30" ht="15" customHeight="1" x14ac:dyDescent="0.2">
      <c r="A313" s="119"/>
      <c r="B313" s="247"/>
      <c r="C313" s="247"/>
      <c r="D313" s="204"/>
      <c r="E313" s="279"/>
      <c r="F313" s="204"/>
      <c r="G313" s="185"/>
      <c r="H313" s="188"/>
      <c r="I313" s="42" t="s">
        <v>68</v>
      </c>
      <c r="J313" s="43" t="s">
        <v>40</v>
      </c>
      <c r="K313" s="221"/>
      <c r="L313" s="204"/>
      <c r="M313" s="191"/>
      <c r="N313" s="194"/>
      <c r="O313" s="188"/>
      <c r="P313" s="202"/>
      <c r="Q313" s="23"/>
      <c r="R313" s="23" t="str">
        <f>+IFERROR(VLOOKUP(Q313,[6]DATOS!$E$2:$F$9,2,FALSE),"")</f>
        <v/>
      </c>
      <c r="S313" s="96"/>
      <c r="T313" s="188"/>
      <c r="U313" s="197"/>
      <c r="V313" s="197"/>
      <c r="W313" s="185"/>
      <c r="X313" s="208"/>
      <c r="Y313" s="202"/>
      <c r="Z313" s="202"/>
      <c r="AA313" s="324"/>
      <c r="AB313" s="197"/>
      <c r="AC313" s="197"/>
      <c r="AD313" s="185"/>
    </row>
    <row r="314" spans="1:30" ht="15" customHeight="1" x14ac:dyDescent="0.2">
      <c r="A314" s="119"/>
      <c r="B314" s="247"/>
      <c r="C314" s="247"/>
      <c r="D314" s="204"/>
      <c r="E314" s="279"/>
      <c r="F314" s="204"/>
      <c r="G314" s="185"/>
      <c r="H314" s="188"/>
      <c r="I314" s="42" t="s">
        <v>69</v>
      </c>
      <c r="J314" s="43" t="s">
        <v>40</v>
      </c>
      <c r="K314" s="221"/>
      <c r="L314" s="204"/>
      <c r="M314" s="191"/>
      <c r="N314" s="194"/>
      <c r="O314" s="188"/>
      <c r="P314" s="202"/>
      <c r="Q314" s="23"/>
      <c r="R314" s="23" t="str">
        <f>+IFERROR(VLOOKUP(Q314,[6]DATOS!$E$2:$F$9,2,FALSE),"")</f>
        <v/>
      </c>
      <c r="S314" s="96"/>
      <c r="T314" s="188"/>
      <c r="U314" s="197"/>
      <c r="V314" s="197"/>
      <c r="W314" s="185"/>
      <c r="X314" s="208"/>
      <c r="Y314" s="202"/>
      <c r="Z314" s="202"/>
      <c r="AA314" s="324"/>
      <c r="AB314" s="197"/>
      <c r="AC314" s="197"/>
      <c r="AD314" s="185"/>
    </row>
    <row r="315" spans="1:30" ht="15" customHeight="1" x14ac:dyDescent="0.2">
      <c r="A315" s="119"/>
      <c r="B315" s="247"/>
      <c r="C315" s="247"/>
      <c r="D315" s="204"/>
      <c r="E315" s="279"/>
      <c r="F315" s="204"/>
      <c r="G315" s="185"/>
      <c r="H315" s="188"/>
      <c r="I315" s="212" t="s">
        <v>70</v>
      </c>
      <c r="J315" s="197" t="s">
        <v>40</v>
      </c>
      <c r="K315" s="221"/>
      <c r="L315" s="204"/>
      <c r="M315" s="191"/>
      <c r="N315" s="194"/>
      <c r="O315" s="188"/>
      <c r="P315" s="202"/>
      <c r="Q315" s="23"/>
      <c r="R315" s="23" t="str">
        <f>+IFERROR(VLOOKUP(Q315,[6]DATOS!$E$2:$F$9,2,FALSE),"")</f>
        <v/>
      </c>
      <c r="S315" s="96"/>
      <c r="T315" s="188"/>
      <c r="U315" s="197"/>
      <c r="V315" s="197"/>
      <c r="W315" s="185"/>
      <c r="X315" s="208"/>
      <c r="Y315" s="202"/>
      <c r="Z315" s="202"/>
      <c r="AA315" s="324"/>
      <c r="AB315" s="197"/>
      <c r="AC315" s="197"/>
      <c r="AD315" s="185"/>
    </row>
    <row r="316" spans="1:30" ht="15" customHeight="1" x14ac:dyDescent="0.2">
      <c r="A316" s="119"/>
      <c r="B316" s="247"/>
      <c r="C316" s="247"/>
      <c r="D316" s="204"/>
      <c r="E316" s="279"/>
      <c r="F316" s="204"/>
      <c r="G316" s="185"/>
      <c r="H316" s="188"/>
      <c r="I316" s="212"/>
      <c r="J316" s="197"/>
      <c r="K316" s="221"/>
      <c r="L316" s="204"/>
      <c r="M316" s="191"/>
      <c r="N316" s="194"/>
      <c r="O316" s="188"/>
      <c r="P316" s="202"/>
      <c r="Q316" s="23"/>
      <c r="R316" s="23" t="str">
        <f>+IFERROR(VLOOKUP(Q316,[6]DATOS!$E$2:$F$9,2,FALSE),"")</f>
        <v/>
      </c>
      <c r="S316" s="96"/>
      <c r="T316" s="188"/>
      <c r="U316" s="197"/>
      <c r="V316" s="197"/>
      <c r="W316" s="185"/>
      <c r="X316" s="208"/>
      <c r="Y316" s="202"/>
      <c r="Z316" s="202"/>
      <c r="AA316" s="324"/>
      <c r="AB316" s="197"/>
      <c r="AC316" s="197"/>
      <c r="AD316" s="185"/>
    </row>
    <row r="317" spans="1:30" ht="15" customHeight="1" x14ac:dyDescent="0.2">
      <c r="A317" s="119"/>
      <c r="B317" s="247"/>
      <c r="C317" s="247"/>
      <c r="D317" s="204"/>
      <c r="E317" s="279"/>
      <c r="F317" s="204"/>
      <c r="G317" s="185"/>
      <c r="H317" s="188"/>
      <c r="I317" s="212" t="s">
        <v>71</v>
      </c>
      <c r="J317" s="197" t="s">
        <v>39</v>
      </c>
      <c r="K317" s="221"/>
      <c r="L317" s="204"/>
      <c r="M317" s="191"/>
      <c r="N317" s="194"/>
      <c r="O317" s="188"/>
      <c r="P317" s="202"/>
      <c r="Q317" s="23"/>
      <c r="R317" s="23" t="str">
        <f>+IFERROR(VLOOKUP(Q317,[6]DATOS!$E$2:$F$9,2,FALSE),"")</f>
        <v/>
      </c>
      <c r="S317" s="96"/>
      <c r="T317" s="188"/>
      <c r="U317" s="197"/>
      <c r="V317" s="197"/>
      <c r="W317" s="185"/>
      <c r="X317" s="208"/>
      <c r="Y317" s="202"/>
      <c r="Z317" s="202"/>
      <c r="AA317" s="324"/>
      <c r="AB317" s="197"/>
      <c r="AC317" s="197"/>
      <c r="AD317" s="185"/>
    </row>
    <row r="318" spans="1:30" ht="15" customHeight="1" x14ac:dyDescent="0.2">
      <c r="A318" s="119"/>
      <c r="B318" s="198"/>
      <c r="C318" s="198"/>
      <c r="D318" s="271"/>
      <c r="E318" s="279"/>
      <c r="F318" s="204"/>
      <c r="G318" s="185"/>
      <c r="H318" s="188"/>
      <c r="I318" s="212"/>
      <c r="J318" s="197"/>
      <c r="K318" s="221"/>
      <c r="L318" s="204"/>
      <c r="M318" s="191"/>
      <c r="N318" s="194"/>
      <c r="O318" s="188"/>
      <c r="P318" s="202"/>
      <c r="Q318" s="23"/>
      <c r="R318" s="23" t="str">
        <f>+IFERROR(VLOOKUP(Q318,[6]DATOS!$E$2:$F$9,2,FALSE),"")</f>
        <v/>
      </c>
      <c r="S318" s="96"/>
      <c r="T318" s="188"/>
      <c r="U318" s="197"/>
      <c r="V318" s="197"/>
      <c r="W318" s="185"/>
      <c r="X318" s="208"/>
      <c r="Y318" s="202"/>
      <c r="Z318" s="202"/>
      <c r="AA318" s="324"/>
      <c r="AB318" s="197"/>
      <c r="AC318" s="197"/>
      <c r="AD318" s="185"/>
    </row>
    <row r="319" spans="1:30" ht="15" customHeight="1" x14ac:dyDescent="0.2">
      <c r="A319" s="119"/>
      <c r="B319" s="318"/>
      <c r="C319" s="318"/>
      <c r="D319" s="322" t="s">
        <v>286</v>
      </c>
      <c r="E319" s="279"/>
      <c r="F319" s="204"/>
      <c r="G319" s="185"/>
      <c r="H319" s="188"/>
      <c r="I319" s="212" t="s">
        <v>71</v>
      </c>
      <c r="J319" s="197" t="s">
        <v>39</v>
      </c>
      <c r="K319" s="221"/>
      <c r="L319" s="204"/>
      <c r="M319" s="191"/>
      <c r="N319" s="194"/>
      <c r="O319" s="188" t="s">
        <v>264</v>
      </c>
      <c r="P319" s="202"/>
      <c r="Q319" s="23"/>
      <c r="R319" s="23" t="str">
        <f>+IFERROR(VLOOKUP(Q319,[6]DATOS!$E$2:$F$9,2,FALSE),"")</f>
        <v/>
      </c>
      <c r="S319" s="96">
        <f>SUM(R319:R326)</f>
        <v>0</v>
      </c>
      <c r="T319" s="188"/>
      <c r="U319" s="197"/>
      <c r="V319" s="197"/>
      <c r="W319" s="185"/>
      <c r="X319" s="208"/>
      <c r="Y319" s="202"/>
      <c r="Z319" s="202"/>
      <c r="AA319" s="324"/>
      <c r="AB319" s="96"/>
      <c r="AC319" s="96"/>
      <c r="AD319" s="328"/>
    </row>
    <row r="320" spans="1:30" ht="15" customHeight="1" x14ac:dyDescent="0.2">
      <c r="A320" s="119"/>
      <c r="B320" s="247"/>
      <c r="C320" s="247"/>
      <c r="D320" s="204"/>
      <c r="E320" s="279"/>
      <c r="F320" s="204"/>
      <c r="G320" s="185"/>
      <c r="H320" s="188"/>
      <c r="I320" s="212"/>
      <c r="J320" s="197"/>
      <c r="K320" s="221"/>
      <c r="L320" s="204"/>
      <c r="M320" s="191"/>
      <c r="N320" s="194"/>
      <c r="O320" s="188"/>
      <c r="P320" s="202"/>
      <c r="Q320" s="23"/>
      <c r="R320" s="23" t="str">
        <f>+IFERROR(VLOOKUP(Q320,[6]DATOS!$E$2:$F$9,2,FALSE),"")</f>
        <v/>
      </c>
      <c r="S320" s="96"/>
      <c r="T320" s="188"/>
      <c r="U320" s="197"/>
      <c r="V320" s="197"/>
      <c r="W320" s="185"/>
      <c r="X320" s="208"/>
      <c r="Y320" s="202"/>
      <c r="Z320" s="202"/>
      <c r="AA320" s="324"/>
      <c r="AB320" s="96"/>
      <c r="AC320" s="96"/>
      <c r="AD320" s="319"/>
    </row>
    <row r="321" spans="1:30" ht="15" customHeight="1" x14ac:dyDescent="0.2">
      <c r="A321" s="119"/>
      <c r="B321" s="247"/>
      <c r="C321" s="247"/>
      <c r="D321" s="204"/>
      <c r="E321" s="279"/>
      <c r="F321" s="204"/>
      <c r="G321" s="185"/>
      <c r="H321" s="188"/>
      <c r="I321" s="212" t="s">
        <v>72</v>
      </c>
      <c r="J321" s="197" t="s">
        <v>40</v>
      </c>
      <c r="K321" s="221"/>
      <c r="L321" s="204"/>
      <c r="M321" s="191"/>
      <c r="N321" s="194"/>
      <c r="O321" s="188"/>
      <c r="P321" s="202"/>
      <c r="Q321" s="23"/>
      <c r="R321" s="23" t="str">
        <f>+IFERROR(VLOOKUP(Q321,[6]DATOS!$E$2:$F$9,2,FALSE),"")</f>
        <v/>
      </c>
      <c r="S321" s="96"/>
      <c r="T321" s="188"/>
      <c r="U321" s="197"/>
      <c r="V321" s="197"/>
      <c r="W321" s="185"/>
      <c r="X321" s="208"/>
      <c r="Y321" s="202"/>
      <c r="Z321" s="202"/>
      <c r="AA321" s="324"/>
      <c r="AB321" s="96"/>
      <c r="AC321" s="96"/>
      <c r="AD321" s="319"/>
    </row>
    <row r="322" spans="1:30" ht="15" customHeight="1" x14ac:dyDescent="0.2">
      <c r="A322" s="119"/>
      <c r="B322" s="247"/>
      <c r="C322" s="247"/>
      <c r="D322" s="204"/>
      <c r="E322" s="279"/>
      <c r="F322" s="204"/>
      <c r="G322" s="185"/>
      <c r="H322" s="188"/>
      <c r="I322" s="212"/>
      <c r="J322" s="197"/>
      <c r="K322" s="221"/>
      <c r="L322" s="204"/>
      <c r="M322" s="191"/>
      <c r="N322" s="194"/>
      <c r="O322" s="188"/>
      <c r="P322" s="202"/>
      <c r="Q322" s="23"/>
      <c r="R322" s="23" t="str">
        <f>+IFERROR(VLOOKUP(Q322,[6]DATOS!$E$2:$F$9,2,FALSE),"")</f>
        <v/>
      </c>
      <c r="S322" s="96"/>
      <c r="T322" s="188"/>
      <c r="U322" s="197"/>
      <c r="V322" s="197"/>
      <c r="W322" s="185"/>
      <c r="X322" s="208"/>
      <c r="Y322" s="202"/>
      <c r="Z322" s="202"/>
      <c r="AA322" s="324"/>
      <c r="AB322" s="96"/>
      <c r="AC322" s="96"/>
      <c r="AD322" s="319"/>
    </row>
    <row r="323" spans="1:30" ht="15" customHeight="1" x14ac:dyDescent="0.2">
      <c r="A323" s="119"/>
      <c r="B323" s="247"/>
      <c r="C323" s="247"/>
      <c r="D323" s="204"/>
      <c r="E323" s="279"/>
      <c r="F323" s="204"/>
      <c r="G323" s="185"/>
      <c r="H323" s="188"/>
      <c r="I323" s="212" t="s">
        <v>73</v>
      </c>
      <c r="J323" s="197" t="s">
        <v>39</v>
      </c>
      <c r="K323" s="221"/>
      <c r="L323" s="204"/>
      <c r="M323" s="191"/>
      <c r="N323" s="194"/>
      <c r="O323" s="188"/>
      <c r="P323" s="202"/>
      <c r="Q323" s="23"/>
      <c r="R323" s="23" t="str">
        <f>+IFERROR(VLOOKUP(Q323,[6]DATOS!$E$2:$F$9,2,FALSE),"")</f>
        <v/>
      </c>
      <c r="S323" s="96"/>
      <c r="T323" s="188"/>
      <c r="U323" s="197"/>
      <c r="V323" s="197"/>
      <c r="W323" s="185"/>
      <c r="X323" s="208"/>
      <c r="Y323" s="202"/>
      <c r="Z323" s="202"/>
      <c r="AA323" s="324"/>
      <c r="AB323" s="96"/>
      <c r="AC323" s="96"/>
      <c r="AD323" s="319"/>
    </row>
    <row r="324" spans="1:30" ht="15" customHeight="1" x14ac:dyDescent="0.2">
      <c r="A324" s="119"/>
      <c r="B324" s="247"/>
      <c r="C324" s="247"/>
      <c r="D324" s="204"/>
      <c r="E324" s="279"/>
      <c r="F324" s="204"/>
      <c r="G324" s="185"/>
      <c r="H324" s="188"/>
      <c r="I324" s="212"/>
      <c r="J324" s="197"/>
      <c r="K324" s="221"/>
      <c r="L324" s="204"/>
      <c r="M324" s="191"/>
      <c r="N324" s="194"/>
      <c r="O324" s="188"/>
      <c r="P324" s="202"/>
      <c r="Q324" s="23"/>
      <c r="R324" s="23" t="str">
        <f>+IFERROR(VLOOKUP(Q324,[6]DATOS!$E$2:$F$9,2,FALSE),"")</f>
        <v/>
      </c>
      <c r="S324" s="96"/>
      <c r="T324" s="188"/>
      <c r="U324" s="197"/>
      <c r="V324" s="197"/>
      <c r="W324" s="185"/>
      <c r="X324" s="208"/>
      <c r="Y324" s="202"/>
      <c r="Z324" s="202"/>
      <c r="AA324" s="324"/>
      <c r="AB324" s="96"/>
      <c r="AC324" s="96"/>
      <c r="AD324" s="319"/>
    </row>
    <row r="325" spans="1:30" ht="15" customHeight="1" x14ac:dyDescent="0.2">
      <c r="A325" s="119"/>
      <c r="B325" s="247"/>
      <c r="C325" s="247"/>
      <c r="D325" s="204"/>
      <c r="E325" s="279"/>
      <c r="F325" s="204"/>
      <c r="G325" s="185"/>
      <c r="H325" s="188"/>
      <c r="I325" s="218" t="s">
        <v>74</v>
      </c>
      <c r="J325" s="197" t="s">
        <v>39</v>
      </c>
      <c r="K325" s="221"/>
      <c r="L325" s="204"/>
      <c r="M325" s="191"/>
      <c r="N325" s="194"/>
      <c r="O325" s="188"/>
      <c r="P325" s="202"/>
      <c r="Q325" s="23"/>
      <c r="R325" s="23" t="str">
        <f>+IFERROR(VLOOKUP(Q325,[6]DATOS!$E$2:$F$9,2,FALSE),"")</f>
        <v/>
      </c>
      <c r="S325" s="96"/>
      <c r="T325" s="188"/>
      <c r="U325" s="197"/>
      <c r="V325" s="197"/>
      <c r="W325" s="185"/>
      <c r="X325" s="208"/>
      <c r="Y325" s="202"/>
      <c r="Z325" s="202"/>
      <c r="AA325" s="324"/>
      <c r="AB325" s="96"/>
      <c r="AC325" s="96"/>
      <c r="AD325" s="319"/>
    </row>
    <row r="326" spans="1:30" ht="15.75" customHeight="1" thickBot="1" x14ac:dyDescent="0.25">
      <c r="A326" s="120"/>
      <c r="B326" s="248"/>
      <c r="C326" s="248"/>
      <c r="D326" s="205"/>
      <c r="E326" s="280"/>
      <c r="F326" s="205"/>
      <c r="G326" s="186"/>
      <c r="H326" s="189"/>
      <c r="I326" s="219"/>
      <c r="J326" s="201"/>
      <c r="K326" s="222"/>
      <c r="L326" s="205"/>
      <c r="M326" s="192"/>
      <c r="N326" s="195"/>
      <c r="O326" s="189"/>
      <c r="P326" s="203"/>
      <c r="Q326" s="24"/>
      <c r="R326" s="24" t="str">
        <f>+IFERROR(VLOOKUP(Q326,[6]DATOS!$E$2:$F$9,2,FALSE),"")</f>
        <v/>
      </c>
      <c r="S326" s="97"/>
      <c r="T326" s="189"/>
      <c r="U326" s="201"/>
      <c r="V326" s="201"/>
      <c r="W326" s="186"/>
      <c r="X326" s="225"/>
      <c r="Y326" s="203"/>
      <c r="Z326" s="203"/>
      <c r="AA326" s="325"/>
      <c r="AB326" s="96"/>
      <c r="AC326" s="96"/>
      <c r="AD326" s="329"/>
    </row>
    <row r="327" spans="1:30" ht="27" customHeight="1" x14ac:dyDescent="0.2">
      <c r="A327" s="123">
        <v>27</v>
      </c>
      <c r="B327" s="213" t="s">
        <v>275</v>
      </c>
      <c r="C327" s="213" t="s">
        <v>276</v>
      </c>
      <c r="D327" s="333" t="s">
        <v>277</v>
      </c>
      <c r="E327" s="240" t="s">
        <v>278</v>
      </c>
      <c r="F327" s="336" t="s">
        <v>279</v>
      </c>
      <c r="G327" s="211" t="s">
        <v>23</v>
      </c>
      <c r="H327" s="214" t="s">
        <v>27</v>
      </c>
      <c r="I327" s="76" t="s">
        <v>58</v>
      </c>
      <c r="J327" s="77" t="s">
        <v>40</v>
      </c>
      <c r="K327" s="139">
        <f>COUNTIF(J327:J350,[7]DATOS!$D$15)</f>
        <v>7</v>
      </c>
      <c r="L327" s="142" t="str">
        <f>+IF(AND(K327&lt;6,K327&gt;0),"Moderado",IF(AND(K327&lt;12,K327&gt;5),"Mayor",IF(AND(K327&lt;18,K327&gt;11),"Catastrófico","Responda las Preguntas de Impacto")))</f>
        <v>Mayor</v>
      </c>
      <c r="M327" s="215" t="str">
        <f>IF(AND(EXACT(H327,"Raro"),(EXACT(L327,"Moderado"))),"Baja",IF(AND(EXACT(H327,"Raro"),(EXACT(L327,"Mayor"))),"Baja",IF(AND(EXACT(H327,"Raro"),(EXACT(L327,"Catastrófico"))),"Moderada",IF(AND(EXACT(H327,"Improbable"),(EXACT(L327,"Moderado"))),"Baja",IF(AND(EXACT(H327,"Improbable"),(EXACT(L327,"Mayor"))),"Moderada",IF(AND(EXACT(H327,"Improbable"),(EXACT(L327,"Catastrófico"))),"Alta",IF(AND(EXACT(H327,"Posible"),(EXACT(L327,"Moderado"))),"Moderada",IF(AND(EXACT(H327,"Posible"),(EXACT(L327,"Mayor"))),"Alta",IF(AND(EXACT(H327,"Posible"),(EXACT(L327,"Catastrófico"))),"Extrema",IF(AND(EXACT(H327,"Probable"),(EXACT(L327,"Moderado"))),"Moderada",IF(AND(EXACT(H327,"Probable"),(EXACT(L327,"Mayor"))),"Alta",IF(AND(EXACT(H327,"Probable"),(EXACT(L327,"Catastrófico"))),"Extrema",IF(AND(EXACT(H327,"Casi Seguro"),(EXACT(L327,"Moderado"))),"Moderada",IF(AND(EXACT(H327,"Casi Seguro"),(EXACT(L327,"Mayor"))),"Alta",IF(AND(EXACT(H327,"Casi Seguro"),(EXACT(L327,"Catastrófico"))),"Extrema","")))))))))))))))</f>
        <v>Baja</v>
      </c>
      <c r="N327" s="216" t="str">
        <f t="shared" ref="N327" si="23">IF(EXACT(M327,"Baja"),"Asumir el Riesgo",IF(EXACT(M327,"Moderada"),"Asumir el Riesgo, Reducir el Riesgo",IF(EXACT(M327,"Alta"),"Asumir el Riesgo, Evitar, Compartir o Transferir",IF(EXACT(M327,"Extrema"),"Reducir el Riesgo, Evitar, Compartir o Transferir",""))))</f>
        <v>Asumir el Riesgo</v>
      </c>
      <c r="O327" s="214" t="s">
        <v>280</v>
      </c>
      <c r="P327" s="217" t="s">
        <v>55</v>
      </c>
      <c r="Q327" s="41" t="s">
        <v>43</v>
      </c>
      <c r="R327" s="22">
        <f>+IFERROR(VLOOKUP(Q327,[7]DATOS!$E$2:$F$9,2,FALSE),"")</f>
        <v>5</v>
      </c>
      <c r="S327" s="124">
        <f>SUM(R327:R334)</f>
        <v>70</v>
      </c>
      <c r="T327" s="214" t="s">
        <v>27</v>
      </c>
      <c r="U327" s="217" t="s">
        <v>36</v>
      </c>
      <c r="V327" s="217" t="str">
        <f>IF(AND(EXACT(T327,"Raro"),(EXACT(U327,"Moderado"))),"Baja",IF(AND(EXACT(T327,"Raro"),(EXACT(U327,"Mayor"))),"Baja",IF(AND(EXACT(T327,"Raro"),(EXACT(U327,"Catastrófico"))),"Moderada",IF(AND(EXACT(T327,"Improbable"),(EXACT(U327,"Moderado"))),"Baja",IF(AND(EXACT(T327,"Improbable"),(EXACT(U327,"Mayor"))),"Moderada",IF(AND(EXACT(T327,"Improbable"),(EXACT(U327,"Catastrófico"))),"Alta",IF(AND(EXACT(T327,"Posible"),(EXACT(U327,"Moderado"))),"Moderada",IF(AND(EXACT(T327,"Posible"),(EXACT(U327,"Mayor"))),"Alta",IF(AND(EXACT(T327,"Posible"),(EXACT(U327,"Catastrófico"))),"Extrema",IF(AND(EXACT(T327,"Probable"),(EXACT(U327,"Moderado"))),"Moderada",IF(AND(EXACT(T327,"Probable"),(EXACT(U327,"Mayor"))),"Alta",IF(AND(EXACT(T327,"Probable"),(EXACT(U327,"Catastrófico"))),"Extrema",IF(AND(EXACT(T327,"Casi Seguro"),(EXACT(U327,"Moderado"))),"Moderada",IF(AND(EXACT(T327,"Casi Seguro"),(EXACT(U327,"Mayor"))),"Alta",IF(AND(EXACT(T327,"Casi Seguro"),(EXACT(U327,"Catastrófico"))),"Extrema","")))))))))))))))</f>
        <v>Baja</v>
      </c>
      <c r="W327" s="211" t="str">
        <f t="shared" ref="W327" si="24">IF(EXACT(V327,"Baja"),"Asumir el Riesgo",IF(EXACT(V327,"Moderada"),"Asumir el Riesgo, Reducir el Riesgo",IF(EXACT(V327,"Alta"),"Asumir el Riesgo, Evitar, Compartir o Transferir",IF(EXACT(V327,"Extrema"),"Reducir el Riesgo, Evitar, Compartir o Transferir",""))))</f>
        <v>Asumir el Riesgo</v>
      </c>
      <c r="X327" s="224" t="s">
        <v>269</v>
      </c>
      <c r="Y327" s="207" t="s">
        <v>281</v>
      </c>
      <c r="Z327" s="207" t="s">
        <v>272</v>
      </c>
      <c r="AA327" s="207" t="s">
        <v>108</v>
      </c>
      <c r="AB327" s="317" t="s">
        <v>282</v>
      </c>
      <c r="AC327" s="330"/>
      <c r="AD327" s="211" t="s">
        <v>283</v>
      </c>
    </row>
    <row r="328" spans="1:30" ht="27" customHeight="1" x14ac:dyDescent="0.2">
      <c r="A328" s="119"/>
      <c r="B328" s="204"/>
      <c r="C328" s="204"/>
      <c r="D328" s="334"/>
      <c r="E328" s="241"/>
      <c r="F328" s="337"/>
      <c r="G328" s="185"/>
      <c r="H328" s="188"/>
      <c r="I328" s="78" t="s">
        <v>59</v>
      </c>
      <c r="J328" s="79" t="s">
        <v>40</v>
      </c>
      <c r="K328" s="140"/>
      <c r="L328" s="143"/>
      <c r="M328" s="191"/>
      <c r="N328" s="194"/>
      <c r="O328" s="188"/>
      <c r="P328" s="197"/>
      <c r="Q328" s="44" t="s">
        <v>45</v>
      </c>
      <c r="R328" s="23">
        <f>+IFERROR(VLOOKUP(Q328,[7]DATOS!$E$2:$F$9,2,FALSE),"")</f>
        <v>10</v>
      </c>
      <c r="S328" s="96"/>
      <c r="T328" s="188"/>
      <c r="U328" s="197"/>
      <c r="V328" s="197"/>
      <c r="W328" s="185"/>
      <c r="X328" s="208"/>
      <c r="Y328" s="202"/>
      <c r="Z328" s="202"/>
      <c r="AA328" s="202"/>
      <c r="AB328" s="256"/>
      <c r="AC328" s="331"/>
      <c r="AD328" s="185"/>
    </row>
    <row r="329" spans="1:30" ht="27" customHeight="1" x14ac:dyDescent="0.2">
      <c r="A329" s="119"/>
      <c r="B329" s="204"/>
      <c r="C329" s="204"/>
      <c r="D329" s="334"/>
      <c r="E329" s="241"/>
      <c r="F329" s="337"/>
      <c r="G329" s="185"/>
      <c r="H329" s="188"/>
      <c r="I329" s="78" t="s">
        <v>60</v>
      </c>
      <c r="J329" s="79" t="s">
        <v>39</v>
      </c>
      <c r="K329" s="140"/>
      <c r="L329" s="143"/>
      <c r="M329" s="191"/>
      <c r="N329" s="194"/>
      <c r="O329" s="188"/>
      <c r="P329" s="197"/>
      <c r="Q329" s="44" t="s">
        <v>11</v>
      </c>
      <c r="R329" s="23">
        <f>+IFERROR(VLOOKUP(Q329,[7]DATOS!$E$2:$F$9,2,FALSE),"")</f>
        <v>15</v>
      </c>
      <c r="S329" s="96"/>
      <c r="T329" s="188"/>
      <c r="U329" s="197"/>
      <c r="V329" s="197"/>
      <c r="W329" s="185"/>
      <c r="X329" s="208"/>
      <c r="Y329" s="202"/>
      <c r="Z329" s="202"/>
      <c r="AA329" s="202"/>
      <c r="AB329" s="256"/>
      <c r="AC329" s="331"/>
      <c r="AD329" s="185"/>
    </row>
    <row r="330" spans="1:30" ht="27" customHeight="1" x14ac:dyDescent="0.2">
      <c r="A330" s="119"/>
      <c r="B330" s="204"/>
      <c r="C330" s="204"/>
      <c r="D330" s="334"/>
      <c r="E330" s="241"/>
      <c r="F330" s="337"/>
      <c r="G330" s="185"/>
      <c r="H330" s="188"/>
      <c r="I330" s="78" t="s">
        <v>61</v>
      </c>
      <c r="J330" s="79" t="s">
        <v>39</v>
      </c>
      <c r="K330" s="140"/>
      <c r="L330" s="143"/>
      <c r="M330" s="191"/>
      <c r="N330" s="194"/>
      <c r="O330" s="188"/>
      <c r="P330" s="197"/>
      <c r="Q330" s="44" t="s">
        <v>46</v>
      </c>
      <c r="R330" s="23">
        <f>+IFERROR(VLOOKUP(Q330,[7]DATOS!$E$2:$F$9,2,FALSE),"")</f>
        <v>10</v>
      </c>
      <c r="S330" s="96"/>
      <c r="T330" s="188"/>
      <c r="U330" s="197"/>
      <c r="V330" s="197"/>
      <c r="W330" s="185"/>
      <c r="X330" s="208"/>
      <c r="Y330" s="202"/>
      <c r="Z330" s="202"/>
      <c r="AA330" s="202"/>
      <c r="AB330" s="256"/>
      <c r="AC330" s="331"/>
      <c r="AD330" s="185"/>
    </row>
    <row r="331" spans="1:30" ht="27" customHeight="1" x14ac:dyDescent="0.2">
      <c r="A331" s="119"/>
      <c r="B331" s="204"/>
      <c r="C331" s="204"/>
      <c r="D331" s="334"/>
      <c r="E331" s="241"/>
      <c r="F331" s="337"/>
      <c r="G331" s="185"/>
      <c r="H331" s="188"/>
      <c r="I331" s="78" t="s">
        <v>62</v>
      </c>
      <c r="J331" s="79" t="s">
        <v>39</v>
      </c>
      <c r="K331" s="140"/>
      <c r="L331" s="143"/>
      <c r="M331" s="191"/>
      <c r="N331" s="194"/>
      <c r="O331" s="188"/>
      <c r="P331" s="197"/>
      <c r="Q331" s="44" t="s">
        <v>10</v>
      </c>
      <c r="R331" s="23">
        <f>+IFERROR(VLOOKUP(Q331,[7]DATOS!$E$2:$F$9,2,FALSE),"")</f>
        <v>30</v>
      </c>
      <c r="S331" s="96"/>
      <c r="T331" s="188"/>
      <c r="U331" s="197"/>
      <c r="V331" s="197"/>
      <c r="W331" s="185"/>
      <c r="X331" s="208"/>
      <c r="Y331" s="202"/>
      <c r="Z331" s="202"/>
      <c r="AA331" s="202"/>
      <c r="AB331" s="256"/>
      <c r="AC331" s="331"/>
      <c r="AD331" s="185"/>
    </row>
    <row r="332" spans="1:30" ht="27" customHeight="1" x14ac:dyDescent="0.2">
      <c r="A332" s="119"/>
      <c r="B332" s="204"/>
      <c r="C332" s="204"/>
      <c r="D332" s="334"/>
      <c r="E332" s="241"/>
      <c r="F332" s="337"/>
      <c r="G332" s="185"/>
      <c r="H332" s="188"/>
      <c r="I332" s="78" t="s">
        <v>63</v>
      </c>
      <c r="J332" s="79" t="s">
        <v>40</v>
      </c>
      <c r="K332" s="140"/>
      <c r="L332" s="143"/>
      <c r="M332" s="191"/>
      <c r="N332" s="194"/>
      <c r="O332" s="188"/>
      <c r="P332" s="197"/>
      <c r="Q332" s="44"/>
      <c r="R332" s="23" t="str">
        <f>+IFERROR(VLOOKUP(Q332,[7]DATOS!$E$2:$F$9,2,FALSE),"")</f>
        <v/>
      </c>
      <c r="S332" s="96"/>
      <c r="T332" s="188"/>
      <c r="U332" s="197"/>
      <c r="V332" s="197"/>
      <c r="W332" s="185"/>
      <c r="X332" s="208"/>
      <c r="Y332" s="202"/>
      <c r="Z332" s="202"/>
      <c r="AA332" s="202"/>
      <c r="AB332" s="256"/>
      <c r="AC332" s="331"/>
      <c r="AD332" s="185"/>
    </row>
    <row r="333" spans="1:30" ht="27" customHeight="1" x14ac:dyDescent="0.2">
      <c r="A333" s="119"/>
      <c r="B333" s="204"/>
      <c r="C333" s="204"/>
      <c r="D333" s="334"/>
      <c r="E333" s="241"/>
      <c r="F333" s="337"/>
      <c r="G333" s="185"/>
      <c r="H333" s="188"/>
      <c r="I333" s="78" t="s">
        <v>64</v>
      </c>
      <c r="J333" s="79" t="s">
        <v>40</v>
      </c>
      <c r="K333" s="140"/>
      <c r="L333" s="143"/>
      <c r="M333" s="191"/>
      <c r="N333" s="194"/>
      <c r="O333" s="188"/>
      <c r="P333" s="197"/>
      <c r="Q333" s="44"/>
      <c r="R333" s="23" t="str">
        <f>+IFERROR(VLOOKUP(Q333,[7]DATOS!$E$2:$F$9,2,FALSE),"")</f>
        <v/>
      </c>
      <c r="S333" s="96"/>
      <c r="T333" s="188"/>
      <c r="U333" s="197"/>
      <c r="V333" s="197"/>
      <c r="W333" s="185"/>
      <c r="X333" s="208"/>
      <c r="Y333" s="202"/>
      <c r="Z333" s="202"/>
      <c r="AA333" s="202"/>
      <c r="AB333" s="256"/>
      <c r="AC333" s="331"/>
      <c r="AD333" s="185"/>
    </row>
    <row r="334" spans="1:30" ht="27" customHeight="1" thickBot="1" x14ac:dyDescent="0.25">
      <c r="A334" s="119"/>
      <c r="B334" s="204"/>
      <c r="C334" s="204"/>
      <c r="D334" s="334"/>
      <c r="E334" s="241"/>
      <c r="F334" s="337"/>
      <c r="G334" s="185"/>
      <c r="H334" s="188"/>
      <c r="I334" s="78" t="s">
        <v>65</v>
      </c>
      <c r="J334" s="79" t="s">
        <v>40</v>
      </c>
      <c r="K334" s="140"/>
      <c r="L334" s="143"/>
      <c r="M334" s="191"/>
      <c r="N334" s="194"/>
      <c r="O334" s="188"/>
      <c r="P334" s="197"/>
      <c r="Q334" s="44"/>
      <c r="R334" s="23" t="str">
        <f>+IFERROR(VLOOKUP(Q334,[7]DATOS!$E$2:$F$9,2,FALSE),"")</f>
        <v/>
      </c>
      <c r="S334" s="96"/>
      <c r="T334" s="188"/>
      <c r="U334" s="197"/>
      <c r="V334" s="197"/>
      <c r="W334" s="185"/>
      <c r="X334" s="208"/>
      <c r="Y334" s="203"/>
      <c r="Z334" s="203"/>
      <c r="AA334" s="203"/>
      <c r="AB334" s="193"/>
      <c r="AC334" s="332"/>
      <c r="AD334" s="185"/>
    </row>
    <row r="335" spans="1:30" ht="27" customHeight="1" x14ac:dyDescent="0.2">
      <c r="A335" s="119"/>
      <c r="B335" s="204"/>
      <c r="C335" s="204"/>
      <c r="D335" s="334"/>
      <c r="E335" s="241"/>
      <c r="F335" s="337"/>
      <c r="G335" s="185"/>
      <c r="H335" s="188"/>
      <c r="I335" s="78" t="s">
        <v>66</v>
      </c>
      <c r="J335" s="79" t="s">
        <v>40</v>
      </c>
      <c r="K335" s="140"/>
      <c r="L335" s="143"/>
      <c r="M335" s="191"/>
      <c r="N335" s="194"/>
      <c r="O335" s="188" t="s">
        <v>270</v>
      </c>
      <c r="P335" s="197" t="s">
        <v>55</v>
      </c>
      <c r="Q335" s="44" t="s">
        <v>43</v>
      </c>
      <c r="R335" s="23">
        <f>+IFERROR(VLOOKUP(Q335,[7]DATOS!$E$2:$F$9,2,FALSE),"")</f>
        <v>5</v>
      </c>
      <c r="S335" s="96">
        <f>SUM(R335:R342)</f>
        <v>70</v>
      </c>
      <c r="T335" s="188"/>
      <c r="U335" s="197"/>
      <c r="V335" s="197"/>
      <c r="W335" s="185"/>
      <c r="X335" s="208"/>
      <c r="Y335" s="207" t="s">
        <v>271</v>
      </c>
      <c r="Z335" s="217" t="s">
        <v>272</v>
      </c>
      <c r="AA335" s="207" t="s">
        <v>108</v>
      </c>
      <c r="AB335" s="326" t="s">
        <v>273</v>
      </c>
      <c r="AC335" s="330"/>
      <c r="AD335" s="211" t="s">
        <v>274</v>
      </c>
    </row>
    <row r="336" spans="1:30" ht="27" customHeight="1" x14ac:dyDescent="0.2">
      <c r="A336" s="119"/>
      <c r="B336" s="204"/>
      <c r="C336" s="204"/>
      <c r="D336" s="334"/>
      <c r="E336" s="241"/>
      <c r="F336" s="337"/>
      <c r="G336" s="185"/>
      <c r="H336" s="188"/>
      <c r="I336" s="78" t="s">
        <v>67</v>
      </c>
      <c r="J336" s="79" t="s">
        <v>39</v>
      </c>
      <c r="K336" s="140"/>
      <c r="L336" s="143"/>
      <c r="M336" s="191"/>
      <c r="N336" s="194"/>
      <c r="O336" s="188"/>
      <c r="P336" s="197"/>
      <c r="Q336" s="44" t="s">
        <v>45</v>
      </c>
      <c r="R336" s="23">
        <f>+IFERROR(VLOOKUP(Q336,[7]DATOS!$E$2:$F$9,2,FALSE),"")</f>
        <v>10</v>
      </c>
      <c r="S336" s="96"/>
      <c r="T336" s="188"/>
      <c r="U336" s="197"/>
      <c r="V336" s="197"/>
      <c r="W336" s="185"/>
      <c r="X336" s="208"/>
      <c r="Y336" s="202"/>
      <c r="Z336" s="197"/>
      <c r="AA336" s="202"/>
      <c r="AB336" s="307"/>
      <c r="AC336" s="331"/>
      <c r="AD336" s="185"/>
    </row>
    <row r="337" spans="1:30" ht="27" customHeight="1" x14ac:dyDescent="0.2">
      <c r="A337" s="119"/>
      <c r="B337" s="204"/>
      <c r="C337" s="204"/>
      <c r="D337" s="334"/>
      <c r="E337" s="241"/>
      <c r="F337" s="337"/>
      <c r="G337" s="185"/>
      <c r="H337" s="188"/>
      <c r="I337" s="78" t="s">
        <v>68</v>
      </c>
      <c r="J337" s="79" t="s">
        <v>40</v>
      </c>
      <c r="K337" s="140"/>
      <c r="L337" s="143"/>
      <c r="M337" s="191"/>
      <c r="N337" s="194"/>
      <c r="O337" s="188"/>
      <c r="P337" s="197"/>
      <c r="Q337" s="44" t="s">
        <v>11</v>
      </c>
      <c r="R337" s="23">
        <f>+IFERROR(VLOOKUP(Q337,[7]DATOS!$E$2:$F$9,2,FALSE),"")</f>
        <v>15</v>
      </c>
      <c r="S337" s="96"/>
      <c r="T337" s="188"/>
      <c r="U337" s="197"/>
      <c r="V337" s="197"/>
      <c r="W337" s="185"/>
      <c r="X337" s="208"/>
      <c r="Y337" s="202"/>
      <c r="Z337" s="197"/>
      <c r="AA337" s="202"/>
      <c r="AB337" s="307"/>
      <c r="AC337" s="331"/>
      <c r="AD337" s="185"/>
    </row>
    <row r="338" spans="1:30" ht="27" customHeight="1" x14ac:dyDescent="0.2">
      <c r="A338" s="119"/>
      <c r="B338" s="204"/>
      <c r="C338" s="204"/>
      <c r="D338" s="334"/>
      <c r="E338" s="241"/>
      <c r="F338" s="337"/>
      <c r="G338" s="185"/>
      <c r="H338" s="188"/>
      <c r="I338" s="78" t="s">
        <v>69</v>
      </c>
      <c r="J338" s="79" t="s">
        <v>39</v>
      </c>
      <c r="K338" s="140"/>
      <c r="L338" s="143"/>
      <c r="M338" s="191"/>
      <c r="N338" s="194"/>
      <c r="O338" s="188"/>
      <c r="P338" s="197"/>
      <c r="Q338" s="44" t="s">
        <v>46</v>
      </c>
      <c r="R338" s="23">
        <f>+IFERROR(VLOOKUP(Q338,[7]DATOS!$E$2:$F$9,2,FALSE),"")</f>
        <v>10</v>
      </c>
      <c r="S338" s="96"/>
      <c r="T338" s="188"/>
      <c r="U338" s="197"/>
      <c r="V338" s="197"/>
      <c r="W338" s="185"/>
      <c r="X338" s="208"/>
      <c r="Y338" s="202"/>
      <c r="Z338" s="197"/>
      <c r="AA338" s="202"/>
      <c r="AB338" s="307"/>
      <c r="AC338" s="331"/>
      <c r="AD338" s="185"/>
    </row>
    <row r="339" spans="1:30" ht="18.75" customHeight="1" x14ac:dyDescent="0.2">
      <c r="A339" s="119"/>
      <c r="B339" s="204"/>
      <c r="C339" s="204"/>
      <c r="D339" s="334"/>
      <c r="E339" s="241"/>
      <c r="F339" s="337"/>
      <c r="G339" s="185"/>
      <c r="H339" s="188"/>
      <c r="I339" s="339" t="s">
        <v>70</v>
      </c>
      <c r="J339" s="337" t="s">
        <v>40</v>
      </c>
      <c r="K339" s="140"/>
      <c r="L339" s="143"/>
      <c r="M339" s="191"/>
      <c r="N339" s="194"/>
      <c r="O339" s="188"/>
      <c r="P339" s="197"/>
      <c r="Q339" s="44" t="s">
        <v>10</v>
      </c>
      <c r="R339" s="23">
        <f>+IFERROR(VLOOKUP(Q339,[7]DATOS!$E$2:$F$9,2,FALSE),"")</f>
        <v>30</v>
      </c>
      <c r="S339" s="96"/>
      <c r="T339" s="188"/>
      <c r="U339" s="197"/>
      <c r="V339" s="197"/>
      <c r="W339" s="185"/>
      <c r="X339" s="208"/>
      <c r="Y339" s="202"/>
      <c r="Z339" s="197"/>
      <c r="AA339" s="202"/>
      <c r="AB339" s="307"/>
      <c r="AC339" s="331"/>
      <c r="AD339" s="185"/>
    </row>
    <row r="340" spans="1:30" ht="18.75" customHeight="1" x14ac:dyDescent="0.2">
      <c r="A340" s="119"/>
      <c r="B340" s="204"/>
      <c r="C340" s="204"/>
      <c r="D340" s="334"/>
      <c r="E340" s="241"/>
      <c r="F340" s="337"/>
      <c r="G340" s="185"/>
      <c r="H340" s="188"/>
      <c r="I340" s="339"/>
      <c r="J340" s="337"/>
      <c r="K340" s="140"/>
      <c r="L340" s="143"/>
      <c r="M340" s="191"/>
      <c r="N340" s="194"/>
      <c r="O340" s="188"/>
      <c r="P340" s="197"/>
      <c r="Q340" s="44"/>
      <c r="R340" s="23" t="str">
        <f>+IFERROR(VLOOKUP(Q340,[7]DATOS!$E$2:$F$9,2,FALSE),"")</f>
        <v/>
      </c>
      <c r="S340" s="96"/>
      <c r="T340" s="188"/>
      <c r="U340" s="197"/>
      <c r="V340" s="197"/>
      <c r="W340" s="185"/>
      <c r="X340" s="208"/>
      <c r="Y340" s="202"/>
      <c r="Z340" s="197"/>
      <c r="AA340" s="202"/>
      <c r="AB340" s="307"/>
      <c r="AC340" s="331"/>
      <c r="AD340" s="185"/>
    </row>
    <row r="341" spans="1:30" ht="18.75" customHeight="1" x14ac:dyDescent="0.2">
      <c r="A341" s="119"/>
      <c r="B341" s="204"/>
      <c r="C341" s="204"/>
      <c r="D341" s="334"/>
      <c r="E341" s="241"/>
      <c r="F341" s="337"/>
      <c r="G341" s="185"/>
      <c r="H341" s="188"/>
      <c r="I341" s="339" t="s">
        <v>71</v>
      </c>
      <c r="J341" s="337" t="s">
        <v>39</v>
      </c>
      <c r="K341" s="140"/>
      <c r="L341" s="143"/>
      <c r="M341" s="191"/>
      <c r="N341" s="194"/>
      <c r="O341" s="188"/>
      <c r="P341" s="197"/>
      <c r="Q341" s="44"/>
      <c r="R341" s="23" t="str">
        <f>+IFERROR(VLOOKUP(Q341,[7]DATOS!$E$2:$F$9,2,FALSE),"")</f>
        <v/>
      </c>
      <c r="S341" s="96"/>
      <c r="T341" s="188"/>
      <c r="U341" s="197"/>
      <c r="V341" s="197"/>
      <c r="W341" s="185"/>
      <c r="X341" s="208"/>
      <c r="Y341" s="202"/>
      <c r="Z341" s="197"/>
      <c r="AA341" s="202"/>
      <c r="AB341" s="307"/>
      <c r="AC341" s="331"/>
      <c r="AD341" s="185"/>
    </row>
    <row r="342" spans="1:30" ht="18.75" customHeight="1" thickBot="1" x14ac:dyDescent="0.25">
      <c r="A342" s="119"/>
      <c r="B342" s="204"/>
      <c r="C342" s="204"/>
      <c r="D342" s="334"/>
      <c r="E342" s="241"/>
      <c r="F342" s="337"/>
      <c r="G342" s="185"/>
      <c r="H342" s="188"/>
      <c r="I342" s="339"/>
      <c r="J342" s="337"/>
      <c r="K342" s="140"/>
      <c r="L342" s="143"/>
      <c r="M342" s="191"/>
      <c r="N342" s="194"/>
      <c r="O342" s="188"/>
      <c r="P342" s="197"/>
      <c r="Q342" s="44"/>
      <c r="R342" s="23" t="str">
        <f>+IFERROR(VLOOKUP(Q342,[7]DATOS!$E$2:$F$9,2,FALSE),"")</f>
        <v/>
      </c>
      <c r="S342" s="96"/>
      <c r="T342" s="188"/>
      <c r="U342" s="197"/>
      <c r="V342" s="197"/>
      <c r="W342" s="185"/>
      <c r="X342" s="187"/>
      <c r="Y342" s="203"/>
      <c r="Z342" s="197"/>
      <c r="AA342" s="203"/>
      <c r="AB342" s="327"/>
      <c r="AC342" s="332"/>
      <c r="AD342" s="185"/>
    </row>
    <row r="343" spans="1:30" ht="18.75" customHeight="1" x14ac:dyDescent="0.2">
      <c r="A343" s="119"/>
      <c r="B343" s="204"/>
      <c r="C343" s="204"/>
      <c r="D343" s="334"/>
      <c r="E343" s="241"/>
      <c r="F343" s="337"/>
      <c r="G343" s="185"/>
      <c r="H343" s="188"/>
      <c r="I343" s="339" t="s">
        <v>71</v>
      </c>
      <c r="J343" s="337" t="s">
        <v>39</v>
      </c>
      <c r="K343" s="140"/>
      <c r="L343" s="143"/>
      <c r="M343" s="191"/>
      <c r="N343" s="194"/>
      <c r="O343" s="188"/>
      <c r="P343" s="197"/>
      <c r="Q343" s="44"/>
      <c r="R343" s="23" t="str">
        <f>+IFERROR(VLOOKUP(Q343,[7]DATOS!$E$2:$F$9,2,FALSE),"")</f>
        <v/>
      </c>
      <c r="S343" s="96">
        <f>SUM(R343:R350)</f>
        <v>0</v>
      </c>
      <c r="T343" s="188"/>
      <c r="U343" s="197"/>
      <c r="V343" s="197"/>
      <c r="W343" s="185"/>
      <c r="X343" s="96"/>
      <c r="Y343" s="318"/>
      <c r="Z343" s="96"/>
      <c r="AA343" s="98"/>
      <c r="AB343" s="330"/>
      <c r="AC343" s="330"/>
      <c r="AD343" s="330"/>
    </row>
    <row r="344" spans="1:30" ht="18.75" customHeight="1" x14ac:dyDescent="0.2">
      <c r="A344" s="119"/>
      <c r="B344" s="204"/>
      <c r="C344" s="204"/>
      <c r="D344" s="334"/>
      <c r="E344" s="241"/>
      <c r="F344" s="337"/>
      <c r="G344" s="185"/>
      <c r="H344" s="188"/>
      <c r="I344" s="339"/>
      <c r="J344" s="337"/>
      <c r="K344" s="140"/>
      <c r="L344" s="143"/>
      <c r="M344" s="191"/>
      <c r="N344" s="194"/>
      <c r="O344" s="188"/>
      <c r="P344" s="197"/>
      <c r="Q344" s="44"/>
      <c r="R344" s="23" t="str">
        <f>+IFERROR(VLOOKUP(Q344,[7]DATOS!$E$2:$F$9,2,FALSE),"")</f>
        <v/>
      </c>
      <c r="S344" s="96"/>
      <c r="T344" s="188"/>
      <c r="U344" s="197"/>
      <c r="V344" s="197"/>
      <c r="W344" s="185"/>
      <c r="X344" s="96"/>
      <c r="Y344" s="247"/>
      <c r="Z344" s="96"/>
      <c r="AA344" s="98"/>
      <c r="AB344" s="331"/>
      <c r="AC344" s="331"/>
      <c r="AD344" s="331"/>
    </row>
    <row r="345" spans="1:30" ht="18.75" customHeight="1" x14ac:dyDescent="0.2">
      <c r="A345" s="119"/>
      <c r="B345" s="204"/>
      <c r="C345" s="204"/>
      <c r="D345" s="334"/>
      <c r="E345" s="241"/>
      <c r="F345" s="337"/>
      <c r="G345" s="185"/>
      <c r="H345" s="188"/>
      <c r="I345" s="339" t="s">
        <v>72</v>
      </c>
      <c r="J345" s="337" t="s">
        <v>40</v>
      </c>
      <c r="K345" s="140"/>
      <c r="L345" s="143"/>
      <c r="M345" s="191"/>
      <c r="N345" s="194"/>
      <c r="O345" s="188"/>
      <c r="P345" s="197"/>
      <c r="Q345" s="44"/>
      <c r="R345" s="23" t="str">
        <f>+IFERROR(VLOOKUP(Q345,[7]DATOS!$E$2:$F$9,2,FALSE),"")</f>
        <v/>
      </c>
      <c r="S345" s="96"/>
      <c r="T345" s="188"/>
      <c r="U345" s="197"/>
      <c r="V345" s="197"/>
      <c r="W345" s="185"/>
      <c r="X345" s="96"/>
      <c r="Y345" s="247"/>
      <c r="Z345" s="96"/>
      <c r="AA345" s="98"/>
      <c r="AB345" s="331"/>
      <c r="AC345" s="331"/>
      <c r="AD345" s="331"/>
    </row>
    <row r="346" spans="1:30" ht="18.75" customHeight="1" x14ac:dyDescent="0.2">
      <c r="A346" s="119"/>
      <c r="B346" s="204"/>
      <c r="C346" s="204"/>
      <c r="D346" s="334"/>
      <c r="E346" s="241"/>
      <c r="F346" s="337"/>
      <c r="G346" s="185"/>
      <c r="H346" s="188"/>
      <c r="I346" s="339"/>
      <c r="J346" s="337"/>
      <c r="K346" s="140"/>
      <c r="L346" s="143"/>
      <c r="M346" s="191"/>
      <c r="N346" s="194"/>
      <c r="O346" s="188"/>
      <c r="P346" s="197"/>
      <c r="Q346" s="44"/>
      <c r="R346" s="23" t="str">
        <f>+IFERROR(VLOOKUP(Q346,[7]DATOS!$E$2:$F$9,2,FALSE),"")</f>
        <v/>
      </c>
      <c r="S346" s="96"/>
      <c r="T346" s="188"/>
      <c r="U346" s="197"/>
      <c r="V346" s="197"/>
      <c r="W346" s="185"/>
      <c r="X346" s="96"/>
      <c r="Y346" s="247"/>
      <c r="Z346" s="96"/>
      <c r="AA346" s="98"/>
      <c r="AB346" s="331"/>
      <c r="AC346" s="331"/>
      <c r="AD346" s="331"/>
    </row>
    <row r="347" spans="1:30" ht="18.75" customHeight="1" x14ac:dyDescent="0.2">
      <c r="A347" s="119"/>
      <c r="B347" s="204"/>
      <c r="C347" s="204"/>
      <c r="D347" s="334"/>
      <c r="E347" s="241"/>
      <c r="F347" s="337"/>
      <c r="G347" s="185"/>
      <c r="H347" s="188"/>
      <c r="I347" s="339" t="s">
        <v>73</v>
      </c>
      <c r="J347" s="337" t="s">
        <v>40</v>
      </c>
      <c r="K347" s="140"/>
      <c r="L347" s="143"/>
      <c r="M347" s="191"/>
      <c r="N347" s="194"/>
      <c r="O347" s="188"/>
      <c r="P347" s="197"/>
      <c r="Q347" s="44"/>
      <c r="R347" s="23" t="str">
        <f>+IFERROR(VLOOKUP(Q347,[7]DATOS!$E$2:$F$9,2,FALSE),"")</f>
        <v/>
      </c>
      <c r="S347" s="96"/>
      <c r="T347" s="188"/>
      <c r="U347" s="197"/>
      <c r="V347" s="197"/>
      <c r="W347" s="185"/>
      <c r="X347" s="96"/>
      <c r="Y347" s="247"/>
      <c r="Z347" s="96"/>
      <c r="AA347" s="98"/>
      <c r="AB347" s="331"/>
      <c r="AC347" s="331"/>
      <c r="AD347" s="331"/>
    </row>
    <row r="348" spans="1:30" ht="18.75" customHeight="1" x14ac:dyDescent="0.2">
      <c r="A348" s="119"/>
      <c r="B348" s="204"/>
      <c r="C348" s="204"/>
      <c r="D348" s="334"/>
      <c r="E348" s="241"/>
      <c r="F348" s="337"/>
      <c r="G348" s="185"/>
      <c r="H348" s="188"/>
      <c r="I348" s="339"/>
      <c r="J348" s="337"/>
      <c r="K348" s="140"/>
      <c r="L348" s="143"/>
      <c r="M348" s="191"/>
      <c r="N348" s="194"/>
      <c r="O348" s="188"/>
      <c r="P348" s="197"/>
      <c r="Q348" s="44"/>
      <c r="R348" s="23" t="str">
        <f>+IFERROR(VLOOKUP(Q348,[7]DATOS!$E$2:$F$9,2,FALSE),"")</f>
        <v/>
      </c>
      <c r="S348" s="96"/>
      <c r="T348" s="188"/>
      <c r="U348" s="197"/>
      <c r="V348" s="197"/>
      <c r="W348" s="185"/>
      <c r="X348" s="96"/>
      <c r="Y348" s="247"/>
      <c r="Z348" s="96"/>
      <c r="AA348" s="98"/>
      <c r="AB348" s="331"/>
      <c r="AC348" s="331"/>
      <c r="AD348" s="331"/>
    </row>
    <row r="349" spans="1:30" ht="18.75" customHeight="1" x14ac:dyDescent="0.2">
      <c r="A349" s="119"/>
      <c r="B349" s="204"/>
      <c r="C349" s="204"/>
      <c r="D349" s="334"/>
      <c r="E349" s="241"/>
      <c r="F349" s="337"/>
      <c r="G349" s="185"/>
      <c r="H349" s="188"/>
      <c r="I349" s="340" t="s">
        <v>74</v>
      </c>
      <c r="J349" s="337" t="s">
        <v>40</v>
      </c>
      <c r="K349" s="140"/>
      <c r="L349" s="143"/>
      <c r="M349" s="191"/>
      <c r="N349" s="194"/>
      <c r="O349" s="188"/>
      <c r="P349" s="197"/>
      <c r="Q349" s="44"/>
      <c r="R349" s="23" t="str">
        <f>+IFERROR(VLOOKUP(Q349,[7]DATOS!$E$2:$F$9,2,FALSE),"")</f>
        <v/>
      </c>
      <c r="S349" s="96"/>
      <c r="T349" s="188"/>
      <c r="U349" s="197"/>
      <c r="V349" s="197"/>
      <c r="W349" s="185"/>
      <c r="X349" s="96"/>
      <c r="Y349" s="247"/>
      <c r="Z349" s="96"/>
      <c r="AA349" s="98"/>
      <c r="AB349" s="331"/>
      <c r="AC349" s="331"/>
      <c r="AD349" s="331"/>
    </row>
    <row r="350" spans="1:30" ht="18.75" customHeight="1" thickBot="1" x14ac:dyDescent="0.25">
      <c r="A350" s="120"/>
      <c r="B350" s="204"/>
      <c r="C350" s="205"/>
      <c r="D350" s="335"/>
      <c r="E350" s="242"/>
      <c r="F350" s="338"/>
      <c r="G350" s="186"/>
      <c r="H350" s="189"/>
      <c r="I350" s="341"/>
      <c r="J350" s="338"/>
      <c r="K350" s="141"/>
      <c r="L350" s="144"/>
      <c r="M350" s="192"/>
      <c r="N350" s="195"/>
      <c r="O350" s="189"/>
      <c r="P350" s="201"/>
      <c r="Q350" s="80"/>
      <c r="R350" s="24" t="str">
        <f>+IFERROR(VLOOKUP(Q350,[7]DATOS!$E$2:$F$9,2,FALSE),"")</f>
        <v/>
      </c>
      <c r="S350" s="97"/>
      <c r="T350" s="189"/>
      <c r="U350" s="201"/>
      <c r="V350" s="201"/>
      <c r="W350" s="186"/>
      <c r="X350" s="97"/>
      <c r="Y350" s="248"/>
      <c r="Z350" s="97"/>
      <c r="AA350" s="99"/>
      <c r="AB350" s="332"/>
      <c r="AC350" s="332"/>
      <c r="AD350" s="332"/>
    </row>
    <row r="351" spans="1:30" ht="27" customHeight="1" x14ac:dyDescent="0.2">
      <c r="A351" s="145">
        <v>28</v>
      </c>
      <c r="B351" s="197" t="s">
        <v>287</v>
      </c>
      <c r="C351" s="207" t="s">
        <v>288</v>
      </c>
      <c r="D351" s="217" t="s">
        <v>289</v>
      </c>
      <c r="E351" s="240" t="s">
        <v>290</v>
      </c>
      <c r="F351" s="217" t="s">
        <v>291</v>
      </c>
      <c r="G351" s="217" t="s">
        <v>23</v>
      </c>
      <c r="H351" s="217" t="s">
        <v>28</v>
      </c>
      <c r="I351" s="48" t="s">
        <v>58</v>
      </c>
      <c r="J351" s="41" t="s">
        <v>39</v>
      </c>
      <c r="K351" s="342">
        <f>COUNTIF(J351:J374,[8]DATOS!$D$15)</f>
        <v>8</v>
      </c>
      <c r="L351" s="176" t="str">
        <f>+IF(AND(K351&lt;6,K351&gt;0),"Moderado",IF(AND(K351&lt;12,K351&gt;5),"Mayor",IF(AND(K351&lt;18,K351&gt;11),"Catastrófico","Responda las Preguntas de Impacto")))</f>
        <v>Mayor</v>
      </c>
      <c r="M351" s="215" t="str">
        <f>IF(AND(EXACT(H351,"Raro"),(EXACT(L351,"Moderado"))),"Baja",IF(AND(EXACT(H351,"Raro"),(EXACT(L351,"Mayor"))),"Baja",IF(AND(EXACT(H351,"Raro"),(EXACT(L351,"Catastrófico"))),"Moderada",IF(AND(EXACT(H351,"Improbable"),(EXACT(L351,"Moderado"))),"Baja",IF(AND(EXACT(H351,"Improbable"),(EXACT(L351,"Mayor"))),"Moderada",IF(AND(EXACT(H351,"Improbable"),(EXACT(L351,"Catastrófico"))),"Alta",IF(AND(EXACT(H351,"Posible"),(EXACT(L351,"Moderado"))),"Moderada",IF(AND(EXACT(H351,"Posible"),(EXACT(L351,"Mayor"))),"Alta",IF(AND(EXACT(H351,"Posible"),(EXACT(L351,"Catastrófico"))),"Extrema",IF(AND(EXACT(H351,"Probable"),(EXACT(L351,"Moderado"))),"Moderada",IF(AND(EXACT(H351,"Probable"),(EXACT(L351,"Mayor"))),"Alta",IF(AND(EXACT(H351,"Probable"),(EXACT(L351,"Catastrófico"))),"Extrema",IF(AND(EXACT(H351,"Casi Seguro"),(EXACT(L351,"Moderado"))),"Moderada",IF(AND(EXACT(H351,"Casi Seguro"),(EXACT(L351,"Mayor"))),"Alta",IF(AND(EXACT(H351,"Casi Seguro"),(EXACT(L351,"Catastrófico"))),"Extrema","")))))))))))))))</f>
        <v>Moderada</v>
      </c>
      <c r="N351" s="214" t="str">
        <f t="shared" ref="N351" si="25">IF(EXACT(M351,"Baja"),"Asumir el Riesgo",IF(EXACT(M351,"Moderada"),"Asumir el Riesgo, Reducir el Riesgo",IF(EXACT(M351,"Alta"),"Asumir el Riesgo, Evitar, Compartir o Transferir",IF(EXACT(M351,"Extrema"),"Reducir el Riesgo, Evitar, Compartir o Transferir",""))))</f>
        <v>Asumir el Riesgo, Reducir el Riesgo</v>
      </c>
      <c r="O351" s="217" t="s">
        <v>292</v>
      </c>
      <c r="P351" s="217" t="s">
        <v>55</v>
      </c>
      <c r="Q351" s="22" t="s">
        <v>12</v>
      </c>
      <c r="R351" s="22">
        <f>+IFERROR(VLOOKUP(Q351,[8]DATOS!$E$2:$F$9,2,FALSE),"")</f>
        <v>15</v>
      </c>
      <c r="S351" s="124">
        <f>SUM(R351:R358)</f>
        <v>85</v>
      </c>
      <c r="T351" s="217" t="s">
        <v>27</v>
      </c>
      <c r="U351" s="217" t="s">
        <v>36</v>
      </c>
      <c r="V351" s="217" t="str">
        <f>IF(AND(EXACT(T351,"Raro"),(EXACT(U351,"Moderado"))),"Baja",IF(AND(EXACT(T351,"Raro"),(EXACT(U351,"Mayor"))),"Baja",IF(AND(EXACT(T351,"Raro"),(EXACT(U351,"Catastrófico"))),"Moderada",IF(AND(EXACT(T351,"Improbable"),(EXACT(U351,"Moderado"))),"Baja",IF(AND(EXACT(T351,"Improbable"),(EXACT(U351,"Mayor"))),"Moderada",IF(AND(EXACT(T351,"Improbable"),(EXACT(U351,"Catastrófico"))),"Alta",IF(AND(EXACT(T351,"Posible"),(EXACT(U351,"Moderado"))),"Moderada",IF(AND(EXACT(T351,"Posible"),(EXACT(U351,"Mayor"))),"Alta",IF(AND(EXACT(T351,"Posible"),(EXACT(U351,"Catastrófico"))),"Extrema",IF(AND(EXACT(T351,"Probable"),(EXACT(U351,"Moderado"))),"Moderada",IF(AND(EXACT(T351,"Probable"),(EXACT(U351,"Mayor"))),"Alta",IF(AND(EXACT(T351,"Probable"),(EXACT(U351,"Catastrófico"))),"Extrema",IF(AND(EXACT(T351,"Casi Seguro"),(EXACT(U351,"Moderado"))),"Moderada",IF(AND(EXACT(T351,"Casi Seguro"),(EXACT(U351,"Mayor"))),"Alta",IF(AND(EXACT(T351,"Casi Seguro"),(EXACT(U351,"Catastrófico"))),"Extrema","")))))))))))))))</f>
        <v>Baja</v>
      </c>
      <c r="W351" s="217" t="str">
        <f t="shared" ref="W351" si="26">IF(EXACT(V351,"Baja"),"Asumir el Riesgo",IF(EXACT(V351,"Moderada"),"Asumir el Riesgo, Reducir el Riesgo",IF(EXACT(V351,"Alta"),"Asumir el Riesgo, Evitar, Compartir o Transferir",IF(EXACT(V351,"Extrema"),"Reducir el Riesgo, Evitar, Compartir o Transferir",""))))</f>
        <v>Asumir el Riesgo</v>
      </c>
      <c r="X351" s="207" t="s">
        <v>100</v>
      </c>
      <c r="Y351" s="217" t="s">
        <v>293</v>
      </c>
      <c r="Z351" s="217" t="s">
        <v>294</v>
      </c>
      <c r="AA351" s="217" t="s">
        <v>295</v>
      </c>
      <c r="AB351" s="217" t="s">
        <v>296</v>
      </c>
      <c r="AC351" s="217" t="s">
        <v>294</v>
      </c>
      <c r="AD351" s="211" t="s">
        <v>297</v>
      </c>
    </row>
    <row r="352" spans="1:30" ht="27" customHeight="1" x14ac:dyDescent="0.2">
      <c r="A352" s="148"/>
      <c r="B352" s="197"/>
      <c r="C352" s="202"/>
      <c r="D352" s="197"/>
      <c r="E352" s="241"/>
      <c r="F352" s="197"/>
      <c r="G352" s="197"/>
      <c r="H352" s="197"/>
      <c r="I352" s="49" t="s">
        <v>59</v>
      </c>
      <c r="J352" s="44" t="s">
        <v>298</v>
      </c>
      <c r="K352" s="343"/>
      <c r="L352" s="166"/>
      <c r="M352" s="191"/>
      <c r="N352" s="188"/>
      <c r="O352" s="197"/>
      <c r="P352" s="197"/>
      <c r="Q352" s="23" t="s">
        <v>43</v>
      </c>
      <c r="R352" s="23">
        <f>+IFERROR(VLOOKUP(Q352,[8]DATOS!$E$2:$F$9,2,FALSE),"")</f>
        <v>5</v>
      </c>
      <c r="S352" s="96"/>
      <c r="T352" s="197"/>
      <c r="U352" s="197"/>
      <c r="V352" s="197"/>
      <c r="W352" s="197"/>
      <c r="X352" s="202"/>
      <c r="Y352" s="197"/>
      <c r="Z352" s="197"/>
      <c r="AA352" s="197"/>
      <c r="AB352" s="197"/>
      <c r="AC352" s="197"/>
      <c r="AD352" s="185"/>
    </row>
    <row r="353" spans="1:30" ht="27" customHeight="1" x14ac:dyDescent="0.2">
      <c r="A353" s="148"/>
      <c r="B353" s="197"/>
      <c r="C353" s="202"/>
      <c r="D353" s="197"/>
      <c r="E353" s="241"/>
      <c r="F353" s="197"/>
      <c r="G353" s="197"/>
      <c r="H353" s="197"/>
      <c r="I353" s="49" t="s">
        <v>60</v>
      </c>
      <c r="J353" s="44" t="s">
        <v>299</v>
      </c>
      <c r="K353" s="343"/>
      <c r="L353" s="166"/>
      <c r="M353" s="191"/>
      <c r="N353" s="188"/>
      <c r="O353" s="197"/>
      <c r="P353" s="197"/>
      <c r="Q353" s="23" t="s">
        <v>45</v>
      </c>
      <c r="R353" s="23">
        <f>+IFERROR(VLOOKUP(Q353,[8]DATOS!$E$2:$F$9,2,FALSE),"")</f>
        <v>10</v>
      </c>
      <c r="S353" s="96"/>
      <c r="T353" s="197"/>
      <c r="U353" s="197"/>
      <c r="V353" s="197"/>
      <c r="W353" s="197"/>
      <c r="X353" s="202"/>
      <c r="Y353" s="197"/>
      <c r="Z353" s="197"/>
      <c r="AA353" s="197"/>
      <c r="AB353" s="197"/>
      <c r="AC353" s="197"/>
      <c r="AD353" s="185"/>
    </row>
    <row r="354" spans="1:30" ht="27" customHeight="1" x14ac:dyDescent="0.2">
      <c r="A354" s="148"/>
      <c r="B354" s="197"/>
      <c r="C354" s="202"/>
      <c r="D354" s="197"/>
      <c r="E354" s="241"/>
      <c r="F354" s="197"/>
      <c r="G354" s="197"/>
      <c r="H354" s="197"/>
      <c r="I354" s="49" t="s">
        <v>61</v>
      </c>
      <c r="J354" s="44" t="s">
        <v>40</v>
      </c>
      <c r="K354" s="343"/>
      <c r="L354" s="166"/>
      <c r="M354" s="191"/>
      <c r="N354" s="188"/>
      <c r="O354" s="197"/>
      <c r="P354" s="197"/>
      <c r="Q354" s="23" t="s">
        <v>11</v>
      </c>
      <c r="R354" s="23">
        <f>+IFERROR(VLOOKUP(Q354,[8]DATOS!$E$2:$F$9,2,FALSE),"")</f>
        <v>15</v>
      </c>
      <c r="S354" s="96"/>
      <c r="T354" s="197"/>
      <c r="U354" s="197"/>
      <c r="V354" s="197"/>
      <c r="W354" s="197"/>
      <c r="X354" s="202"/>
      <c r="Y354" s="197"/>
      <c r="Z354" s="197"/>
      <c r="AA354" s="197"/>
      <c r="AB354" s="197"/>
      <c r="AC354" s="197"/>
      <c r="AD354" s="185"/>
    </row>
    <row r="355" spans="1:30" ht="27" customHeight="1" x14ac:dyDescent="0.2">
      <c r="A355" s="148"/>
      <c r="B355" s="197"/>
      <c r="C355" s="202"/>
      <c r="D355" s="197"/>
      <c r="E355" s="241"/>
      <c r="F355" s="197"/>
      <c r="G355" s="197"/>
      <c r="H355" s="197"/>
      <c r="I355" s="49" t="s">
        <v>62</v>
      </c>
      <c r="J355" s="44" t="s">
        <v>39</v>
      </c>
      <c r="K355" s="343"/>
      <c r="L355" s="166"/>
      <c r="M355" s="191"/>
      <c r="N355" s="188"/>
      <c r="O355" s="197"/>
      <c r="P355" s="197"/>
      <c r="Q355" s="23" t="s">
        <v>46</v>
      </c>
      <c r="R355" s="23">
        <f>+IFERROR(VLOOKUP(Q355,[8]DATOS!$E$2:$F$9,2,FALSE),"")</f>
        <v>10</v>
      </c>
      <c r="S355" s="96"/>
      <c r="T355" s="197"/>
      <c r="U355" s="197"/>
      <c r="V355" s="197"/>
      <c r="W355" s="197"/>
      <c r="X355" s="202"/>
      <c r="Y355" s="197"/>
      <c r="Z355" s="197"/>
      <c r="AA355" s="197"/>
      <c r="AB355" s="197"/>
      <c r="AC355" s="197"/>
      <c r="AD355" s="185"/>
    </row>
    <row r="356" spans="1:30" ht="27" customHeight="1" x14ac:dyDescent="0.2">
      <c r="A356" s="148"/>
      <c r="B356" s="197"/>
      <c r="C356" s="202"/>
      <c r="D356" s="197"/>
      <c r="E356" s="241"/>
      <c r="F356" s="197"/>
      <c r="G356" s="197"/>
      <c r="H356" s="197"/>
      <c r="I356" s="49" t="s">
        <v>63</v>
      </c>
      <c r="J356" s="44" t="s">
        <v>40</v>
      </c>
      <c r="K356" s="343"/>
      <c r="L356" s="166"/>
      <c r="M356" s="191"/>
      <c r="N356" s="188"/>
      <c r="O356" s="197"/>
      <c r="P356" s="197"/>
      <c r="Q356" s="23" t="s">
        <v>10</v>
      </c>
      <c r="R356" s="23">
        <f>+IFERROR(VLOOKUP(Q356,[8]DATOS!$E$2:$F$9,2,FALSE),"")</f>
        <v>30</v>
      </c>
      <c r="S356" s="96"/>
      <c r="T356" s="197"/>
      <c r="U356" s="197"/>
      <c r="V356" s="197"/>
      <c r="W356" s="197"/>
      <c r="X356" s="202"/>
      <c r="Y356" s="197"/>
      <c r="Z356" s="197"/>
      <c r="AA356" s="197"/>
      <c r="AB356" s="197"/>
      <c r="AC356" s="197"/>
      <c r="AD356" s="185"/>
    </row>
    <row r="357" spans="1:30" ht="27" customHeight="1" x14ac:dyDescent="0.2">
      <c r="A357" s="148"/>
      <c r="B357" s="197"/>
      <c r="C357" s="202"/>
      <c r="D357" s="197"/>
      <c r="E357" s="241"/>
      <c r="F357" s="197"/>
      <c r="G357" s="197"/>
      <c r="H357" s="197"/>
      <c r="I357" s="49" t="s">
        <v>64</v>
      </c>
      <c r="J357" s="44" t="s">
        <v>40</v>
      </c>
      <c r="K357" s="343"/>
      <c r="L357" s="166"/>
      <c r="M357" s="191"/>
      <c r="N357" s="188"/>
      <c r="O357" s="197"/>
      <c r="P357" s="197"/>
      <c r="Q357" s="23"/>
      <c r="R357" s="23" t="str">
        <f>+IFERROR(VLOOKUP(Q357,[8]DATOS!$E$2:$F$9,2,FALSE),"")</f>
        <v/>
      </c>
      <c r="S357" s="96"/>
      <c r="T357" s="197"/>
      <c r="U357" s="197"/>
      <c r="V357" s="197"/>
      <c r="W357" s="197"/>
      <c r="X357" s="202"/>
      <c r="Y357" s="197"/>
      <c r="Z357" s="197"/>
      <c r="AA357" s="197"/>
      <c r="AB357" s="197"/>
      <c r="AC357" s="197"/>
      <c r="AD357" s="185"/>
    </row>
    <row r="358" spans="1:30" ht="27" customHeight="1" thickBot="1" x14ac:dyDescent="0.25">
      <c r="A358" s="148"/>
      <c r="B358" s="197"/>
      <c r="C358" s="202"/>
      <c r="D358" s="197"/>
      <c r="E358" s="241"/>
      <c r="F358" s="197"/>
      <c r="G358" s="197"/>
      <c r="H358" s="197"/>
      <c r="I358" s="49" t="s">
        <v>65</v>
      </c>
      <c r="J358" s="44" t="s">
        <v>39</v>
      </c>
      <c r="K358" s="343"/>
      <c r="L358" s="166"/>
      <c r="M358" s="191"/>
      <c r="N358" s="188"/>
      <c r="O358" s="197"/>
      <c r="P358" s="197"/>
      <c r="Q358" s="23"/>
      <c r="R358" s="23" t="str">
        <f>+IFERROR(VLOOKUP(Q358,[8]DATOS!$E$2:$F$9,2,FALSE),"")</f>
        <v/>
      </c>
      <c r="S358" s="96"/>
      <c r="T358" s="197"/>
      <c r="U358" s="197"/>
      <c r="V358" s="197"/>
      <c r="W358" s="197"/>
      <c r="X358" s="202"/>
      <c r="Y358" s="197"/>
      <c r="Z358" s="197"/>
      <c r="AA358" s="197"/>
      <c r="AB358" s="197"/>
      <c r="AC358" s="197"/>
      <c r="AD358" s="185"/>
    </row>
    <row r="359" spans="1:30" ht="27" customHeight="1" x14ac:dyDescent="0.2">
      <c r="A359" s="148"/>
      <c r="B359" s="197"/>
      <c r="C359" s="202"/>
      <c r="D359" s="197" t="s">
        <v>300</v>
      </c>
      <c r="E359" s="241"/>
      <c r="F359" s="197"/>
      <c r="G359" s="197"/>
      <c r="H359" s="197"/>
      <c r="I359" s="49" t="s">
        <v>66</v>
      </c>
      <c r="J359" s="44" t="s">
        <v>40</v>
      </c>
      <c r="K359" s="343"/>
      <c r="L359" s="166"/>
      <c r="M359" s="191"/>
      <c r="N359" s="188"/>
      <c r="O359" s="197" t="s">
        <v>301</v>
      </c>
      <c r="P359" s="197" t="s">
        <v>55</v>
      </c>
      <c r="Q359" s="23" t="s">
        <v>12</v>
      </c>
      <c r="R359" s="23">
        <f>+IFERROR(VLOOKUP(Q359,[8]DATOS!$E$2:$F$9,2,FALSE),"")</f>
        <v>15</v>
      </c>
      <c r="S359" s="96">
        <f>SUM(R359:R366)</f>
        <v>85</v>
      </c>
      <c r="T359" s="197"/>
      <c r="U359" s="197"/>
      <c r="V359" s="197"/>
      <c r="W359" s="197"/>
      <c r="X359" s="202"/>
      <c r="Y359" s="197" t="s">
        <v>302</v>
      </c>
      <c r="Z359" s="217" t="s">
        <v>294</v>
      </c>
      <c r="AA359" s="197" t="s">
        <v>303</v>
      </c>
      <c r="AB359" s="197" t="s">
        <v>304</v>
      </c>
      <c r="AC359" s="197" t="s">
        <v>294</v>
      </c>
      <c r="AD359" s="185" t="s">
        <v>305</v>
      </c>
    </row>
    <row r="360" spans="1:30" ht="27" customHeight="1" x14ac:dyDescent="0.2">
      <c r="A360" s="148"/>
      <c r="B360" s="197"/>
      <c r="C360" s="202"/>
      <c r="D360" s="197"/>
      <c r="E360" s="241"/>
      <c r="F360" s="197"/>
      <c r="G360" s="197"/>
      <c r="H360" s="197"/>
      <c r="I360" s="49" t="s">
        <v>67</v>
      </c>
      <c r="J360" s="44" t="s">
        <v>39</v>
      </c>
      <c r="K360" s="343"/>
      <c r="L360" s="166"/>
      <c r="M360" s="191"/>
      <c r="N360" s="188"/>
      <c r="O360" s="197"/>
      <c r="P360" s="197"/>
      <c r="Q360" s="23" t="s">
        <v>43</v>
      </c>
      <c r="R360" s="23">
        <f>+IFERROR(VLOOKUP(Q360,[8]DATOS!$E$2:$F$9,2,FALSE),"")</f>
        <v>5</v>
      </c>
      <c r="S360" s="96"/>
      <c r="T360" s="197"/>
      <c r="U360" s="197"/>
      <c r="V360" s="197"/>
      <c r="W360" s="197"/>
      <c r="X360" s="202"/>
      <c r="Y360" s="197"/>
      <c r="Z360" s="197"/>
      <c r="AA360" s="197"/>
      <c r="AB360" s="197"/>
      <c r="AC360" s="197"/>
      <c r="AD360" s="185"/>
    </row>
    <row r="361" spans="1:30" ht="27" customHeight="1" x14ac:dyDescent="0.2">
      <c r="A361" s="148"/>
      <c r="B361" s="197"/>
      <c r="C361" s="202"/>
      <c r="D361" s="197"/>
      <c r="E361" s="241"/>
      <c r="F361" s="197"/>
      <c r="G361" s="197"/>
      <c r="H361" s="197"/>
      <c r="I361" s="49" t="s">
        <v>68</v>
      </c>
      <c r="J361" s="44" t="s">
        <v>39</v>
      </c>
      <c r="K361" s="343"/>
      <c r="L361" s="166"/>
      <c r="M361" s="191"/>
      <c r="N361" s="188"/>
      <c r="O361" s="197"/>
      <c r="P361" s="197"/>
      <c r="Q361" s="23" t="s">
        <v>45</v>
      </c>
      <c r="R361" s="23">
        <f>+IFERROR(VLOOKUP(Q361,[8]DATOS!$E$2:$F$9,2,FALSE),"")</f>
        <v>10</v>
      </c>
      <c r="S361" s="96"/>
      <c r="T361" s="197"/>
      <c r="U361" s="197"/>
      <c r="V361" s="197"/>
      <c r="W361" s="197"/>
      <c r="X361" s="202"/>
      <c r="Y361" s="197"/>
      <c r="Z361" s="197"/>
      <c r="AA361" s="197"/>
      <c r="AB361" s="197"/>
      <c r="AC361" s="197"/>
      <c r="AD361" s="185"/>
    </row>
    <row r="362" spans="1:30" ht="27" customHeight="1" x14ac:dyDescent="0.2">
      <c r="A362" s="148"/>
      <c r="B362" s="197"/>
      <c r="C362" s="202"/>
      <c r="D362" s="197"/>
      <c r="E362" s="241"/>
      <c r="F362" s="197"/>
      <c r="G362" s="197"/>
      <c r="H362" s="197"/>
      <c r="I362" s="49" t="s">
        <v>69</v>
      </c>
      <c r="J362" s="44" t="s">
        <v>39</v>
      </c>
      <c r="K362" s="343"/>
      <c r="L362" s="166"/>
      <c r="M362" s="191"/>
      <c r="N362" s="188"/>
      <c r="O362" s="197"/>
      <c r="P362" s="197"/>
      <c r="Q362" s="23" t="s">
        <v>11</v>
      </c>
      <c r="R362" s="23">
        <f>+IFERROR(VLOOKUP(Q362,[8]DATOS!$E$2:$F$9,2,FALSE),"")</f>
        <v>15</v>
      </c>
      <c r="S362" s="96"/>
      <c r="T362" s="197"/>
      <c r="U362" s="197"/>
      <c r="V362" s="197"/>
      <c r="W362" s="197"/>
      <c r="X362" s="202"/>
      <c r="Y362" s="197"/>
      <c r="Z362" s="197"/>
      <c r="AA362" s="197"/>
      <c r="AB362" s="197"/>
      <c r="AC362" s="197"/>
      <c r="AD362" s="185"/>
    </row>
    <row r="363" spans="1:30" ht="18.75" customHeight="1" x14ac:dyDescent="0.2">
      <c r="A363" s="148"/>
      <c r="B363" s="197"/>
      <c r="C363" s="202"/>
      <c r="D363" s="197"/>
      <c r="E363" s="241"/>
      <c r="F363" s="197"/>
      <c r="G363" s="197"/>
      <c r="H363" s="197"/>
      <c r="I363" s="212" t="s">
        <v>70</v>
      </c>
      <c r="J363" s="197" t="s">
        <v>40</v>
      </c>
      <c r="K363" s="343"/>
      <c r="L363" s="166"/>
      <c r="M363" s="191"/>
      <c r="N363" s="188"/>
      <c r="O363" s="197"/>
      <c r="P363" s="197"/>
      <c r="Q363" s="23" t="s">
        <v>46</v>
      </c>
      <c r="R363" s="23">
        <f>+IFERROR(VLOOKUP(Q363,[8]DATOS!$E$2:$F$9,2,FALSE),"")</f>
        <v>10</v>
      </c>
      <c r="S363" s="96"/>
      <c r="T363" s="197"/>
      <c r="U363" s="197"/>
      <c r="V363" s="197"/>
      <c r="W363" s="197"/>
      <c r="X363" s="202"/>
      <c r="Y363" s="197"/>
      <c r="Z363" s="197"/>
      <c r="AA363" s="197"/>
      <c r="AB363" s="197"/>
      <c r="AC363" s="197"/>
      <c r="AD363" s="185"/>
    </row>
    <row r="364" spans="1:30" ht="18.75" customHeight="1" x14ac:dyDescent="0.2">
      <c r="A364" s="148"/>
      <c r="B364" s="197"/>
      <c r="C364" s="202"/>
      <c r="D364" s="197"/>
      <c r="E364" s="241"/>
      <c r="F364" s="197"/>
      <c r="G364" s="197"/>
      <c r="H364" s="197"/>
      <c r="I364" s="212"/>
      <c r="J364" s="197"/>
      <c r="K364" s="343"/>
      <c r="L364" s="166"/>
      <c r="M364" s="191"/>
      <c r="N364" s="188"/>
      <c r="O364" s="197"/>
      <c r="P364" s="197"/>
      <c r="Q364" s="23" t="s">
        <v>10</v>
      </c>
      <c r="R364" s="23">
        <f>+IFERROR(VLOOKUP(Q364,[8]DATOS!$E$2:$F$9,2,FALSE),"")</f>
        <v>30</v>
      </c>
      <c r="S364" s="96"/>
      <c r="T364" s="197"/>
      <c r="U364" s="197"/>
      <c r="V364" s="197"/>
      <c r="W364" s="197"/>
      <c r="X364" s="202"/>
      <c r="Y364" s="197"/>
      <c r="Z364" s="197"/>
      <c r="AA364" s="197"/>
      <c r="AB364" s="197"/>
      <c r="AC364" s="197"/>
      <c r="AD364" s="185"/>
    </row>
    <row r="365" spans="1:30" ht="18.75" customHeight="1" x14ac:dyDescent="0.2">
      <c r="A365" s="148"/>
      <c r="B365" s="197"/>
      <c r="C365" s="202"/>
      <c r="D365" s="197"/>
      <c r="E365" s="241"/>
      <c r="F365" s="197"/>
      <c r="G365" s="197"/>
      <c r="H365" s="197"/>
      <c r="I365" s="212" t="s">
        <v>71</v>
      </c>
      <c r="J365" s="197" t="s">
        <v>39</v>
      </c>
      <c r="K365" s="343"/>
      <c r="L365" s="166"/>
      <c r="M365" s="191"/>
      <c r="N365" s="188"/>
      <c r="O365" s="197"/>
      <c r="P365" s="197"/>
      <c r="Q365" s="23"/>
      <c r="R365" s="23" t="str">
        <f>+IFERROR(VLOOKUP(Q365,[8]DATOS!$E$2:$F$9,2,FALSE),"")</f>
        <v/>
      </c>
      <c r="S365" s="96"/>
      <c r="T365" s="197"/>
      <c r="U365" s="197"/>
      <c r="V365" s="197"/>
      <c r="W365" s="197"/>
      <c r="X365" s="202"/>
      <c r="Y365" s="197"/>
      <c r="Z365" s="197"/>
      <c r="AA365" s="197"/>
      <c r="AB365" s="197"/>
      <c r="AC365" s="197"/>
      <c r="AD365" s="185"/>
    </row>
    <row r="366" spans="1:30" ht="18.75" customHeight="1" thickBot="1" x14ac:dyDescent="0.25">
      <c r="A366" s="148"/>
      <c r="B366" s="197"/>
      <c r="C366" s="202"/>
      <c r="D366" s="197"/>
      <c r="E366" s="241"/>
      <c r="F366" s="197"/>
      <c r="G366" s="197"/>
      <c r="H366" s="197"/>
      <c r="I366" s="212"/>
      <c r="J366" s="197"/>
      <c r="K366" s="343"/>
      <c r="L366" s="166"/>
      <c r="M366" s="191"/>
      <c r="N366" s="188"/>
      <c r="O366" s="197"/>
      <c r="P366" s="197"/>
      <c r="Q366" s="23"/>
      <c r="R366" s="23" t="str">
        <f>+IFERROR(VLOOKUP(Q366,[8]DATOS!$E$2:$F$9,2,FALSE),"")</f>
        <v/>
      </c>
      <c r="S366" s="96"/>
      <c r="T366" s="197"/>
      <c r="U366" s="197"/>
      <c r="V366" s="197"/>
      <c r="W366" s="197"/>
      <c r="X366" s="202"/>
      <c r="Y366" s="197"/>
      <c r="Z366" s="197"/>
      <c r="AA366" s="197"/>
      <c r="AB366" s="197"/>
      <c r="AC366" s="197"/>
      <c r="AD366" s="185"/>
    </row>
    <row r="367" spans="1:30" ht="18.75" customHeight="1" x14ac:dyDescent="0.2">
      <c r="A367" s="148"/>
      <c r="B367" s="197"/>
      <c r="C367" s="202"/>
      <c r="D367" s="96"/>
      <c r="E367" s="241"/>
      <c r="F367" s="197"/>
      <c r="G367" s="197"/>
      <c r="H367" s="197"/>
      <c r="I367" s="212" t="s">
        <v>71</v>
      </c>
      <c r="J367" s="197" t="s">
        <v>40</v>
      </c>
      <c r="K367" s="343"/>
      <c r="L367" s="166"/>
      <c r="M367" s="191"/>
      <c r="N367" s="188"/>
      <c r="O367" s="197" t="s">
        <v>306</v>
      </c>
      <c r="P367" s="197" t="s">
        <v>55</v>
      </c>
      <c r="Q367" s="23" t="s">
        <v>12</v>
      </c>
      <c r="R367" s="23">
        <f>+IFERROR(VLOOKUP(Q367,[8]DATOS!$E$2:$F$9,2,FALSE),"")</f>
        <v>15</v>
      </c>
      <c r="S367" s="96">
        <f>SUM(R367:R374)</f>
        <v>90</v>
      </c>
      <c r="T367" s="197"/>
      <c r="U367" s="197"/>
      <c r="V367" s="197"/>
      <c r="W367" s="197"/>
      <c r="X367" s="202"/>
      <c r="Y367" s="197" t="s">
        <v>307</v>
      </c>
      <c r="Z367" s="217" t="s">
        <v>294</v>
      </c>
      <c r="AA367" s="197" t="s">
        <v>295</v>
      </c>
      <c r="AB367" s="197" t="s">
        <v>308</v>
      </c>
      <c r="AC367" s="197" t="s">
        <v>294</v>
      </c>
      <c r="AD367" s="185" t="s">
        <v>309</v>
      </c>
    </row>
    <row r="368" spans="1:30" ht="18.75" customHeight="1" x14ac:dyDescent="0.2">
      <c r="A368" s="148"/>
      <c r="B368" s="197"/>
      <c r="C368" s="202"/>
      <c r="D368" s="96"/>
      <c r="E368" s="241"/>
      <c r="F368" s="197"/>
      <c r="G368" s="197"/>
      <c r="H368" s="197"/>
      <c r="I368" s="212"/>
      <c r="J368" s="197"/>
      <c r="K368" s="343"/>
      <c r="L368" s="166"/>
      <c r="M368" s="191"/>
      <c r="N368" s="188"/>
      <c r="O368" s="197"/>
      <c r="P368" s="197"/>
      <c r="Q368" s="23" t="s">
        <v>43</v>
      </c>
      <c r="R368" s="23">
        <f>+IFERROR(VLOOKUP(Q368,[8]DATOS!$E$2:$F$9,2,FALSE),"")</f>
        <v>5</v>
      </c>
      <c r="S368" s="96"/>
      <c r="T368" s="197"/>
      <c r="U368" s="197"/>
      <c r="V368" s="197"/>
      <c r="W368" s="197"/>
      <c r="X368" s="202"/>
      <c r="Y368" s="197"/>
      <c r="Z368" s="197"/>
      <c r="AA368" s="197"/>
      <c r="AB368" s="197"/>
      <c r="AC368" s="197"/>
      <c r="AD368" s="185"/>
    </row>
    <row r="369" spans="1:30" ht="18.75" customHeight="1" x14ac:dyDescent="0.2">
      <c r="A369" s="148"/>
      <c r="B369" s="197"/>
      <c r="C369" s="202"/>
      <c r="D369" s="96"/>
      <c r="E369" s="241"/>
      <c r="F369" s="197"/>
      <c r="G369" s="197"/>
      <c r="H369" s="197"/>
      <c r="I369" s="212" t="s">
        <v>72</v>
      </c>
      <c r="J369" s="197" t="s">
        <v>40</v>
      </c>
      <c r="K369" s="343"/>
      <c r="L369" s="166"/>
      <c r="M369" s="191"/>
      <c r="N369" s="188"/>
      <c r="O369" s="197"/>
      <c r="P369" s="197"/>
      <c r="Q369" s="23" t="s">
        <v>44</v>
      </c>
      <c r="R369" s="23">
        <f>+IFERROR(VLOOKUP(Q369,[8]DATOS!$E$2:$F$9,2,FALSE),"")</f>
        <v>15</v>
      </c>
      <c r="S369" s="96"/>
      <c r="T369" s="197"/>
      <c r="U369" s="197"/>
      <c r="V369" s="197"/>
      <c r="W369" s="197"/>
      <c r="X369" s="202"/>
      <c r="Y369" s="197"/>
      <c r="Z369" s="197"/>
      <c r="AA369" s="197"/>
      <c r="AB369" s="197"/>
      <c r="AC369" s="197"/>
      <c r="AD369" s="185"/>
    </row>
    <row r="370" spans="1:30" ht="18.75" customHeight="1" x14ac:dyDescent="0.2">
      <c r="A370" s="148"/>
      <c r="B370" s="197"/>
      <c r="C370" s="202"/>
      <c r="D370" s="96"/>
      <c r="E370" s="241"/>
      <c r="F370" s="197"/>
      <c r="G370" s="197"/>
      <c r="H370" s="197"/>
      <c r="I370" s="212"/>
      <c r="J370" s="197"/>
      <c r="K370" s="343"/>
      <c r="L370" s="166"/>
      <c r="M370" s="191"/>
      <c r="N370" s="188"/>
      <c r="O370" s="197"/>
      <c r="P370" s="197"/>
      <c r="Q370" s="23" t="s">
        <v>11</v>
      </c>
      <c r="R370" s="23">
        <f>+IFERROR(VLOOKUP(Q370,[8]DATOS!$E$2:$F$9,2,FALSE),"")</f>
        <v>15</v>
      </c>
      <c r="S370" s="96"/>
      <c r="T370" s="197"/>
      <c r="U370" s="197"/>
      <c r="V370" s="197"/>
      <c r="W370" s="197"/>
      <c r="X370" s="202"/>
      <c r="Y370" s="197"/>
      <c r="Z370" s="197"/>
      <c r="AA370" s="197"/>
      <c r="AB370" s="197"/>
      <c r="AC370" s="197"/>
      <c r="AD370" s="185"/>
    </row>
    <row r="371" spans="1:30" ht="18.75" customHeight="1" x14ac:dyDescent="0.2">
      <c r="A371" s="148"/>
      <c r="B371" s="197"/>
      <c r="C371" s="202"/>
      <c r="D371" s="96"/>
      <c r="E371" s="241"/>
      <c r="F371" s="197"/>
      <c r="G371" s="197"/>
      <c r="H371" s="197"/>
      <c r="I371" s="212" t="s">
        <v>73</v>
      </c>
      <c r="J371" s="197" t="s">
        <v>40</v>
      </c>
      <c r="K371" s="343"/>
      <c r="L371" s="166"/>
      <c r="M371" s="191"/>
      <c r="N371" s="188"/>
      <c r="O371" s="197"/>
      <c r="P371" s="197"/>
      <c r="Q371" s="23" t="s">
        <v>46</v>
      </c>
      <c r="R371" s="23">
        <f>+IFERROR(VLOOKUP(Q371,[8]DATOS!$E$2:$F$9,2,FALSE),"")</f>
        <v>10</v>
      </c>
      <c r="S371" s="96"/>
      <c r="T371" s="197"/>
      <c r="U371" s="197"/>
      <c r="V371" s="197"/>
      <c r="W371" s="197"/>
      <c r="X371" s="202"/>
      <c r="Y371" s="197"/>
      <c r="Z371" s="197"/>
      <c r="AA371" s="197"/>
      <c r="AB371" s="197"/>
      <c r="AC371" s="197"/>
      <c r="AD371" s="185"/>
    </row>
    <row r="372" spans="1:30" ht="18.75" customHeight="1" x14ac:dyDescent="0.2">
      <c r="A372" s="148"/>
      <c r="B372" s="197"/>
      <c r="C372" s="202"/>
      <c r="D372" s="96"/>
      <c r="E372" s="241"/>
      <c r="F372" s="197"/>
      <c r="G372" s="197"/>
      <c r="H372" s="197"/>
      <c r="I372" s="212"/>
      <c r="J372" s="197"/>
      <c r="K372" s="343"/>
      <c r="L372" s="166"/>
      <c r="M372" s="191"/>
      <c r="N372" s="188"/>
      <c r="O372" s="197"/>
      <c r="P372" s="197"/>
      <c r="Q372" s="23" t="s">
        <v>10</v>
      </c>
      <c r="R372" s="23">
        <f>+IFERROR(VLOOKUP(Q372,[8]DATOS!$E$2:$F$9,2,FALSE),"")</f>
        <v>30</v>
      </c>
      <c r="S372" s="96"/>
      <c r="T372" s="197"/>
      <c r="U372" s="197"/>
      <c r="V372" s="197"/>
      <c r="W372" s="197"/>
      <c r="X372" s="202"/>
      <c r="Y372" s="197"/>
      <c r="Z372" s="197"/>
      <c r="AA372" s="197"/>
      <c r="AB372" s="197"/>
      <c r="AC372" s="197"/>
      <c r="AD372" s="185"/>
    </row>
    <row r="373" spans="1:30" ht="18.75" customHeight="1" x14ac:dyDescent="0.2">
      <c r="A373" s="148"/>
      <c r="B373" s="197"/>
      <c r="C373" s="202"/>
      <c r="D373" s="96"/>
      <c r="E373" s="241"/>
      <c r="F373" s="197"/>
      <c r="G373" s="197"/>
      <c r="H373" s="197"/>
      <c r="I373" s="212" t="s">
        <v>74</v>
      </c>
      <c r="J373" s="197" t="s">
        <v>40</v>
      </c>
      <c r="K373" s="343"/>
      <c r="L373" s="166"/>
      <c r="M373" s="191"/>
      <c r="N373" s="188"/>
      <c r="O373" s="197"/>
      <c r="P373" s="197"/>
      <c r="Q373" s="23"/>
      <c r="R373" s="23" t="str">
        <f>+IFERROR(VLOOKUP(Q373,[8]DATOS!$E$2:$F$9,2,FALSE),"")</f>
        <v/>
      </c>
      <c r="S373" s="96"/>
      <c r="T373" s="197"/>
      <c r="U373" s="197"/>
      <c r="V373" s="197"/>
      <c r="W373" s="197"/>
      <c r="X373" s="202"/>
      <c r="Y373" s="197"/>
      <c r="Z373" s="197"/>
      <c r="AA373" s="197"/>
      <c r="AB373" s="197"/>
      <c r="AC373" s="197"/>
      <c r="AD373" s="185"/>
    </row>
    <row r="374" spans="1:30" ht="18.75" customHeight="1" thickBot="1" x14ac:dyDescent="0.25">
      <c r="A374" s="150"/>
      <c r="B374" s="197"/>
      <c r="C374" s="202"/>
      <c r="D374" s="318"/>
      <c r="E374" s="322"/>
      <c r="F374" s="313"/>
      <c r="G374" s="313"/>
      <c r="H374" s="313"/>
      <c r="I374" s="345"/>
      <c r="J374" s="313"/>
      <c r="K374" s="344"/>
      <c r="L374" s="233"/>
      <c r="M374" s="316"/>
      <c r="N374" s="346"/>
      <c r="O374" s="313"/>
      <c r="P374" s="313"/>
      <c r="Q374" s="30"/>
      <c r="R374" s="30" t="str">
        <f>+IFERROR(VLOOKUP(Q374,[8]DATOS!$E$2:$F$9,2,FALSE),"")</f>
        <v/>
      </c>
      <c r="S374" s="318"/>
      <c r="T374" s="313"/>
      <c r="U374" s="313"/>
      <c r="V374" s="313"/>
      <c r="W374" s="313"/>
      <c r="X374" s="203"/>
      <c r="Y374" s="313"/>
      <c r="Z374" s="197"/>
      <c r="AA374" s="313"/>
      <c r="AB374" s="313"/>
      <c r="AC374" s="313"/>
      <c r="AD374" s="249"/>
    </row>
    <row r="375" spans="1:30" ht="22.5" customHeight="1" x14ac:dyDescent="0.2">
      <c r="A375" s="123">
        <v>29</v>
      </c>
      <c r="B375" s="202" t="s">
        <v>287</v>
      </c>
      <c r="C375" s="207" t="s">
        <v>288</v>
      </c>
      <c r="D375" s="207" t="s">
        <v>310</v>
      </c>
      <c r="E375" s="240" t="s">
        <v>311</v>
      </c>
      <c r="F375" s="217" t="s">
        <v>312</v>
      </c>
      <c r="G375" s="217" t="s">
        <v>17</v>
      </c>
      <c r="H375" s="217" t="s">
        <v>29</v>
      </c>
      <c r="I375" s="48" t="s">
        <v>58</v>
      </c>
      <c r="J375" s="41" t="s">
        <v>39</v>
      </c>
      <c r="K375" s="342">
        <f>COUNTIF(J375:J398,[8]DATOS!$D$15)</f>
        <v>8</v>
      </c>
      <c r="L375" s="176" t="str">
        <f>+IF(AND(K375&lt;6,K375&gt;0),"Moderado",IF(AND(K375&lt;12,K375&gt;5),"Mayor",IF(AND(K375&lt;18,K375&gt;11),"Catastrófico","Responda las Preguntas de Impacto")))</f>
        <v>Mayor</v>
      </c>
      <c r="M375" s="215" t="str">
        <f>IF(AND(EXACT(H375,"Raro"),(EXACT(L375,"Moderado"))),"Baja",IF(AND(EXACT(H375,"Raro"),(EXACT(L375,"Mayor"))),"Baja",IF(AND(EXACT(H375,"Raro"),(EXACT(L375,"Catastrófico"))),"Moderada",IF(AND(EXACT(H375,"Improbable"),(EXACT(L375,"Moderado"))),"Baja",IF(AND(EXACT(H375,"Improbable"),(EXACT(L375,"Mayor"))),"Moderada",IF(AND(EXACT(H375,"Improbable"),(EXACT(L375,"Catastrófico"))),"Alta",IF(AND(EXACT(H375,"Posible"),(EXACT(L375,"Moderado"))),"Moderada",IF(AND(EXACT(H375,"Posible"),(EXACT(L375,"Mayor"))),"Alta",IF(AND(EXACT(H375,"Posible"),(EXACT(L375,"Catastrófico"))),"Extrema",IF(AND(EXACT(H375,"Probable"),(EXACT(L375,"Moderado"))),"Moderada",IF(AND(EXACT(H375,"Probable"),(EXACT(L375,"Mayor"))),"Alta",IF(AND(EXACT(H375,"Probable"),(EXACT(L375,"Catastrófico"))),"Extrema",IF(AND(EXACT(H375,"Casi Seguro"),(EXACT(L375,"Moderado"))),"Moderada",IF(AND(EXACT(H375,"Casi Seguro"),(EXACT(L375,"Mayor"))),"Alta",IF(AND(EXACT(H375,"Casi Seguro"),(EXACT(L375,"Catastrófico"))),"Extrema","")))))))))))))))</f>
        <v>Alta</v>
      </c>
      <c r="N375" s="214" t="str">
        <f t="shared" ref="N375" si="27">IF(EXACT(M375,"Baja"),"Asumir el Riesgo",IF(EXACT(M375,"Moderada"),"Asumir el Riesgo, Reducir el Riesgo",IF(EXACT(M375,"Alta"),"Asumir el Riesgo, Evitar, Compartir o Transferir",IF(EXACT(M375,"Extrema"),"Reducir el Riesgo, Evitar, Compartir o Transferir",""))))</f>
        <v>Asumir el Riesgo, Evitar, Compartir o Transferir</v>
      </c>
      <c r="O375" s="217" t="s">
        <v>313</v>
      </c>
      <c r="P375" s="217" t="s">
        <v>56</v>
      </c>
      <c r="Q375" s="81" t="s">
        <v>12</v>
      </c>
      <c r="R375" s="22">
        <f>+IFERROR(VLOOKUP(Q375,[8]DATOS!$E$2:$F$9,2,FALSE),"")</f>
        <v>15</v>
      </c>
      <c r="S375" s="124">
        <f>SUM(R375:R382)</f>
        <v>85</v>
      </c>
      <c r="T375" s="217" t="s">
        <v>29</v>
      </c>
      <c r="U375" s="217" t="s">
        <v>37</v>
      </c>
      <c r="V375" s="217" t="str">
        <f>IF(AND(EXACT(T375,"Raro"),(EXACT(U375,"Moderado"))),"Baja",IF(AND(EXACT(T375,"Raro"),(EXACT(U375,"Mayor"))),"Baja",IF(AND(EXACT(T375,"Raro"),(EXACT(U375,"Catastrófico"))),"Moderada",IF(AND(EXACT(T375,"Improbable"),(EXACT(U375,"Moderado"))),"Baja",IF(AND(EXACT(T375,"Improbable"),(EXACT(U375,"Mayor"))),"Moderada",IF(AND(EXACT(T375,"Improbable"),(EXACT(U375,"Catastrófico"))),"Alta",IF(AND(EXACT(T375,"Posible"),(EXACT(U375,"Moderado"))),"Moderada",IF(AND(EXACT(T375,"Posible"),(EXACT(U375,"Mayor"))),"Alta",IF(AND(EXACT(T375,"Posible"),(EXACT(U375,"Catastrófico"))),"Extrema",IF(AND(EXACT(T375,"Probable"),(EXACT(U375,"Moderado"))),"Moderada",IF(AND(EXACT(T375,"Probable"),(EXACT(U375,"Mayor"))),"Alta",IF(AND(EXACT(T375,"Probable"),(EXACT(U375,"Catastrófico"))),"Extrema",IF(AND(EXACT(T375,"Casi Seguro"),(EXACT(U375,"Moderado"))),"Moderada",IF(AND(EXACT(T375,"Casi Seguro"),(EXACT(U375,"Mayor"))),"Alta",IF(AND(EXACT(T375,"Casi Seguro"),(EXACT(U375,"Catastrófico"))),"Extrema","")))))))))))))))</f>
        <v>Moderada</v>
      </c>
      <c r="W375" s="217" t="str">
        <f t="shared" ref="W375" si="28">IF(EXACT(V375,"Baja"),"Asumir el Riesgo",IF(EXACT(V375,"Moderada"),"Asumir el Riesgo, Reducir el Riesgo",IF(EXACT(V375,"Alta"),"Asumir el Riesgo, Evitar, Compartir o Transferir",IF(EXACT(V375,"Extrema"),"Reducir el Riesgo, Evitar, Compartir o Transferir",""))))</f>
        <v>Asumir el Riesgo, Reducir el Riesgo</v>
      </c>
      <c r="X375" s="207" t="s">
        <v>100</v>
      </c>
      <c r="Y375" s="240" t="s">
        <v>314</v>
      </c>
      <c r="Z375" s="217" t="s">
        <v>315</v>
      </c>
      <c r="AA375" s="124" t="s">
        <v>316</v>
      </c>
      <c r="AB375" s="240" t="s">
        <v>317</v>
      </c>
      <c r="AC375" s="217" t="s">
        <v>315</v>
      </c>
      <c r="AD375" s="211" t="s">
        <v>318</v>
      </c>
    </row>
    <row r="376" spans="1:30" ht="11.25" customHeight="1" x14ac:dyDescent="0.2">
      <c r="A376" s="119"/>
      <c r="B376" s="202"/>
      <c r="C376" s="202"/>
      <c r="D376" s="202"/>
      <c r="E376" s="241"/>
      <c r="F376" s="197"/>
      <c r="G376" s="197"/>
      <c r="H376" s="197"/>
      <c r="I376" s="49" t="s">
        <v>59</v>
      </c>
      <c r="J376" s="44" t="s">
        <v>39</v>
      </c>
      <c r="K376" s="343"/>
      <c r="L376" s="166"/>
      <c r="M376" s="191"/>
      <c r="N376" s="188"/>
      <c r="O376" s="197"/>
      <c r="P376" s="197"/>
      <c r="Q376" s="60" t="s">
        <v>43</v>
      </c>
      <c r="R376" s="23">
        <f>+IFERROR(VLOOKUP(Q376,[8]DATOS!$E$2:$F$9,2,FALSE),"")</f>
        <v>5</v>
      </c>
      <c r="S376" s="96"/>
      <c r="T376" s="197"/>
      <c r="U376" s="197"/>
      <c r="V376" s="197"/>
      <c r="W376" s="197"/>
      <c r="X376" s="202"/>
      <c r="Y376" s="241"/>
      <c r="Z376" s="197"/>
      <c r="AA376" s="96"/>
      <c r="AB376" s="241"/>
      <c r="AC376" s="197"/>
      <c r="AD376" s="185"/>
    </row>
    <row r="377" spans="1:30" ht="22.5" x14ac:dyDescent="0.2">
      <c r="A377" s="119"/>
      <c r="B377" s="202"/>
      <c r="C377" s="202"/>
      <c r="D377" s="202"/>
      <c r="E377" s="241"/>
      <c r="F377" s="197"/>
      <c r="G377" s="197"/>
      <c r="H377" s="197"/>
      <c r="I377" s="49" t="s">
        <v>60</v>
      </c>
      <c r="J377" s="44" t="s">
        <v>40</v>
      </c>
      <c r="K377" s="343"/>
      <c r="L377" s="166"/>
      <c r="M377" s="191"/>
      <c r="N377" s="188"/>
      <c r="O377" s="197"/>
      <c r="P377" s="197"/>
      <c r="Q377" s="60" t="s">
        <v>44</v>
      </c>
      <c r="R377" s="23">
        <f>+IFERROR(VLOOKUP(Q377,[8]DATOS!$E$2:$F$9,2,FALSE),"")</f>
        <v>15</v>
      </c>
      <c r="S377" s="96"/>
      <c r="T377" s="197"/>
      <c r="U377" s="197"/>
      <c r="V377" s="197"/>
      <c r="W377" s="197"/>
      <c r="X377" s="202"/>
      <c r="Y377" s="241"/>
      <c r="Z377" s="197"/>
      <c r="AA377" s="96"/>
      <c r="AB377" s="241"/>
      <c r="AC377" s="197"/>
      <c r="AD377" s="185"/>
    </row>
    <row r="378" spans="1:30" ht="22.5" x14ac:dyDescent="0.2">
      <c r="A378" s="119"/>
      <c r="B378" s="202"/>
      <c r="C378" s="202"/>
      <c r="D378" s="202"/>
      <c r="E378" s="241"/>
      <c r="F378" s="197"/>
      <c r="G378" s="197"/>
      <c r="H378" s="197"/>
      <c r="I378" s="49" t="s">
        <v>61</v>
      </c>
      <c r="J378" s="44" t="s">
        <v>40</v>
      </c>
      <c r="K378" s="343"/>
      <c r="L378" s="166"/>
      <c r="M378" s="191"/>
      <c r="N378" s="188"/>
      <c r="O378" s="197"/>
      <c r="P378" s="197"/>
      <c r="Q378" s="60" t="s">
        <v>45</v>
      </c>
      <c r="R378" s="23">
        <f>+IFERROR(VLOOKUP(Q378,[8]DATOS!$E$2:$F$9,2,FALSE),"")</f>
        <v>10</v>
      </c>
      <c r="S378" s="96"/>
      <c r="T378" s="197"/>
      <c r="U378" s="197"/>
      <c r="V378" s="197"/>
      <c r="W378" s="197"/>
      <c r="X378" s="202"/>
      <c r="Y378" s="241"/>
      <c r="Z378" s="197"/>
      <c r="AA378" s="96"/>
      <c r="AB378" s="241"/>
      <c r="AC378" s="197"/>
      <c r="AD378" s="185"/>
    </row>
    <row r="379" spans="1:30" ht="22.5" x14ac:dyDescent="0.2">
      <c r="A379" s="119"/>
      <c r="B379" s="202"/>
      <c r="C379" s="202"/>
      <c r="D379" s="202"/>
      <c r="E379" s="241"/>
      <c r="F379" s="197"/>
      <c r="G379" s="197"/>
      <c r="H379" s="197"/>
      <c r="I379" s="49" t="s">
        <v>62</v>
      </c>
      <c r="J379" s="44" t="s">
        <v>39</v>
      </c>
      <c r="K379" s="343"/>
      <c r="L379" s="166"/>
      <c r="M379" s="191"/>
      <c r="N379" s="188"/>
      <c r="O379" s="197"/>
      <c r="P379" s="197"/>
      <c r="Q379" s="60" t="s">
        <v>46</v>
      </c>
      <c r="R379" s="23">
        <f>+IFERROR(VLOOKUP(Q379,[8]DATOS!$E$2:$F$9,2,FALSE),"")</f>
        <v>10</v>
      </c>
      <c r="S379" s="96"/>
      <c r="T379" s="197"/>
      <c r="U379" s="197"/>
      <c r="V379" s="197"/>
      <c r="W379" s="197"/>
      <c r="X379" s="202"/>
      <c r="Y379" s="241"/>
      <c r="Z379" s="197"/>
      <c r="AA379" s="96"/>
      <c r="AB379" s="241"/>
      <c r="AC379" s="197"/>
      <c r="AD379" s="185"/>
    </row>
    <row r="380" spans="1:30" ht="22.5" x14ac:dyDescent="0.2">
      <c r="A380" s="119"/>
      <c r="B380" s="202"/>
      <c r="C380" s="202"/>
      <c r="D380" s="202"/>
      <c r="E380" s="241"/>
      <c r="F380" s="197"/>
      <c r="G380" s="197"/>
      <c r="H380" s="197"/>
      <c r="I380" s="49" t="s">
        <v>63</v>
      </c>
      <c r="J380" s="44" t="s">
        <v>39</v>
      </c>
      <c r="K380" s="343"/>
      <c r="L380" s="166"/>
      <c r="M380" s="191"/>
      <c r="N380" s="188"/>
      <c r="O380" s="197"/>
      <c r="P380" s="197"/>
      <c r="Q380" s="60" t="s">
        <v>10</v>
      </c>
      <c r="R380" s="23">
        <f>+IFERROR(VLOOKUP(Q380,[8]DATOS!$E$2:$F$9,2,FALSE),"")</f>
        <v>30</v>
      </c>
      <c r="S380" s="96"/>
      <c r="T380" s="197"/>
      <c r="U380" s="197"/>
      <c r="V380" s="197"/>
      <c r="W380" s="197"/>
      <c r="X380" s="202"/>
      <c r="Y380" s="241"/>
      <c r="Z380" s="197"/>
      <c r="AA380" s="96"/>
      <c r="AB380" s="241"/>
      <c r="AC380" s="197"/>
      <c r="AD380" s="185"/>
    </row>
    <row r="381" spans="1:30" ht="11.25" customHeight="1" x14ac:dyDescent="0.2">
      <c r="A381" s="119"/>
      <c r="B381" s="202"/>
      <c r="C381" s="202"/>
      <c r="D381" s="202"/>
      <c r="E381" s="241"/>
      <c r="F381" s="197"/>
      <c r="G381" s="197"/>
      <c r="H381" s="197"/>
      <c r="I381" s="49" t="s">
        <v>64</v>
      </c>
      <c r="J381" s="44" t="s">
        <v>40</v>
      </c>
      <c r="K381" s="343"/>
      <c r="L381" s="166"/>
      <c r="M381" s="191"/>
      <c r="N381" s="188"/>
      <c r="O381" s="197"/>
      <c r="P381" s="197"/>
      <c r="Q381" s="23"/>
      <c r="R381" s="23" t="str">
        <f>+IFERROR(VLOOKUP(Q381,[8]DATOS!$E$2:$F$9,2,FALSE),"")</f>
        <v/>
      </c>
      <c r="S381" s="96"/>
      <c r="T381" s="197"/>
      <c r="U381" s="197"/>
      <c r="V381" s="197"/>
      <c r="W381" s="197"/>
      <c r="X381" s="202"/>
      <c r="Y381" s="241"/>
      <c r="Z381" s="197"/>
      <c r="AA381" s="96"/>
      <c r="AB381" s="241"/>
      <c r="AC381" s="197"/>
      <c r="AD381" s="185"/>
    </row>
    <row r="382" spans="1:30" ht="22.5" customHeight="1" thickBot="1" x14ac:dyDescent="0.25">
      <c r="A382" s="119"/>
      <c r="B382" s="202"/>
      <c r="C382" s="202"/>
      <c r="D382" s="202"/>
      <c r="E382" s="241"/>
      <c r="F382" s="197"/>
      <c r="G382" s="197"/>
      <c r="H382" s="197"/>
      <c r="I382" s="49" t="s">
        <v>65</v>
      </c>
      <c r="J382" s="44" t="s">
        <v>40</v>
      </c>
      <c r="K382" s="343"/>
      <c r="L382" s="166"/>
      <c r="M382" s="191"/>
      <c r="N382" s="188"/>
      <c r="O382" s="197"/>
      <c r="P382" s="197"/>
      <c r="Q382" s="23"/>
      <c r="R382" s="23" t="str">
        <f>+IFERROR(VLOOKUP(Q382,[8]DATOS!$E$2:$F$9,2,FALSE),"")</f>
        <v/>
      </c>
      <c r="S382" s="96"/>
      <c r="T382" s="197"/>
      <c r="U382" s="197"/>
      <c r="V382" s="197"/>
      <c r="W382" s="197"/>
      <c r="X382" s="202"/>
      <c r="Y382" s="241"/>
      <c r="Z382" s="197"/>
      <c r="AA382" s="96"/>
      <c r="AB382" s="241"/>
      <c r="AC382" s="197"/>
      <c r="AD382" s="185"/>
    </row>
    <row r="383" spans="1:30" ht="22.5" x14ac:dyDescent="0.2">
      <c r="A383" s="119"/>
      <c r="B383" s="202"/>
      <c r="C383" s="202"/>
      <c r="D383" s="202"/>
      <c r="E383" s="241"/>
      <c r="F383" s="197"/>
      <c r="G383" s="197"/>
      <c r="H383" s="197"/>
      <c r="I383" s="49" t="s">
        <v>66</v>
      </c>
      <c r="J383" s="44" t="s">
        <v>40</v>
      </c>
      <c r="K383" s="343"/>
      <c r="L383" s="166"/>
      <c r="M383" s="191"/>
      <c r="N383" s="188"/>
      <c r="O383" s="197" t="s">
        <v>319</v>
      </c>
      <c r="P383" s="197" t="s">
        <v>56</v>
      </c>
      <c r="Q383" s="60" t="s">
        <v>43</v>
      </c>
      <c r="R383" s="23">
        <f>+IFERROR(VLOOKUP(Q383,[8]DATOS!$E$2:$F$9,2,FALSE),"")</f>
        <v>5</v>
      </c>
      <c r="S383" s="96">
        <f>SUM(R383:R390)</f>
        <v>25</v>
      </c>
      <c r="T383" s="197"/>
      <c r="U383" s="197"/>
      <c r="V383" s="197"/>
      <c r="W383" s="197"/>
      <c r="X383" s="202"/>
      <c r="Y383" s="240" t="s">
        <v>320</v>
      </c>
      <c r="Z383" s="217" t="s">
        <v>315</v>
      </c>
      <c r="AA383" s="96" t="s">
        <v>316</v>
      </c>
      <c r="AB383" s="241" t="s">
        <v>321</v>
      </c>
      <c r="AC383" s="197" t="s">
        <v>315</v>
      </c>
      <c r="AD383" s="185" t="s">
        <v>322</v>
      </c>
    </row>
    <row r="384" spans="1:30" ht="22.5" x14ac:dyDescent="0.2">
      <c r="A384" s="119"/>
      <c r="B384" s="202"/>
      <c r="C384" s="202"/>
      <c r="D384" s="202"/>
      <c r="E384" s="241"/>
      <c r="F384" s="197"/>
      <c r="G384" s="197"/>
      <c r="H384" s="197"/>
      <c r="I384" s="49" t="s">
        <v>67</v>
      </c>
      <c r="J384" s="44" t="s">
        <v>39</v>
      </c>
      <c r="K384" s="343"/>
      <c r="L384" s="166"/>
      <c r="M384" s="191"/>
      <c r="N384" s="188"/>
      <c r="O384" s="197"/>
      <c r="P384" s="197"/>
      <c r="Q384" s="60" t="s">
        <v>45</v>
      </c>
      <c r="R384" s="23">
        <f>+IFERROR(VLOOKUP(Q384,[8]DATOS!$E$2:$F$9,2,FALSE),"")</f>
        <v>10</v>
      </c>
      <c r="S384" s="96"/>
      <c r="T384" s="197"/>
      <c r="U384" s="197"/>
      <c r="V384" s="197"/>
      <c r="W384" s="197"/>
      <c r="X384" s="202"/>
      <c r="Y384" s="241"/>
      <c r="Z384" s="197"/>
      <c r="AA384" s="96"/>
      <c r="AB384" s="241"/>
      <c r="AC384" s="197"/>
      <c r="AD384" s="185"/>
    </row>
    <row r="385" spans="1:30" ht="22.5" x14ac:dyDescent="0.2">
      <c r="A385" s="119"/>
      <c r="B385" s="202"/>
      <c r="C385" s="202"/>
      <c r="D385" s="202"/>
      <c r="E385" s="241"/>
      <c r="F385" s="197"/>
      <c r="G385" s="197"/>
      <c r="H385" s="197"/>
      <c r="I385" s="49" t="s">
        <v>68</v>
      </c>
      <c r="J385" s="44" t="s">
        <v>40</v>
      </c>
      <c r="K385" s="343"/>
      <c r="L385" s="166"/>
      <c r="M385" s="191"/>
      <c r="N385" s="188"/>
      <c r="O385" s="197"/>
      <c r="P385" s="197"/>
      <c r="Q385" s="60" t="s">
        <v>46</v>
      </c>
      <c r="R385" s="23">
        <f>+IFERROR(VLOOKUP(Q385,[8]DATOS!$E$2:$F$9,2,FALSE),"")</f>
        <v>10</v>
      </c>
      <c r="S385" s="96"/>
      <c r="T385" s="197"/>
      <c r="U385" s="197"/>
      <c r="V385" s="197"/>
      <c r="W385" s="197"/>
      <c r="X385" s="202"/>
      <c r="Y385" s="241"/>
      <c r="Z385" s="197"/>
      <c r="AA385" s="96"/>
      <c r="AB385" s="241"/>
      <c r="AC385" s="197"/>
      <c r="AD385" s="185"/>
    </row>
    <row r="386" spans="1:30" ht="15" customHeight="1" x14ac:dyDescent="0.2">
      <c r="A386" s="119"/>
      <c r="B386" s="202"/>
      <c r="C386" s="202"/>
      <c r="D386" s="202"/>
      <c r="E386" s="241"/>
      <c r="F386" s="197"/>
      <c r="G386" s="197"/>
      <c r="H386" s="197"/>
      <c r="I386" s="49" t="s">
        <v>69</v>
      </c>
      <c r="J386" s="44" t="s">
        <v>39</v>
      </c>
      <c r="K386" s="343"/>
      <c r="L386" s="166"/>
      <c r="M386" s="191"/>
      <c r="N386" s="188"/>
      <c r="O386" s="197"/>
      <c r="P386" s="197"/>
      <c r="Q386" s="23"/>
      <c r="R386" s="23" t="str">
        <f>+IFERROR(VLOOKUP(Q386,[8]DATOS!$E$2:$F$9,2,FALSE),"")</f>
        <v/>
      </c>
      <c r="S386" s="96"/>
      <c r="T386" s="197"/>
      <c r="U386" s="197"/>
      <c r="V386" s="197"/>
      <c r="W386" s="197"/>
      <c r="X386" s="202"/>
      <c r="Y386" s="241"/>
      <c r="Z386" s="197"/>
      <c r="AA386" s="96"/>
      <c r="AB386" s="241"/>
      <c r="AC386" s="197"/>
      <c r="AD386" s="185"/>
    </row>
    <row r="387" spans="1:30" ht="15" customHeight="1" x14ac:dyDescent="0.2">
      <c r="A387" s="119"/>
      <c r="B387" s="202"/>
      <c r="C387" s="202"/>
      <c r="D387" s="202"/>
      <c r="E387" s="241"/>
      <c r="F387" s="197"/>
      <c r="G387" s="197"/>
      <c r="H387" s="197"/>
      <c r="I387" s="212" t="s">
        <v>70</v>
      </c>
      <c r="J387" s="197" t="s">
        <v>39</v>
      </c>
      <c r="K387" s="343"/>
      <c r="L387" s="166"/>
      <c r="M387" s="191"/>
      <c r="N387" s="188"/>
      <c r="O387" s="197"/>
      <c r="P387" s="197"/>
      <c r="Q387" s="23"/>
      <c r="R387" s="23" t="str">
        <f>+IFERROR(VLOOKUP(Q387,[8]DATOS!$E$2:$F$9,2,FALSE),"")</f>
        <v/>
      </c>
      <c r="S387" s="96"/>
      <c r="T387" s="197"/>
      <c r="U387" s="197"/>
      <c r="V387" s="197"/>
      <c r="W387" s="197"/>
      <c r="X387" s="202"/>
      <c r="Y387" s="241"/>
      <c r="Z387" s="197"/>
      <c r="AA387" s="96"/>
      <c r="AB387" s="241"/>
      <c r="AC387" s="197"/>
      <c r="AD387" s="185"/>
    </row>
    <row r="388" spans="1:30" ht="15" customHeight="1" x14ac:dyDescent="0.2">
      <c r="A388" s="119"/>
      <c r="B388" s="202"/>
      <c r="C388" s="202"/>
      <c r="D388" s="202"/>
      <c r="E388" s="241"/>
      <c r="F388" s="197"/>
      <c r="G388" s="197"/>
      <c r="H388" s="197"/>
      <c r="I388" s="212"/>
      <c r="J388" s="197"/>
      <c r="K388" s="343"/>
      <c r="L388" s="166"/>
      <c r="M388" s="191"/>
      <c r="N388" s="188"/>
      <c r="O388" s="197"/>
      <c r="P388" s="197"/>
      <c r="Q388" s="23"/>
      <c r="R388" s="23" t="str">
        <f>+IFERROR(VLOOKUP(Q388,[8]DATOS!$E$2:$F$9,2,FALSE),"")</f>
        <v/>
      </c>
      <c r="S388" s="96"/>
      <c r="T388" s="197"/>
      <c r="U388" s="197"/>
      <c r="V388" s="197"/>
      <c r="W388" s="197"/>
      <c r="X388" s="202"/>
      <c r="Y388" s="241"/>
      <c r="Z388" s="197"/>
      <c r="AA388" s="96"/>
      <c r="AB388" s="241"/>
      <c r="AC388" s="197"/>
      <c r="AD388" s="185"/>
    </row>
    <row r="389" spans="1:30" ht="11.25" customHeight="1" x14ac:dyDescent="0.2">
      <c r="A389" s="119"/>
      <c r="B389" s="202"/>
      <c r="C389" s="202"/>
      <c r="D389" s="202"/>
      <c r="E389" s="241"/>
      <c r="F389" s="197"/>
      <c r="G389" s="197"/>
      <c r="H389" s="197"/>
      <c r="I389" s="212" t="s">
        <v>71</v>
      </c>
      <c r="J389" s="197" t="s">
        <v>39</v>
      </c>
      <c r="K389" s="343"/>
      <c r="L389" s="166"/>
      <c r="M389" s="191"/>
      <c r="N389" s="188"/>
      <c r="O389" s="197"/>
      <c r="P389" s="197"/>
      <c r="Q389" s="23"/>
      <c r="R389" s="23" t="str">
        <f>+IFERROR(VLOOKUP(Q389,[8]DATOS!$E$2:$F$9,2,FALSE),"")</f>
        <v/>
      </c>
      <c r="S389" s="96"/>
      <c r="T389" s="197"/>
      <c r="U389" s="197"/>
      <c r="V389" s="197"/>
      <c r="W389" s="197"/>
      <c r="X389" s="202"/>
      <c r="Y389" s="241"/>
      <c r="Z389" s="197"/>
      <c r="AA389" s="96"/>
      <c r="AB389" s="241"/>
      <c r="AC389" s="197"/>
      <c r="AD389" s="185"/>
    </row>
    <row r="390" spans="1:30" ht="15" customHeight="1" x14ac:dyDescent="0.2">
      <c r="A390" s="119"/>
      <c r="B390" s="202"/>
      <c r="C390" s="202"/>
      <c r="D390" s="202"/>
      <c r="E390" s="241"/>
      <c r="F390" s="197"/>
      <c r="G390" s="197"/>
      <c r="H390" s="197"/>
      <c r="I390" s="212"/>
      <c r="J390" s="197"/>
      <c r="K390" s="343"/>
      <c r="L390" s="166"/>
      <c r="M390" s="191"/>
      <c r="N390" s="188"/>
      <c r="O390" s="197"/>
      <c r="P390" s="197"/>
      <c r="Q390" s="23"/>
      <c r="R390" s="23" t="str">
        <f>+IFERROR(VLOOKUP(Q390,[8]DATOS!$E$2:$F$9,2,FALSE),"")</f>
        <v/>
      </c>
      <c r="S390" s="96"/>
      <c r="T390" s="197"/>
      <c r="U390" s="197"/>
      <c r="V390" s="197"/>
      <c r="W390" s="197"/>
      <c r="X390" s="202"/>
      <c r="Y390" s="241"/>
      <c r="Z390" s="197"/>
      <c r="AA390" s="96"/>
      <c r="AB390" s="241"/>
      <c r="AC390" s="197"/>
      <c r="AD390" s="185"/>
    </row>
    <row r="391" spans="1:30" ht="11.25" customHeight="1" x14ac:dyDescent="0.2">
      <c r="A391" s="119"/>
      <c r="B391" s="202"/>
      <c r="C391" s="202"/>
      <c r="D391" s="202"/>
      <c r="E391" s="241"/>
      <c r="F391" s="197"/>
      <c r="G391" s="197"/>
      <c r="H391" s="197"/>
      <c r="I391" s="212" t="s">
        <v>71</v>
      </c>
      <c r="J391" s="348"/>
      <c r="K391" s="343"/>
      <c r="L391" s="166"/>
      <c r="M391" s="191"/>
      <c r="N391" s="188"/>
      <c r="O391" s="197"/>
      <c r="P391" s="197"/>
      <c r="Q391" s="23"/>
      <c r="R391" s="23" t="str">
        <f>+IFERROR(VLOOKUP(Q391,[8]DATOS!$E$2:$F$9,2,FALSE),"")</f>
        <v/>
      </c>
      <c r="S391" s="96">
        <f>SUM(R391:R398)</f>
        <v>0</v>
      </c>
      <c r="T391" s="197"/>
      <c r="U391" s="197"/>
      <c r="V391" s="197"/>
      <c r="W391" s="197"/>
      <c r="X391" s="202"/>
      <c r="Y391" s="96"/>
      <c r="Z391" s="96"/>
      <c r="AA391" s="96"/>
      <c r="AB391" s="96"/>
      <c r="AC391" s="96"/>
      <c r="AD391" s="98"/>
    </row>
    <row r="392" spans="1:30" ht="15" customHeight="1" x14ac:dyDescent="0.2">
      <c r="A392" s="119"/>
      <c r="B392" s="202"/>
      <c r="C392" s="202"/>
      <c r="D392" s="202"/>
      <c r="E392" s="241"/>
      <c r="F392" s="197"/>
      <c r="G392" s="197"/>
      <c r="H392" s="197"/>
      <c r="I392" s="212"/>
      <c r="J392" s="348"/>
      <c r="K392" s="343"/>
      <c r="L392" s="166"/>
      <c r="M392" s="191"/>
      <c r="N392" s="188"/>
      <c r="O392" s="197"/>
      <c r="P392" s="197"/>
      <c r="Q392" s="23"/>
      <c r="R392" s="23" t="str">
        <f>+IFERROR(VLOOKUP(Q392,[8]DATOS!$E$2:$F$9,2,FALSE),"")</f>
        <v/>
      </c>
      <c r="S392" s="96"/>
      <c r="T392" s="197"/>
      <c r="U392" s="197"/>
      <c r="V392" s="197"/>
      <c r="W392" s="197"/>
      <c r="X392" s="202"/>
      <c r="Y392" s="96"/>
      <c r="Z392" s="96"/>
      <c r="AA392" s="96"/>
      <c r="AB392" s="96"/>
      <c r="AC392" s="96"/>
      <c r="AD392" s="98"/>
    </row>
    <row r="393" spans="1:30" ht="11.25" customHeight="1" x14ac:dyDescent="0.2">
      <c r="A393" s="119"/>
      <c r="B393" s="202"/>
      <c r="C393" s="202"/>
      <c r="D393" s="202"/>
      <c r="E393" s="241"/>
      <c r="F393" s="197"/>
      <c r="G393" s="197"/>
      <c r="H393" s="197"/>
      <c r="I393" s="212" t="s">
        <v>72</v>
      </c>
      <c r="J393" s="197" t="s">
        <v>40</v>
      </c>
      <c r="K393" s="343"/>
      <c r="L393" s="166"/>
      <c r="M393" s="191"/>
      <c r="N393" s="188"/>
      <c r="O393" s="197"/>
      <c r="P393" s="197"/>
      <c r="Q393" s="23"/>
      <c r="R393" s="23" t="str">
        <f>+IFERROR(VLOOKUP(Q393,[8]DATOS!$E$2:$F$9,2,FALSE),"")</f>
        <v/>
      </c>
      <c r="S393" s="96"/>
      <c r="T393" s="197"/>
      <c r="U393" s="197"/>
      <c r="V393" s="197"/>
      <c r="W393" s="197"/>
      <c r="X393" s="202"/>
      <c r="Y393" s="96"/>
      <c r="Z393" s="96"/>
      <c r="AA393" s="96"/>
      <c r="AB393" s="96"/>
      <c r="AC393" s="96"/>
      <c r="AD393" s="98"/>
    </row>
    <row r="394" spans="1:30" ht="15" customHeight="1" x14ac:dyDescent="0.2">
      <c r="A394" s="119"/>
      <c r="B394" s="202"/>
      <c r="C394" s="202"/>
      <c r="D394" s="202"/>
      <c r="E394" s="241"/>
      <c r="F394" s="197"/>
      <c r="G394" s="197"/>
      <c r="H394" s="197"/>
      <c r="I394" s="212"/>
      <c r="J394" s="197"/>
      <c r="K394" s="343"/>
      <c r="L394" s="166"/>
      <c r="M394" s="191"/>
      <c r="N394" s="188"/>
      <c r="O394" s="197"/>
      <c r="P394" s="197"/>
      <c r="Q394" s="23"/>
      <c r="R394" s="23" t="str">
        <f>+IFERROR(VLOOKUP(Q394,[8]DATOS!$E$2:$F$9,2,FALSE),"")</f>
        <v/>
      </c>
      <c r="S394" s="96"/>
      <c r="T394" s="197"/>
      <c r="U394" s="197"/>
      <c r="V394" s="197"/>
      <c r="W394" s="197"/>
      <c r="X394" s="202"/>
      <c r="Y394" s="96"/>
      <c r="Z394" s="96"/>
      <c r="AA394" s="96"/>
      <c r="AB394" s="96"/>
      <c r="AC394" s="96"/>
      <c r="AD394" s="98"/>
    </row>
    <row r="395" spans="1:30" ht="15" customHeight="1" x14ac:dyDescent="0.2">
      <c r="A395" s="119"/>
      <c r="B395" s="202"/>
      <c r="C395" s="202"/>
      <c r="D395" s="202"/>
      <c r="E395" s="241"/>
      <c r="F395" s="197"/>
      <c r="G395" s="197"/>
      <c r="H395" s="197"/>
      <c r="I395" s="212" t="s">
        <v>73</v>
      </c>
      <c r="J395" s="197" t="s">
        <v>40</v>
      </c>
      <c r="K395" s="343"/>
      <c r="L395" s="166"/>
      <c r="M395" s="191"/>
      <c r="N395" s="188"/>
      <c r="O395" s="197"/>
      <c r="P395" s="197"/>
      <c r="Q395" s="23"/>
      <c r="R395" s="23" t="str">
        <f>+IFERROR(VLOOKUP(Q395,[8]DATOS!$E$2:$F$9,2,FALSE),"")</f>
        <v/>
      </c>
      <c r="S395" s="96"/>
      <c r="T395" s="197"/>
      <c r="U395" s="197"/>
      <c r="V395" s="197"/>
      <c r="W395" s="197"/>
      <c r="X395" s="202"/>
      <c r="Y395" s="96"/>
      <c r="Z395" s="96"/>
      <c r="AA395" s="96"/>
      <c r="AB395" s="96"/>
      <c r="AC395" s="96"/>
      <c r="AD395" s="98"/>
    </row>
    <row r="396" spans="1:30" ht="15" customHeight="1" x14ac:dyDescent="0.2">
      <c r="A396" s="119"/>
      <c r="B396" s="202"/>
      <c r="C396" s="202"/>
      <c r="D396" s="202"/>
      <c r="E396" s="241"/>
      <c r="F396" s="197"/>
      <c r="G396" s="197"/>
      <c r="H396" s="197"/>
      <c r="I396" s="212"/>
      <c r="J396" s="197"/>
      <c r="K396" s="343"/>
      <c r="L396" s="166"/>
      <c r="M396" s="191"/>
      <c r="N396" s="188"/>
      <c r="O396" s="197"/>
      <c r="P396" s="197"/>
      <c r="Q396" s="23"/>
      <c r="R396" s="23" t="str">
        <f>+IFERROR(VLOOKUP(Q396,[8]DATOS!$E$2:$F$9,2,FALSE),"")</f>
        <v/>
      </c>
      <c r="S396" s="96"/>
      <c r="T396" s="197"/>
      <c r="U396" s="197"/>
      <c r="V396" s="197"/>
      <c r="W396" s="197"/>
      <c r="X396" s="202"/>
      <c r="Y396" s="96"/>
      <c r="Z396" s="96"/>
      <c r="AA396" s="96"/>
      <c r="AB396" s="96"/>
      <c r="AC396" s="96"/>
      <c r="AD396" s="98"/>
    </row>
    <row r="397" spans="1:30" ht="15" customHeight="1" x14ac:dyDescent="0.2">
      <c r="A397" s="119"/>
      <c r="B397" s="202"/>
      <c r="C397" s="202"/>
      <c r="D397" s="202"/>
      <c r="E397" s="241"/>
      <c r="F397" s="197"/>
      <c r="G397" s="197"/>
      <c r="H397" s="197"/>
      <c r="I397" s="212" t="s">
        <v>74</v>
      </c>
      <c r="J397" s="197" t="s">
        <v>40</v>
      </c>
      <c r="K397" s="343"/>
      <c r="L397" s="166"/>
      <c r="M397" s="191"/>
      <c r="N397" s="188"/>
      <c r="O397" s="197"/>
      <c r="P397" s="197"/>
      <c r="Q397" s="23"/>
      <c r="R397" s="23" t="str">
        <f>+IFERROR(VLOOKUP(Q397,[8]DATOS!$E$2:$F$9,2,FALSE),"")</f>
        <v/>
      </c>
      <c r="S397" s="96"/>
      <c r="T397" s="197"/>
      <c r="U397" s="197"/>
      <c r="V397" s="197"/>
      <c r="W397" s="197"/>
      <c r="X397" s="202"/>
      <c r="Y397" s="96"/>
      <c r="Z397" s="96"/>
      <c r="AA397" s="96"/>
      <c r="AB397" s="96"/>
      <c r="AC397" s="96"/>
      <c r="AD397" s="98"/>
    </row>
    <row r="398" spans="1:30" ht="15.75" customHeight="1" thickBot="1" x14ac:dyDescent="0.25">
      <c r="A398" s="120"/>
      <c r="B398" s="203"/>
      <c r="C398" s="203"/>
      <c r="D398" s="203"/>
      <c r="E398" s="242"/>
      <c r="F398" s="201"/>
      <c r="G398" s="201"/>
      <c r="H398" s="201"/>
      <c r="I398" s="268"/>
      <c r="J398" s="201"/>
      <c r="K398" s="347"/>
      <c r="L398" s="167"/>
      <c r="M398" s="192"/>
      <c r="N398" s="189"/>
      <c r="O398" s="201"/>
      <c r="P398" s="201"/>
      <c r="Q398" s="24"/>
      <c r="R398" s="24" t="str">
        <f>+IFERROR(VLOOKUP(Q398,[8]DATOS!$E$2:$F$9,2,FALSE),"")</f>
        <v/>
      </c>
      <c r="S398" s="97"/>
      <c r="T398" s="201"/>
      <c r="U398" s="201"/>
      <c r="V398" s="201"/>
      <c r="W398" s="201"/>
      <c r="X398" s="203"/>
      <c r="Y398" s="97"/>
      <c r="Z398" s="97"/>
      <c r="AA398" s="97"/>
      <c r="AB398" s="97"/>
      <c r="AC398" s="97"/>
      <c r="AD398" s="99"/>
    </row>
    <row r="399" spans="1:30" ht="27" customHeight="1" x14ac:dyDescent="0.2">
      <c r="A399" s="349">
        <v>31</v>
      </c>
      <c r="B399" s="352" t="s">
        <v>323</v>
      </c>
      <c r="C399" s="352" t="s">
        <v>324</v>
      </c>
      <c r="D399" s="255" t="s">
        <v>325</v>
      </c>
      <c r="E399" s="352" t="s">
        <v>326</v>
      </c>
      <c r="F399" s="255" t="s">
        <v>327</v>
      </c>
      <c r="G399" s="255" t="s">
        <v>23</v>
      </c>
      <c r="H399" s="255" t="s">
        <v>30</v>
      </c>
      <c r="I399" s="39" t="s">
        <v>58</v>
      </c>
      <c r="J399" s="40" t="s">
        <v>39</v>
      </c>
      <c r="K399" s="139">
        <f>COUNTIF(J399:J422,[9]DATOS!$D$15)</f>
        <v>15</v>
      </c>
      <c r="L399" s="142" t="str">
        <f>+IF(AND(K399&lt;6,K399&gt;0),"Moderado",IF(AND(K399&lt;12,K399&gt;5),"Mayor",IF(AND(K399&lt;18,K399&gt;11),"Catastrófico","Responda las Preguntas de Impacto")))</f>
        <v>Catastrófico</v>
      </c>
      <c r="M399" s="215" t="str">
        <f>IF(AND(EXACT(H399,"Raro"),(EXACT(L399,"Moderado"))),"Baja",IF(AND(EXACT(H399,"Raro"),(EXACT(L399,"Mayor"))),"Baja",IF(AND(EXACT(H399,"Raro"),(EXACT(L399,"Catastrófico"))),"Moderada",IF(AND(EXACT(H399,"Improbable"),(EXACT(L399,"Moderado"))),"Baja",IF(AND(EXACT(H399,"Improbable"),(EXACT(L399,"Mayor"))),"Moderada",IF(AND(EXACT(H399,"Improbable"),(EXACT(L399,"Catastrófico"))),"Alta",IF(AND(EXACT(H399,"Posible"),(EXACT(L399,"Moderado"))),"Moderada",IF(AND(EXACT(H399,"Posible"),(EXACT(L399,"Mayor"))),"Alta",IF(AND(EXACT(H399,"Posible"),(EXACT(L399,"Catastrófico"))),"Extrema",IF(AND(EXACT(H399,"Probable"),(EXACT(L399,"Moderado"))),"Moderada",IF(AND(EXACT(H399,"Probable"),(EXACT(L399,"Mayor"))),"Alta",IF(AND(EXACT(H399,"Probable"),(EXACT(L399,"Catastrófico"))),"Extrema",IF(AND(EXACT(H399,"Casi Seguro"),(EXACT(L399,"Moderado"))),"Moderada",IF(AND(EXACT(H399,"Casi Seguro"),(EXACT(L399,"Mayor"))),"Alta",IF(AND(EXACT(H399,"Casi Seguro"),(EXACT(L399,"Catastrófico"))),"Extrema","")))))))))))))))</f>
        <v>Extrema</v>
      </c>
      <c r="N399" s="216" t="str">
        <f t="shared" ref="N399" si="29">IF(EXACT(M399,"Baja"),"Asumir el Riesgo",IF(EXACT(M399,"Moderada"),"Asumir el Riesgo, Reducir el Riesgo",IF(EXACT(M399,"Alta"),"Asumir el Riesgo, Evitar, Compartir o Transferir",IF(EXACT(M399,"Extrema"),"Reducir el Riesgo, Evitar, Compartir o Transferir",""))))</f>
        <v>Reducir el Riesgo, Evitar, Compartir o Transferir</v>
      </c>
      <c r="O399" s="214" t="s">
        <v>328</v>
      </c>
      <c r="P399" s="217" t="s">
        <v>55</v>
      </c>
      <c r="Q399" s="41" t="s">
        <v>12</v>
      </c>
      <c r="R399" s="22">
        <f>+IFERROR(VLOOKUP(Q399,[9]DATOS!$E$2:$F$9,2,FALSE),"")</f>
        <v>15</v>
      </c>
      <c r="S399" s="124">
        <f>SUM(R399:R406)</f>
        <v>95</v>
      </c>
      <c r="T399" s="214" t="s">
        <v>30</v>
      </c>
      <c r="U399" s="217" t="s">
        <v>35</v>
      </c>
      <c r="V399" s="217" t="str">
        <f>IF(AND(EXACT(T399,"Raro"),(EXACT(U399,"Moderado"))),"Baja",IF(AND(EXACT(T399,"Raro"),(EXACT(U399,"Mayor"))),"Baja",IF(AND(EXACT(T399,"Raro"),(EXACT(U399,"Catastrófico"))),"Moderada",IF(AND(EXACT(T399,"Improbable"),(EXACT(U399,"Moderado"))),"Baja",IF(AND(EXACT(T399,"Improbable"),(EXACT(U399,"Mayor"))),"Moderada",IF(AND(EXACT(T399,"Improbable"),(EXACT(U399,"Catastrófico"))),"Alta",IF(AND(EXACT(T399,"Posible"),(EXACT(U399,"Moderado"))),"Moderada",IF(AND(EXACT(T399,"Posible"),(EXACT(U399,"Mayor"))),"Alta",IF(AND(EXACT(T399,"Posible"),(EXACT(U399,"Catastrófico"))),"Extrema",IF(AND(EXACT(T399,"Probable"),(EXACT(U399,"Moderado"))),"Moderada",IF(AND(EXACT(T399,"Probable"),(EXACT(U399,"Mayor"))),"Alta",IF(AND(EXACT(T399,"Probable"),(EXACT(U399,"Catastrófico"))),"Extrema",IF(AND(EXACT(T399,"Casi Seguro"),(EXACT(U399,"Moderado"))),"Moderada",IF(AND(EXACT(T399,"Casi Seguro"),(EXACT(U399,"Mayor"))),"Alta",IF(AND(EXACT(T399,"Casi Seguro"),(EXACT(U399,"Catastrófico"))),"Extrema","")))))))))))))))</f>
        <v>Extrema</v>
      </c>
      <c r="W399" s="211" t="str">
        <f t="shared" ref="W399" si="30">IF(EXACT(V399,"Baja"),"Asumir el Riesgo",IF(EXACT(V399,"Moderada"),"Asumir el Riesgo, Reducir el Riesgo",IF(EXACT(V399,"Alta"),"Asumir el Riesgo, Evitar, Compartir o Transferir",IF(EXACT(V399,"Extrema"),"Reducir el Riesgo, Evitar, Compartir o Transferir",""))))</f>
        <v>Reducir el Riesgo, Evitar, Compartir o Transferir</v>
      </c>
      <c r="X399" s="217" t="s">
        <v>328</v>
      </c>
      <c r="Y399" s="207" t="s">
        <v>329</v>
      </c>
      <c r="Z399" s="124" t="s">
        <v>330</v>
      </c>
      <c r="AA399" s="125" t="s">
        <v>331</v>
      </c>
      <c r="AB399" s="217" t="s">
        <v>332</v>
      </c>
      <c r="AC399" s="326" t="s">
        <v>333</v>
      </c>
      <c r="AD399" s="326" t="s">
        <v>334</v>
      </c>
    </row>
    <row r="400" spans="1:30" ht="42" customHeight="1" thickBot="1" x14ac:dyDescent="0.25">
      <c r="A400" s="350"/>
      <c r="B400" s="353"/>
      <c r="C400" s="353"/>
      <c r="D400" s="257"/>
      <c r="E400" s="353"/>
      <c r="F400" s="256"/>
      <c r="G400" s="256"/>
      <c r="H400" s="256"/>
      <c r="I400" s="42" t="s">
        <v>59</v>
      </c>
      <c r="J400" s="43" t="s">
        <v>39</v>
      </c>
      <c r="K400" s="140"/>
      <c r="L400" s="143"/>
      <c r="M400" s="191"/>
      <c r="N400" s="194"/>
      <c r="O400" s="188"/>
      <c r="P400" s="197"/>
      <c r="Q400" s="44" t="s">
        <v>45</v>
      </c>
      <c r="R400" s="23">
        <f>+IFERROR(VLOOKUP(Q400,[9]DATOS!$E$2:$F$9,2,FALSE),"")</f>
        <v>10</v>
      </c>
      <c r="S400" s="96"/>
      <c r="T400" s="188"/>
      <c r="U400" s="197"/>
      <c r="V400" s="197"/>
      <c r="W400" s="185"/>
      <c r="X400" s="197"/>
      <c r="Y400" s="202"/>
      <c r="Z400" s="96"/>
      <c r="AA400" s="98"/>
      <c r="AB400" s="197"/>
      <c r="AC400" s="307"/>
      <c r="AD400" s="307"/>
    </row>
    <row r="401" spans="1:30" ht="27" customHeight="1" x14ac:dyDescent="0.2">
      <c r="A401" s="350"/>
      <c r="B401" s="353"/>
      <c r="C401" s="353"/>
      <c r="D401" s="255" t="s">
        <v>375</v>
      </c>
      <c r="E401" s="353"/>
      <c r="F401" s="256"/>
      <c r="G401" s="256"/>
      <c r="H401" s="256"/>
      <c r="I401" s="42" t="s">
        <v>60</v>
      </c>
      <c r="J401" s="43" t="s">
        <v>39</v>
      </c>
      <c r="K401" s="140"/>
      <c r="L401" s="143"/>
      <c r="M401" s="191"/>
      <c r="N401" s="194"/>
      <c r="O401" s="188"/>
      <c r="P401" s="197"/>
      <c r="Q401" s="44" t="s">
        <v>11</v>
      </c>
      <c r="R401" s="23">
        <f>+IFERROR(VLOOKUP(Q401,[9]DATOS!$E$2:$F$9,2,FALSE),"")</f>
        <v>15</v>
      </c>
      <c r="S401" s="96"/>
      <c r="T401" s="188"/>
      <c r="U401" s="197"/>
      <c r="V401" s="197"/>
      <c r="W401" s="185"/>
      <c r="X401" s="197"/>
      <c r="Y401" s="202"/>
      <c r="Z401" s="96"/>
      <c r="AA401" s="98"/>
      <c r="AB401" s="197"/>
      <c r="AC401" s="307"/>
      <c r="AD401" s="307"/>
    </row>
    <row r="402" spans="1:30" ht="48.75" customHeight="1" thickBot="1" x14ac:dyDescent="0.25">
      <c r="A402" s="350"/>
      <c r="B402" s="353"/>
      <c r="C402" s="353"/>
      <c r="D402" s="257"/>
      <c r="E402" s="353"/>
      <c r="F402" s="256"/>
      <c r="G402" s="256"/>
      <c r="H402" s="256"/>
      <c r="I402" s="42" t="s">
        <v>61</v>
      </c>
      <c r="J402" s="43" t="s">
        <v>39</v>
      </c>
      <c r="K402" s="140"/>
      <c r="L402" s="143"/>
      <c r="M402" s="191"/>
      <c r="N402" s="194"/>
      <c r="O402" s="188"/>
      <c r="P402" s="197"/>
      <c r="Q402" s="44" t="s">
        <v>46</v>
      </c>
      <c r="R402" s="23">
        <f>+IFERROR(VLOOKUP(Q402,[9]DATOS!$E$2:$F$9,2,FALSE),"")</f>
        <v>10</v>
      </c>
      <c r="S402" s="96"/>
      <c r="T402" s="188"/>
      <c r="U402" s="197"/>
      <c r="V402" s="197"/>
      <c r="W402" s="185"/>
      <c r="X402" s="197"/>
      <c r="Y402" s="202"/>
      <c r="Z402" s="96"/>
      <c r="AA402" s="98"/>
      <c r="AB402" s="197"/>
      <c r="AC402" s="307"/>
      <c r="AD402" s="307"/>
    </row>
    <row r="403" spans="1:30" ht="27" customHeight="1" x14ac:dyDescent="0.2">
      <c r="A403" s="350"/>
      <c r="B403" s="353"/>
      <c r="C403" s="353"/>
      <c r="D403" s="255" t="s">
        <v>335</v>
      </c>
      <c r="E403" s="353"/>
      <c r="F403" s="256"/>
      <c r="G403" s="256"/>
      <c r="H403" s="256"/>
      <c r="I403" s="42" t="s">
        <v>62</v>
      </c>
      <c r="J403" s="43" t="s">
        <v>39</v>
      </c>
      <c r="K403" s="140"/>
      <c r="L403" s="143"/>
      <c r="M403" s="191"/>
      <c r="N403" s="194"/>
      <c r="O403" s="188"/>
      <c r="P403" s="197"/>
      <c r="Q403" s="44" t="s">
        <v>46</v>
      </c>
      <c r="R403" s="23">
        <f>+IFERROR(VLOOKUP(Q403,[9]DATOS!$E$2:$F$9,2,FALSE),"")</f>
        <v>10</v>
      </c>
      <c r="S403" s="96"/>
      <c r="T403" s="188"/>
      <c r="U403" s="197"/>
      <c r="V403" s="197"/>
      <c r="W403" s="185"/>
      <c r="X403" s="197"/>
      <c r="Y403" s="202"/>
      <c r="Z403" s="96"/>
      <c r="AA403" s="98"/>
      <c r="AB403" s="197"/>
      <c r="AC403" s="307"/>
      <c r="AD403" s="307"/>
    </row>
    <row r="404" spans="1:30" ht="47.25" customHeight="1" thickBot="1" x14ac:dyDescent="0.25">
      <c r="A404" s="350"/>
      <c r="B404" s="353"/>
      <c r="C404" s="353"/>
      <c r="D404" s="257"/>
      <c r="E404" s="353"/>
      <c r="F404" s="256"/>
      <c r="G404" s="256"/>
      <c r="H404" s="256"/>
      <c r="I404" s="42" t="s">
        <v>63</v>
      </c>
      <c r="J404" s="43" t="s">
        <v>40</v>
      </c>
      <c r="K404" s="140"/>
      <c r="L404" s="143"/>
      <c r="M404" s="191"/>
      <c r="N404" s="194"/>
      <c r="O404" s="188"/>
      <c r="P404" s="197"/>
      <c r="Q404" s="44" t="s">
        <v>10</v>
      </c>
      <c r="R404" s="23">
        <f>+IFERROR(VLOOKUP(Q404,[9]DATOS!$E$2:$F$9,2,FALSE),"")</f>
        <v>30</v>
      </c>
      <c r="S404" s="96"/>
      <c r="T404" s="188"/>
      <c r="U404" s="197"/>
      <c r="V404" s="197"/>
      <c r="W404" s="185"/>
      <c r="X404" s="197"/>
      <c r="Y404" s="202"/>
      <c r="Z404" s="96"/>
      <c r="AA404" s="98"/>
      <c r="AB404" s="197"/>
      <c r="AC404" s="307"/>
      <c r="AD404" s="307"/>
    </row>
    <row r="405" spans="1:30" ht="27" customHeight="1" x14ac:dyDescent="0.2">
      <c r="A405" s="350"/>
      <c r="B405" s="353"/>
      <c r="C405" s="353"/>
      <c r="D405" s="255" t="s">
        <v>336</v>
      </c>
      <c r="E405" s="353"/>
      <c r="F405" s="256"/>
      <c r="G405" s="256"/>
      <c r="H405" s="256"/>
      <c r="I405" s="42" t="s">
        <v>64</v>
      </c>
      <c r="J405" s="43" t="s">
        <v>39</v>
      </c>
      <c r="K405" s="140"/>
      <c r="L405" s="143"/>
      <c r="M405" s="191"/>
      <c r="N405" s="194"/>
      <c r="O405" s="188"/>
      <c r="P405" s="197"/>
      <c r="Q405" s="44" t="s">
        <v>43</v>
      </c>
      <c r="R405" s="23">
        <f>+IFERROR(VLOOKUP(Q405,[9]DATOS!$E$2:$F$9,2,FALSE),"")</f>
        <v>5</v>
      </c>
      <c r="S405" s="96"/>
      <c r="T405" s="188"/>
      <c r="U405" s="197"/>
      <c r="V405" s="197"/>
      <c r="W405" s="185"/>
      <c r="X405" s="197"/>
      <c r="Y405" s="202"/>
      <c r="Z405" s="96"/>
      <c r="AA405" s="98"/>
      <c r="AB405" s="197"/>
      <c r="AC405" s="307"/>
      <c r="AD405" s="307"/>
    </row>
    <row r="406" spans="1:30" ht="27" customHeight="1" thickBot="1" x14ac:dyDescent="0.25">
      <c r="A406" s="350"/>
      <c r="B406" s="353"/>
      <c r="C406" s="353"/>
      <c r="D406" s="256"/>
      <c r="E406" s="353"/>
      <c r="F406" s="256"/>
      <c r="G406" s="256"/>
      <c r="H406" s="256"/>
      <c r="I406" s="42" t="s">
        <v>65</v>
      </c>
      <c r="J406" s="43" t="s">
        <v>40</v>
      </c>
      <c r="K406" s="140"/>
      <c r="L406" s="143"/>
      <c r="M406" s="191"/>
      <c r="N406" s="194"/>
      <c r="O406" s="188"/>
      <c r="P406" s="197"/>
      <c r="Q406" s="23"/>
      <c r="R406" s="23" t="str">
        <f>+IFERROR(VLOOKUP(Q406,[9]DATOS!$E$2:$F$9,2,FALSE),"")</f>
        <v/>
      </c>
      <c r="S406" s="96"/>
      <c r="T406" s="188"/>
      <c r="U406" s="197"/>
      <c r="V406" s="197"/>
      <c r="W406" s="185"/>
      <c r="X406" s="197"/>
      <c r="Y406" s="196"/>
      <c r="Z406" s="96"/>
      <c r="AA406" s="98"/>
      <c r="AB406" s="197"/>
      <c r="AC406" s="327"/>
      <c r="AD406" s="327"/>
    </row>
    <row r="407" spans="1:30" ht="27" customHeight="1" x14ac:dyDescent="0.2">
      <c r="A407" s="350"/>
      <c r="B407" s="353"/>
      <c r="C407" s="353"/>
      <c r="D407" s="255" t="s">
        <v>337</v>
      </c>
      <c r="E407" s="353"/>
      <c r="F407" s="256"/>
      <c r="G407" s="256"/>
      <c r="H407" s="256"/>
      <c r="I407" s="42" t="s">
        <v>66</v>
      </c>
      <c r="J407" s="43" t="s">
        <v>39</v>
      </c>
      <c r="K407" s="140"/>
      <c r="L407" s="143"/>
      <c r="M407" s="191"/>
      <c r="N407" s="194"/>
      <c r="O407" s="188" t="s">
        <v>338</v>
      </c>
      <c r="P407" s="197" t="s">
        <v>55</v>
      </c>
      <c r="Q407" s="44" t="s">
        <v>43</v>
      </c>
      <c r="R407" s="23">
        <f>+IFERROR(VLOOKUP(Q407,[9]DATOS!$E$2:$F$9,2,FALSE),"")</f>
        <v>5</v>
      </c>
      <c r="S407" s="96">
        <f>SUM(R407:R414)</f>
        <v>55</v>
      </c>
      <c r="T407" s="188"/>
      <c r="U407" s="197"/>
      <c r="V407" s="197"/>
      <c r="W407" s="185"/>
      <c r="X407" s="197" t="s">
        <v>338</v>
      </c>
      <c r="Y407" s="313" t="s">
        <v>339</v>
      </c>
      <c r="Z407" s="96" t="s">
        <v>330</v>
      </c>
      <c r="AA407" s="125" t="s">
        <v>331</v>
      </c>
      <c r="AB407" s="217" t="s">
        <v>332</v>
      </c>
      <c r="AC407" s="326" t="s">
        <v>333</v>
      </c>
      <c r="AD407" s="326" t="s">
        <v>340</v>
      </c>
    </row>
    <row r="408" spans="1:30" ht="37.5" customHeight="1" thickBot="1" x14ac:dyDescent="0.25">
      <c r="A408" s="350"/>
      <c r="B408" s="353"/>
      <c r="C408" s="353"/>
      <c r="D408" s="256"/>
      <c r="E408" s="353"/>
      <c r="F408" s="256"/>
      <c r="G408" s="256"/>
      <c r="H408" s="256"/>
      <c r="I408" s="42" t="s">
        <v>67</v>
      </c>
      <c r="J408" s="43" t="s">
        <v>39</v>
      </c>
      <c r="K408" s="140"/>
      <c r="L408" s="143"/>
      <c r="M408" s="191"/>
      <c r="N408" s="194"/>
      <c r="O408" s="188"/>
      <c r="P408" s="197"/>
      <c r="Q408" s="44" t="s">
        <v>45</v>
      </c>
      <c r="R408" s="23">
        <f>+IFERROR(VLOOKUP(Q408,[9]DATOS!$E$2:$F$9,2,FALSE),"")</f>
        <v>10</v>
      </c>
      <c r="S408" s="96"/>
      <c r="T408" s="188"/>
      <c r="U408" s="197"/>
      <c r="V408" s="197"/>
      <c r="W408" s="185"/>
      <c r="X408" s="197"/>
      <c r="Y408" s="202"/>
      <c r="Z408" s="96"/>
      <c r="AA408" s="98"/>
      <c r="AB408" s="197"/>
      <c r="AC408" s="307"/>
      <c r="AD408" s="307"/>
    </row>
    <row r="409" spans="1:30" ht="24" customHeight="1" x14ac:dyDescent="0.2">
      <c r="A409" s="350"/>
      <c r="B409" s="353"/>
      <c r="C409" s="353"/>
      <c r="D409" s="255" t="s">
        <v>341</v>
      </c>
      <c r="E409" s="353"/>
      <c r="F409" s="256"/>
      <c r="G409" s="256"/>
      <c r="H409" s="256"/>
      <c r="I409" s="42" t="s">
        <v>68</v>
      </c>
      <c r="J409" s="43" t="s">
        <v>39</v>
      </c>
      <c r="K409" s="140"/>
      <c r="L409" s="143"/>
      <c r="M409" s="191"/>
      <c r="N409" s="194"/>
      <c r="O409" s="188"/>
      <c r="P409" s="197"/>
      <c r="Q409" s="44" t="s">
        <v>46</v>
      </c>
      <c r="R409" s="23">
        <f>+IFERROR(VLOOKUP(Q409,[9]DATOS!$E$2:$F$9,2,FALSE),"")</f>
        <v>10</v>
      </c>
      <c r="S409" s="96"/>
      <c r="T409" s="188"/>
      <c r="U409" s="197"/>
      <c r="V409" s="197"/>
      <c r="W409" s="185"/>
      <c r="X409" s="197"/>
      <c r="Y409" s="202"/>
      <c r="Z409" s="96"/>
      <c r="AA409" s="98"/>
      <c r="AB409" s="197"/>
      <c r="AC409" s="307"/>
      <c r="AD409" s="307"/>
    </row>
    <row r="410" spans="1:30" ht="46.5" customHeight="1" thickBot="1" x14ac:dyDescent="0.25">
      <c r="A410" s="350"/>
      <c r="B410" s="353"/>
      <c r="C410" s="353"/>
      <c r="D410" s="256"/>
      <c r="E410" s="353"/>
      <c r="F410" s="256"/>
      <c r="G410" s="256"/>
      <c r="H410" s="256"/>
      <c r="I410" s="42" t="s">
        <v>69</v>
      </c>
      <c r="J410" s="43" t="s">
        <v>39</v>
      </c>
      <c r="K410" s="140"/>
      <c r="L410" s="143"/>
      <c r="M410" s="191"/>
      <c r="N410" s="194"/>
      <c r="O410" s="188"/>
      <c r="P410" s="197"/>
      <c r="Q410" s="44" t="s">
        <v>10</v>
      </c>
      <c r="R410" s="23">
        <f>+IFERROR(VLOOKUP(Q410,[9]DATOS!$E$2:$F$9,2,FALSE),"")</f>
        <v>30</v>
      </c>
      <c r="S410" s="96"/>
      <c r="T410" s="188"/>
      <c r="U410" s="197"/>
      <c r="V410" s="197"/>
      <c r="W410" s="185"/>
      <c r="X410" s="197"/>
      <c r="Y410" s="202"/>
      <c r="Z410" s="96"/>
      <c r="AA410" s="98"/>
      <c r="AB410" s="197"/>
      <c r="AC410" s="307"/>
      <c r="AD410" s="307"/>
    </row>
    <row r="411" spans="1:30" ht="32.25" customHeight="1" x14ac:dyDescent="0.2">
      <c r="A411" s="350"/>
      <c r="B411" s="353"/>
      <c r="C411" s="353"/>
      <c r="D411" s="255" t="s">
        <v>342</v>
      </c>
      <c r="E411" s="353"/>
      <c r="F411" s="256"/>
      <c r="G411" s="256"/>
      <c r="H411" s="256"/>
      <c r="I411" s="355" t="s">
        <v>70</v>
      </c>
      <c r="J411" s="197" t="s">
        <v>39</v>
      </c>
      <c r="K411" s="140"/>
      <c r="L411" s="143"/>
      <c r="M411" s="191"/>
      <c r="N411" s="194"/>
      <c r="O411" s="188"/>
      <c r="P411" s="197"/>
      <c r="Q411" s="23"/>
      <c r="R411" s="23" t="str">
        <f>+IFERROR(VLOOKUP(Q411,[9]DATOS!$E$2:$F$9,2,FALSE),"")</f>
        <v/>
      </c>
      <c r="S411" s="96"/>
      <c r="T411" s="188"/>
      <c r="U411" s="197"/>
      <c r="V411" s="197"/>
      <c r="W411" s="185"/>
      <c r="X411" s="197"/>
      <c r="Y411" s="202"/>
      <c r="Z411" s="96"/>
      <c r="AA411" s="98"/>
      <c r="AB411" s="197"/>
      <c r="AC411" s="307"/>
      <c r="AD411" s="307"/>
    </row>
    <row r="412" spans="1:30" ht="40.5" customHeight="1" thickBot="1" x14ac:dyDescent="0.25">
      <c r="A412" s="350"/>
      <c r="B412" s="353"/>
      <c r="C412" s="353"/>
      <c r="D412" s="256"/>
      <c r="E412" s="353"/>
      <c r="F412" s="256"/>
      <c r="G412" s="256"/>
      <c r="H412" s="256"/>
      <c r="I412" s="355"/>
      <c r="J412" s="197"/>
      <c r="K412" s="140"/>
      <c r="L412" s="143"/>
      <c r="M412" s="191"/>
      <c r="N412" s="194"/>
      <c r="O412" s="188"/>
      <c r="P412" s="197"/>
      <c r="Q412" s="23"/>
      <c r="R412" s="23" t="str">
        <f>+IFERROR(VLOOKUP(Q412,[9]DATOS!$E$2:$F$9,2,FALSE),"")</f>
        <v/>
      </c>
      <c r="S412" s="96"/>
      <c r="T412" s="188"/>
      <c r="U412" s="197"/>
      <c r="V412" s="197"/>
      <c r="W412" s="185"/>
      <c r="X412" s="197"/>
      <c r="Y412" s="202"/>
      <c r="Z412" s="96"/>
      <c r="AA412" s="98"/>
      <c r="AB412" s="197"/>
      <c r="AC412" s="307"/>
      <c r="AD412" s="307"/>
    </row>
    <row r="413" spans="1:30" ht="28.5" customHeight="1" x14ac:dyDescent="0.2">
      <c r="A413" s="350"/>
      <c r="B413" s="353"/>
      <c r="C413" s="353"/>
      <c r="D413" s="255" t="s">
        <v>343</v>
      </c>
      <c r="E413" s="353"/>
      <c r="F413" s="256"/>
      <c r="G413" s="256"/>
      <c r="H413" s="256"/>
      <c r="I413" s="355" t="s">
        <v>71</v>
      </c>
      <c r="J413" s="197" t="s">
        <v>39</v>
      </c>
      <c r="K413" s="140"/>
      <c r="L413" s="143"/>
      <c r="M413" s="191"/>
      <c r="N413" s="194"/>
      <c r="O413" s="188"/>
      <c r="P413" s="197"/>
      <c r="Q413" s="23"/>
      <c r="R413" s="23" t="str">
        <f>+IFERROR(VLOOKUP(Q413,[9]DATOS!$E$2:$F$9,2,FALSE),"")</f>
        <v/>
      </c>
      <c r="S413" s="96"/>
      <c r="T413" s="188"/>
      <c r="U413" s="197"/>
      <c r="V413" s="197"/>
      <c r="W413" s="185"/>
      <c r="X413" s="197"/>
      <c r="Y413" s="202"/>
      <c r="Z413" s="96"/>
      <c r="AA413" s="98"/>
      <c r="AB413" s="197"/>
      <c r="AC413" s="307"/>
      <c r="AD413" s="307"/>
    </row>
    <row r="414" spans="1:30" ht="27" customHeight="1" thickBot="1" x14ac:dyDescent="0.25">
      <c r="A414" s="350"/>
      <c r="B414" s="353"/>
      <c r="C414" s="353"/>
      <c r="D414" s="193"/>
      <c r="E414" s="353"/>
      <c r="F414" s="256"/>
      <c r="G414" s="256"/>
      <c r="H414" s="256"/>
      <c r="I414" s="355"/>
      <c r="J414" s="197"/>
      <c r="K414" s="140"/>
      <c r="L414" s="143"/>
      <c r="M414" s="191"/>
      <c r="N414" s="194"/>
      <c r="O414" s="188"/>
      <c r="P414" s="197"/>
      <c r="Q414" s="23"/>
      <c r="R414" s="23" t="str">
        <f>+IFERROR(VLOOKUP(Q414,[9]DATOS!$E$2:$F$9,2,FALSE),"")</f>
        <v/>
      </c>
      <c r="S414" s="96"/>
      <c r="T414" s="188"/>
      <c r="U414" s="197"/>
      <c r="V414" s="197"/>
      <c r="W414" s="185"/>
      <c r="X414" s="197"/>
      <c r="Y414" s="196"/>
      <c r="Z414" s="96"/>
      <c r="AA414" s="98"/>
      <c r="AB414" s="197"/>
      <c r="AC414" s="327"/>
      <c r="AD414" s="327"/>
    </row>
    <row r="415" spans="1:30" ht="18.75" customHeight="1" x14ac:dyDescent="0.2">
      <c r="A415" s="350"/>
      <c r="B415" s="353"/>
      <c r="C415" s="353"/>
      <c r="D415" s="255" t="s">
        <v>344</v>
      </c>
      <c r="E415" s="353"/>
      <c r="F415" s="256"/>
      <c r="G415" s="256"/>
      <c r="H415" s="256"/>
      <c r="I415" s="355" t="s">
        <v>71</v>
      </c>
      <c r="J415" s="197" t="s">
        <v>39</v>
      </c>
      <c r="K415" s="140"/>
      <c r="L415" s="143"/>
      <c r="M415" s="191"/>
      <c r="N415" s="194"/>
      <c r="O415" s="188" t="s">
        <v>345</v>
      </c>
      <c r="P415" s="197" t="s">
        <v>55</v>
      </c>
      <c r="Q415" s="44" t="s">
        <v>12</v>
      </c>
      <c r="R415" s="23">
        <f>+IFERROR(VLOOKUP(Q415,[9]DATOS!$E$2:$F$9,2,FALSE),"")</f>
        <v>15</v>
      </c>
      <c r="S415" s="96">
        <f>SUM(R415:R422)</f>
        <v>90</v>
      </c>
      <c r="T415" s="188"/>
      <c r="U415" s="197"/>
      <c r="V415" s="197"/>
      <c r="W415" s="185"/>
      <c r="X415" s="197" t="s">
        <v>345</v>
      </c>
      <c r="Y415" s="313" t="s">
        <v>346</v>
      </c>
      <c r="Z415" s="96"/>
      <c r="AA415" s="125" t="s">
        <v>331</v>
      </c>
      <c r="AB415" s="217" t="s">
        <v>332</v>
      </c>
      <c r="AC415" s="326" t="s">
        <v>333</v>
      </c>
      <c r="AD415" s="326" t="s">
        <v>347</v>
      </c>
    </row>
    <row r="416" spans="1:30" ht="18.75" customHeight="1" thickBot="1" x14ac:dyDescent="0.25">
      <c r="A416" s="350"/>
      <c r="B416" s="353"/>
      <c r="C416" s="353"/>
      <c r="D416" s="256"/>
      <c r="E416" s="353"/>
      <c r="F416" s="256"/>
      <c r="G416" s="256"/>
      <c r="H416" s="256"/>
      <c r="I416" s="355"/>
      <c r="J416" s="197"/>
      <c r="K416" s="140"/>
      <c r="L416" s="143"/>
      <c r="M416" s="191"/>
      <c r="N416" s="194"/>
      <c r="O416" s="188"/>
      <c r="P416" s="197"/>
      <c r="Q416" s="23" t="s">
        <v>44</v>
      </c>
      <c r="R416" s="23">
        <f>+IFERROR(VLOOKUP(Q416,[9]DATOS!$E$2:$F$9,2,FALSE),"")</f>
        <v>15</v>
      </c>
      <c r="S416" s="96"/>
      <c r="T416" s="188"/>
      <c r="U416" s="197"/>
      <c r="V416" s="197"/>
      <c r="W416" s="185"/>
      <c r="X416" s="197"/>
      <c r="Y416" s="202"/>
      <c r="Z416" s="96"/>
      <c r="AA416" s="98"/>
      <c r="AB416" s="197"/>
      <c r="AC416" s="307"/>
      <c r="AD416" s="307"/>
    </row>
    <row r="417" spans="1:30" ht="18.75" customHeight="1" x14ac:dyDescent="0.2">
      <c r="A417" s="350"/>
      <c r="B417" s="353"/>
      <c r="C417" s="353"/>
      <c r="D417" s="255" t="s">
        <v>348</v>
      </c>
      <c r="E417" s="353"/>
      <c r="F417" s="256"/>
      <c r="G417" s="256"/>
      <c r="H417" s="256"/>
      <c r="I417" s="355" t="s">
        <v>72</v>
      </c>
      <c r="J417" s="197" t="s">
        <v>40</v>
      </c>
      <c r="K417" s="140"/>
      <c r="L417" s="143"/>
      <c r="M417" s="191"/>
      <c r="N417" s="194"/>
      <c r="O417" s="188"/>
      <c r="P417" s="197"/>
      <c r="Q417" s="23"/>
      <c r="R417" s="23" t="str">
        <f>+IFERROR(VLOOKUP(Q417,[9]DATOS!$E$2:$F$9,2,FALSE),"")</f>
        <v/>
      </c>
      <c r="S417" s="96"/>
      <c r="T417" s="188"/>
      <c r="U417" s="197"/>
      <c r="V417" s="197"/>
      <c r="W417" s="185"/>
      <c r="X417" s="197"/>
      <c r="Y417" s="202"/>
      <c r="Z417" s="96"/>
      <c r="AA417" s="98"/>
      <c r="AB417" s="197"/>
      <c r="AC417" s="307"/>
      <c r="AD417" s="307"/>
    </row>
    <row r="418" spans="1:30" ht="18.75" customHeight="1" thickBot="1" x14ac:dyDescent="0.25">
      <c r="A418" s="350"/>
      <c r="B418" s="353"/>
      <c r="C418" s="353"/>
      <c r="D418" s="257"/>
      <c r="E418" s="353"/>
      <c r="F418" s="256"/>
      <c r="G418" s="256"/>
      <c r="H418" s="256"/>
      <c r="I418" s="355"/>
      <c r="J418" s="197"/>
      <c r="K418" s="140"/>
      <c r="L418" s="143"/>
      <c r="M418" s="191"/>
      <c r="N418" s="194"/>
      <c r="O418" s="188"/>
      <c r="P418" s="197"/>
      <c r="Q418" s="44" t="s">
        <v>11</v>
      </c>
      <c r="R418" s="23">
        <f>+IFERROR(VLOOKUP(Q418,[9]DATOS!$E$2:$F$9,2,FALSE),"")</f>
        <v>15</v>
      </c>
      <c r="S418" s="96"/>
      <c r="T418" s="188"/>
      <c r="U418" s="197"/>
      <c r="V418" s="197"/>
      <c r="W418" s="185"/>
      <c r="X418" s="197"/>
      <c r="Y418" s="202"/>
      <c r="Z418" s="96"/>
      <c r="AA418" s="98"/>
      <c r="AB418" s="197"/>
      <c r="AC418" s="307"/>
      <c r="AD418" s="307"/>
    </row>
    <row r="419" spans="1:30" ht="18.75" customHeight="1" x14ac:dyDescent="0.2">
      <c r="A419" s="350"/>
      <c r="B419" s="353"/>
      <c r="C419" s="353"/>
      <c r="D419" s="255" t="s">
        <v>349</v>
      </c>
      <c r="E419" s="353"/>
      <c r="F419" s="256"/>
      <c r="G419" s="256"/>
      <c r="H419" s="256"/>
      <c r="I419" s="355" t="s">
        <v>73</v>
      </c>
      <c r="J419" s="197" t="s">
        <v>39</v>
      </c>
      <c r="K419" s="140"/>
      <c r="L419" s="143"/>
      <c r="M419" s="191"/>
      <c r="N419" s="194"/>
      <c r="O419" s="188"/>
      <c r="P419" s="197"/>
      <c r="Q419" s="44" t="s">
        <v>46</v>
      </c>
      <c r="R419" s="23">
        <f>+IFERROR(VLOOKUP(Q419,[9]DATOS!$E$2:$F$9,2,FALSE),"")</f>
        <v>10</v>
      </c>
      <c r="S419" s="96"/>
      <c r="T419" s="188"/>
      <c r="U419" s="197"/>
      <c r="V419" s="197"/>
      <c r="W419" s="185"/>
      <c r="X419" s="197"/>
      <c r="Y419" s="202"/>
      <c r="Z419" s="96"/>
      <c r="AA419" s="98"/>
      <c r="AB419" s="197"/>
      <c r="AC419" s="307"/>
      <c r="AD419" s="307"/>
    </row>
    <row r="420" spans="1:30" ht="14.25" customHeight="1" thickBot="1" x14ac:dyDescent="0.25">
      <c r="A420" s="350"/>
      <c r="B420" s="353"/>
      <c r="C420" s="353"/>
      <c r="D420" s="257"/>
      <c r="E420" s="353"/>
      <c r="F420" s="256"/>
      <c r="G420" s="256"/>
      <c r="H420" s="256"/>
      <c r="I420" s="355"/>
      <c r="J420" s="197"/>
      <c r="K420" s="140"/>
      <c r="L420" s="143"/>
      <c r="M420" s="191"/>
      <c r="N420" s="194"/>
      <c r="O420" s="188"/>
      <c r="P420" s="197"/>
      <c r="Q420" s="44" t="s">
        <v>10</v>
      </c>
      <c r="R420" s="23">
        <f>+IFERROR(VLOOKUP(Q420,[9]DATOS!$E$2:$F$9,2,FALSE),"")</f>
        <v>30</v>
      </c>
      <c r="S420" s="96"/>
      <c r="T420" s="188"/>
      <c r="U420" s="197"/>
      <c r="V420" s="197"/>
      <c r="W420" s="185"/>
      <c r="X420" s="197"/>
      <c r="Y420" s="202"/>
      <c r="Z420" s="96"/>
      <c r="AA420" s="98"/>
      <c r="AB420" s="197"/>
      <c r="AC420" s="307"/>
      <c r="AD420" s="307"/>
    </row>
    <row r="421" spans="1:30" ht="18.75" customHeight="1" x14ac:dyDescent="0.2">
      <c r="A421" s="350"/>
      <c r="B421" s="353"/>
      <c r="C421" s="353"/>
      <c r="D421" s="255" t="s">
        <v>350</v>
      </c>
      <c r="E421" s="353"/>
      <c r="F421" s="256"/>
      <c r="G421" s="256"/>
      <c r="H421" s="256"/>
      <c r="I421" s="356" t="s">
        <v>74</v>
      </c>
      <c r="J421" s="197" t="s">
        <v>39</v>
      </c>
      <c r="K421" s="140"/>
      <c r="L421" s="143"/>
      <c r="M421" s="191"/>
      <c r="N421" s="194"/>
      <c r="O421" s="188"/>
      <c r="P421" s="197"/>
      <c r="Q421" s="44" t="s">
        <v>43</v>
      </c>
      <c r="R421" s="23">
        <f>+IFERROR(VLOOKUP(Q421,[9]DATOS!$E$2:$F$9,2,FALSE),"")</f>
        <v>5</v>
      </c>
      <c r="S421" s="96"/>
      <c r="T421" s="188"/>
      <c r="U421" s="197"/>
      <c r="V421" s="197"/>
      <c r="W421" s="185"/>
      <c r="X421" s="197"/>
      <c r="Y421" s="202"/>
      <c r="Z421" s="96"/>
      <c r="AA421" s="98"/>
      <c r="AB421" s="197"/>
      <c r="AC421" s="307"/>
      <c r="AD421" s="307"/>
    </row>
    <row r="422" spans="1:30" ht="5.25" customHeight="1" thickBot="1" x14ac:dyDescent="0.25">
      <c r="A422" s="351"/>
      <c r="B422" s="354"/>
      <c r="C422" s="354"/>
      <c r="D422" s="193"/>
      <c r="E422" s="354"/>
      <c r="F422" s="257"/>
      <c r="G422" s="257"/>
      <c r="H422" s="257"/>
      <c r="I422" s="357"/>
      <c r="J422" s="201"/>
      <c r="K422" s="141"/>
      <c r="L422" s="144"/>
      <c r="M422" s="192"/>
      <c r="N422" s="195"/>
      <c r="O422" s="189"/>
      <c r="P422" s="201"/>
      <c r="Q422" s="24"/>
      <c r="R422" s="24" t="str">
        <f>+IFERROR(VLOOKUP(Q422,[9]DATOS!$E$2:$F$9,2,FALSE),"")</f>
        <v/>
      </c>
      <c r="S422" s="97"/>
      <c r="T422" s="189"/>
      <c r="U422" s="201"/>
      <c r="V422" s="201"/>
      <c r="W422" s="186"/>
      <c r="X422" s="201"/>
      <c r="Y422" s="203"/>
      <c r="Z422" s="97"/>
      <c r="AA422" s="98"/>
      <c r="AB422" s="197"/>
      <c r="AC422" s="327"/>
      <c r="AD422" s="327"/>
    </row>
    <row r="423" spans="1:30" ht="27" customHeight="1" x14ac:dyDescent="0.2">
      <c r="A423" s="207">
        <v>32</v>
      </c>
      <c r="B423" s="207" t="s">
        <v>351</v>
      </c>
      <c r="C423" s="207" t="s">
        <v>352</v>
      </c>
      <c r="D423" s="207" t="s">
        <v>353</v>
      </c>
      <c r="E423" s="213" t="s">
        <v>354</v>
      </c>
      <c r="F423" s="217" t="s">
        <v>355</v>
      </c>
      <c r="G423" s="211" t="s">
        <v>23</v>
      </c>
      <c r="H423" s="214" t="s">
        <v>27</v>
      </c>
      <c r="I423" s="39" t="s">
        <v>58</v>
      </c>
      <c r="J423" s="40" t="s">
        <v>40</v>
      </c>
      <c r="K423" s="139">
        <f>COUNTIF(J423:J446,[10]DATOS!$D$15)</f>
        <v>8</v>
      </c>
      <c r="L423" s="142" t="str">
        <f>+IF(AND(K423&lt;6,K423&gt;0),"Moderado",IF(AND(K423&lt;12,K423&gt;5),"Mayor",IF(AND(K423&lt;18,K423&gt;11),"Catastrófico","Responda las Preguntas de Impacto")))</f>
        <v>Mayor</v>
      </c>
      <c r="M423" s="215" t="str">
        <f>IF(AND(EXACT(H423,"Raro"),(EXACT(L423,"Moderado"))),"Baja",IF(AND(EXACT(H423,"Raro"),(EXACT(L423,"Mayor"))),"Baja",IF(AND(EXACT(H423,"Raro"),(EXACT(L423,"Catastrófico"))),"Moderada",IF(AND(EXACT(H423,"Improbable"),(EXACT(L423,"Moderado"))),"Baja",IF(AND(EXACT(H423,"Improbable"),(EXACT(L423,"Mayor"))),"Moderada",IF(AND(EXACT(H423,"Improbable"),(EXACT(L423,"Catastrófico"))),"Alta",IF(AND(EXACT(H423,"Posible"),(EXACT(L423,"Moderado"))),"Moderada",IF(AND(EXACT(H423,"Posible"),(EXACT(L423,"Mayor"))),"Alta",IF(AND(EXACT(H423,"Posible"),(EXACT(L423,"Catastrófico"))),"Extrema",IF(AND(EXACT(H423,"Probable"),(EXACT(L423,"Moderado"))),"Moderada",IF(AND(EXACT(H423,"Probable"),(EXACT(L423,"Mayor"))),"Alta",IF(AND(EXACT(H423,"Probable"),(EXACT(L423,"Catastrófico"))),"Extrema",IF(AND(EXACT(H423,"Casi Seguro"),(EXACT(L423,"Moderado"))),"Moderada",IF(AND(EXACT(H423,"Casi Seguro"),(EXACT(L423,"Mayor"))),"Alta",IF(AND(EXACT(H423,"Casi Seguro"),(EXACT(L423,"Catastrófico"))),"Extrema","")))))))))))))))</f>
        <v>Baja</v>
      </c>
      <c r="N423" s="216" t="str">
        <f t="shared" ref="N423" si="31">IF(EXACT(M423,"Baja"),"Asumir el Riesgo",IF(EXACT(M423,"Moderada"),"Asumir el Riesgo, Reducir el Riesgo",IF(EXACT(M423,"Alta"),"Asumir el Riesgo, Evitar, Compartir o Transferir",IF(EXACT(M423,"Extrema"),"Reducir el Riesgo, Evitar, Compartir o Transferir",""))))</f>
        <v>Asumir el Riesgo</v>
      </c>
      <c r="O423" s="214" t="s">
        <v>356</v>
      </c>
      <c r="P423" s="217" t="s">
        <v>55</v>
      </c>
      <c r="Q423" s="22" t="s">
        <v>44</v>
      </c>
      <c r="R423" s="22">
        <f>+IFERROR(VLOOKUP(Q423,[10]DATOS!$E$2:$F$9,2,FALSE),"")</f>
        <v>15</v>
      </c>
      <c r="S423" s="124">
        <f>SUM(R423:R430)</f>
        <v>45</v>
      </c>
      <c r="T423" s="214" t="s">
        <v>27</v>
      </c>
      <c r="U423" s="217" t="s">
        <v>35</v>
      </c>
      <c r="V423" s="217" t="str">
        <f>IF(AND(EXACT(T423,"Raro"),(EXACT(U423,"Moderado"))),"Baja",IF(AND(EXACT(T423,"Raro"),(EXACT(U423,"Mayor"))),"Baja",IF(AND(EXACT(T423,"Raro"),(EXACT(U423,"Catastrófico"))),"Moderada",IF(AND(EXACT(T423,"Improbable"),(EXACT(U423,"Moderado"))),"Baja",IF(AND(EXACT(T423,"Improbable"),(EXACT(U423,"Mayor"))),"Moderada",IF(AND(EXACT(T423,"Improbable"),(EXACT(U423,"Catastrófico"))),"Alta",IF(AND(EXACT(T423,"Posible"),(EXACT(U423,"Moderado"))),"Moderada",IF(AND(EXACT(T423,"Posible"),(EXACT(U423,"Mayor"))),"Alta",IF(AND(EXACT(T423,"Posible"),(EXACT(U423,"Catastrófico"))),"Extrema",IF(AND(EXACT(T423,"Probable"),(EXACT(U423,"Moderado"))),"Moderada",IF(AND(EXACT(T423,"Probable"),(EXACT(U423,"Mayor"))),"Alta",IF(AND(EXACT(T423,"Probable"),(EXACT(U423,"Catastrófico"))),"Extrema",IF(AND(EXACT(T423,"Casi Seguro"),(EXACT(U423,"Moderado"))),"Moderada",IF(AND(EXACT(T423,"Casi Seguro"),(EXACT(U423,"Mayor"))),"Alta",IF(AND(EXACT(T423,"Casi Seguro"),(EXACT(U423,"Catastrófico"))),"Extrema","")))))))))))))))</f>
        <v>Moderada</v>
      </c>
      <c r="W423" s="215" t="str">
        <f t="shared" ref="W423" si="32">IF(EXACT(V423,"Baja"),"Asumir el Riesgo",IF(EXACT(V423,"Moderada"),"Asumir el Riesgo, Reducir el Riesgo",IF(EXACT(V423,"Alta"),"Asumir el Riesgo, Evitar, Compartir o Transferir",IF(EXACT(V423,"Extrema"),"Reducir el Riesgo, Evitar, Compartir o Transferir",""))))</f>
        <v>Asumir el Riesgo, Reducir el Riesgo</v>
      </c>
      <c r="X423" s="214" t="s">
        <v>171</v>
      </c>
      <c r="Y423" s="217" t="s">
        <v>357</v>
      </c>
      <c r="Z423" s="217" t="s">
        <v>358</v>
      </c>
      <c r="AA423" s="217" t="s">
        <v>359</v>
      </c>
      <c r="AB423" s="217" t="s">
        <v>360</v>
      </c>
      <c r="AC423" s="217" t="s">
        <v>358</v>
      </c>
      <c r="AD423" s="211" t="s">
        <v>361</v>
      </c>
    </row>
    <row r="424" spans="1:30" ht="27" customHeight="1" x14ac:dyDescent="0.2">
      <c r="A424" s="202"/>
      <c r="B424" s="202"/>
      <c r="C424" s="202"/>
      <c r="D424" s="202"/>
      <c r="E424" s="204"/>
      <c r="F424" s="197"/>
      <c r="G424" s="185"/>
      <c r="H424" s="188"/>
      <c r="I424" s="42" t="s">
        <v>59</v>
      </c>
      <c r="J424" s="43" t="s">
        <v>39</v>
      </c>
      <c r="K424" s="140"/>
      <c r="L424" s="143"/>
      <c r="M424" s="191"/>
      <c r="N424" s="194"/>
      <c r="O424" s="188"/>
      <c r="P424" s="197"/>
      <c r="Q424" s="23" t="s">
        <v>12</v>
      </c>
      <c r="R424" s="23">
        <f>+IFERROR(VLOOKUP(Q424,[10]DATOS!$E$2:$F$9,2,FALSE),"")</f>
        <v>15</v>
      </c>
      <c r="S424" s="96"/>
      <c r="T424" s="188"/>
      <c r="U424" s="197"/>
      <c r="V424" s="197"/>
      <c r="W424" s="191"/>
      <c r="X424" s="188"/>
      <c r="Y424" s="197"/>
      <c r="Z424" s="197"/>
      <c r="AA424" s="197"/>
      <c r="AB424" s="197"/>
      <c r="AC424" s="197"/>
      <c r="AD424" s="185"/>
    </row>
    <row r="425" spans="1:30" ht="27" customHeight="1" x14ac:dyDescent="0.2">
      <c r="A425" s="202"/>
      <c r="B425" s="202"/>
      <c r="C425" s="202"/>
      <c r="D425" s="202"/>
      <c r="E425" s="204"/>
      <c r="F425" s="197"/>
      <c r="G425" s="185"/>
      <c r="H425" s="188"/>
      <c r="I425" s="42" t="s">
        <v>60</v>
      </c>
      <c r="J425" s="43" t="s">
        <v>40</v>
      </c>
      <c r="K425" s="140"/>
      <c r="L425" s="143"/>
      <c r="M425" s="191"/>
      <c r="N425" s="194"/>
      <c r="O425" s="188"/>
      <c r="P425" s="197"/>
      <c r="Q425" s="23" t="s">
        <v>11</v>
      </c>
      <c r="R425" s="23">
        <f>+IFERROR(VLOOKUP(Q425,[10]DATOS!$E$2:$F$9,2,FALSE),"")</f>
        <v>15</v>
      </c>
      <c r="S425" s="96"/>
      <c r="T425" s="188"/>
      <c r="U425" s="197"/>
      <c r="V425" s="197"/>
      <c r="W425" s="191"/>
      <c r="X425" s="188"/>
      <c r="Y425" s="197"/>
      <c r="Z425" s="197"/>
      <c r="AA425" s="197"/>
      <c r="AB425" s="197"/>
      <c r="AC425" s="197"/>
      <c r="AD425" s="185"/>
    </row>
    <row r="426" spans="1:30" ht="27" customHeight="1" x14ac:dyDescent="0.2">
      <c r="A426" s="202"/>
      <c r="B426" s="202"/>
      <c r="C426" s="202"/>
      <c r="D426" s="202"/>
      <c r="E426" s="204"/>
      <c r="F426" s="197"/>
      <c r="G426" s="185"/>
      <c r="H426" s="188"/>
      <c r="I426" s="42" t="s">
        <v>61</v>
      </c>
      <c r="J426" s="43" t="s">
        <v>40</v>
      </c>
      <c r="K426" s="140"/>
      <c r="L426" s="143"/>
      <c r="M426" s="191"/>
      <c r="N426" s="194"/>
      <c r="O426" s="188"/>
      <c r="P426" s="197"/>
      <c r="Q426" s="23"/>
      <c r="R426" s="23" t="str">
        <f>+IFERROR(VLOOKUP(Q426,[10]DATOS!$E$2:$F$9,2,FALSE),"")</f>
        <v/>
      </c>
      <c r="S426" s="96"/>
      <c r="T426" s="188"/>
      <c r="U426" s="197"/>
      <c r="V426" s="197"/>
      <c r="W426" s="191"/>
      <c r="X426" s="188"/>
      <c r="Y426" s="197"/>
      <c r="Z426" s="197"/>
      <c r="AA426" s="197"/>
      <c r="AB426" s="197"/>
      <c r="AC426" s="197"/>
      <c r="AD426" s="185"/>
    </row>
    <row r="427" spans="1:30" ht="27" customHeight="1" x14ac:dyDescent="0.2">
      <c r="A427" s="202"/>
      <c r="B427" s="202"/>
      <c r="C427" s="202"/>
      <c r="D427" s="202"/>
      <c r="E427" s="204"/>
      <c r="F427" s="197"/>
      <c r="G427" s="185"/>
      <c r="H427" s="188"/>
      <c r="I427" s="42" t="s">
        <v>62</v>
      </c>
      <c r="J427" s="43" t="s">
        <v>39</v>
      </c>
      <c r="K427" s="140"/>
      <c r="L427" s="143"/>
      <c r="M427" s="191"/>
      <c r="N427" s="194"/>
      <c r="O427" s="188"/>
      <c r="P427" s="197"/>
      <c r="Q427" s="23"/>
      <c r="R427" s="23" t="str">
        <f>+IFERROR(VLOOKUP(Q427,[10]DATOS!$E$2:$F$9,2,FALSE),"")</f>
        <v/>
      </c>
      <c r="S427" s="96"/>
      <c r="T427" s="188"/>
      <c r="U427" s="197"/>
      <c r="V427" s="197"/>
      <c r="W427" s="191"/>
      <c r="X427" s="188"/>
      <c r="Y427" s="197"/>
      <c r="Z427" s="197"/>
      <c r="AA427" s="197"/>
      <c r="AB427" s="197"/>
      <c r="AC427" s="197"/>
      <c r="AD427" s="185"/>
    </row>
    <row r="428" spans="1:30" ht="27" customHeight="1" x14ac:dyDescent="0.2">
      <c r="A428" s="202"/>
      <c r="B428" s="202"/>
      <c r="C428" s="202"/>
      <c r="D428" s="202"/>
      <c r="E428" s="204"/>
      <c r="F428" s="197"/>
      <c r="G428" s="185"/>
      <c r="H428" s="188"/>
      <c r="I428" s="42" t="s">
        <v>63</v>
      </c>
      <c r="J428" s="43" t="s">
        <v>39</v>
      </c>
      <c r="K428" s="140"/>
      <c r="L428" s="143"/>
      <c r="M428" s="191"/>
      <c r="N428" s="194"/>
      <c r="O428" s="188"/>
      <c r="P428" s="197"/>
      <c r="Q428" s="23"/>
      <c r="R428" s="23" t="str">
        <f>+IFERROR(VLOOKUP(Q428,[10]DATOS!$E$2:$F$9,2,FALSE),"")</f>
        <v/>
      </c>
      <c r="S428" s="96"/>
      <c r="T428" s="188"/>
      <c r="U428" s="197"/>
      <c r="V428" s="197"/>
      <c r="W428" s="191"/>
      <c r="X428" s="188"/>
      <c r="Y428" s="197"/>
      <c r="Z428" s="197"/>
      <c r="AA428" s="197"/>
      <c r="AB428" s="197"/>
      <c r="AC428" s="197"/>
      <c r="AD428" s="185"/>
    </row>
    <row r="429" spans="1:30" ht="27" customHeight="1" x14ac:dyDescent="0.2">
      <c r="A429" s="202"/>
      <c r="B429" s="202"/>
      <c r="C429" s="202"/>
      <c r="D429" s="202"/>
      <c r="E429" s="204"/>
      <c r="F429" s="197"/>
      <c r="G429" s="185"/>
      <c r="H429" s="188"/>
      <c r="I429" s="42" t="s">
        <v>64</v>
      </c>
      <c r="J429" s="43" t="s">
        <v>40</v>
      </c>
      <c r="K429" s="140"/>
      <c r="L429" s="143"/>
      <c r="M429" s="191"/>
      <c r="N429" s="194"/>
      <c r="O429" s="188"/>
      <c r="P429" s="197"/>
      <c r="Q429" s="23"/>
      <c r="R429" s="23" t="str">
        <f>+IFERROR(VLOOKUP(Q429,[10]DATOS!$E$2:$F$9,2,FALSE),"")</f>
        <v/>
      </c>
      <c r="S429" s="96"/>
      <c r="T429" s="188"/>
      <c r="U429" s="197"/>
      <c r="V429" s="197"/>
      <c r="W429" s="191"/>
      <c r="X429" s="188"/>
      <c r="Y429" s="197"/>
      <c r="Z429" s="197"/>
      <c r="AA429" s="197"/>
      <c r="AB429" s="197"/>
      <c r="AC429" s="197"/>
      <c r="AD429" s="185"/>
    </row>
    <row r="430" spans="1:30" ht="27" customHeight="1" thickBot="1" x14ac:dyDescent="0.25">
      <c r="A430" s="202"/>
      <c r="B430" s="202"/>
      <c r="C430" s="202"/>
      <c r="D430" s="202"/>
      <c r="E430" s="204"/>
      <c r="F430" s="197"/>
      <c r="G430" s="185"/>
      <c r="H430" s="188"/>
      <c r="I430" s="42" t="s">
        <v>65</v>
      </c>
      <c r="J430" s="43" t="s">
        <v>40</v>
      </c>
      <c r="K430" s="140"/>
      <c r="L430" s="143"/>
      <c r="M430" s="191"/>
      <c r="N430" s="194"/>
      <c r="O430" s="188"/>
      <c r="P430" s="197"/>
      <c r="Q430" s="23"/>
      <c r="R430" s="23" t="str">
        <f>+IFERROR(VLOOKUP(Q430,[10]DATOS!$E$2:$F$9,2,FALSE),"")</f>
        <v/>
      </c>
      <c r="S430" s="96"/>
      <c r="T430" s="188"/>
      <c r="U430" s="197"/>
      <c r="V430" s="197"/>
      <c r="W430" s="191"/>
      <c r="X430" s="188"/>
      <c r="Y430" s="197"/>
      <c r="Z430" s="197"/>
      <c r="AA430" s="197"/>
      <c r="AB430" s="197"/>
      <c r="AC430" s="197"/>
      <c r="AD430" s="185"/>
    </row>
    <row r="431" spans="1:30" ht="27" customHeight="1" x14ac:dyDescent="0.2">
      <c r="A431" s="202"/>
      <c r="B431" s="202"/>
      <c r="C431" s="202"/>
      <c r="D431" s="202"/>
      <c r="E431" s="204"/>
      <c r="F431" s="197"/>
      <c r="G431" s="185"/>
      <c r="H431" s="188"/>
      <c r="I431" s="42" t="s">
        <v>66</v>
      </c>
      <c r="J431" s="43" t="s">
        <v>40</v>
      </c>
      <c r="K431" s="140"/>
      <c r="L431" s="143"/>
      <c r="M431" s="191"/>
      <c r="N431" s="194"/>
      <c r="O431" s="188" t="s">
        <v>362</v>
      </c>
      <c r="P431" s="197" t="s">
        <v>55</v>
      </c>
      <c r="Q431" s="23" t="s">
        <v>43</v>
      </c>
      <c r="R431" s="23">
        <f>+IFERROR(VLOOKUP(Q431,[10]DATOS!$E$2:$F$9,2,FALSE),"")</f>
        <v>5</v>
      </c>
      <c r="S431" s="96">
        <f>SUM(R431:R438)</f>
        <v>30</v>
      </c>
      <c r="T431" s="188"/>
      <c r="U431" s="197"/>
      <c r="V431" s="197"/>
      <c r="W431" s="191"/>
      <c r="X431" s="188" t="s">
        <v>171</v>
      </c>
      <c r="Y431" s="197" t="s">
        <v>363</v>
      </c>
      <c r="Z431" s="197" t="s">
        <v>358</v>
      </c>
      <c r="AA431" s="197" t="s">
        <v>359</v>
      </c>
      <c r="AB431" s="197" t="s">
        <v>364</v>
      </c>
      <c r="AC431" s="217" t="s">
        <v>358</v>
      </c>
      <c r="AD431" s="211" t="s">
        <v>365</v>
      </c>
    </row>
    <row r="432" spans="1:30" ht="27" customHeight="1" x14ac:dyDescent="0.2">
      <c r="A432" s="202"/>
      <c r="B432" s="202"/>
      <c r="C432" s="202"/>
      <c r="D432" s="202"/>
      <c r="E432" s="204"/>
      <c r="F432" s="197"/>
      <c r="G432" s="185"/>
      <c r="H432" s="188"/>
      <c r="I432" s="42" t="s">
        <v>67</v>
      </c>
      <c r="J432" s="43" t="s">
        <v>39</v>
      </c>
      <c r="K432" s="140"/>
      <c r="L432" s="143"/>
      <c r="M432" s="191"/>
      <c r="N432" s="194"/>
      <c r="O432" s="188"/>
      <c r="P432" s="197"/>
      <c r="Q432" s="23" t="s">
        <v>45</v>
      </c>
      <c r="R432" s="23">
        <f>+IFERROR(VLOOKUP(Q432,[10]DATOS!$E$2:$F$9,2,FALSE),"")</f>
        <v>10</v>
      </c>
      <c r="S432" s="96"/>
      <c r="T432" s="188"/>
      <c r="U432" s="197"/>
      <c r="V432" s="197"/>
      <c r="W432" s="191"/>
      <c r="X432" s="188"/>
      <c r="Y432" s="197"/>
      <c r="Z432" s="197"/>
      <c r="AA432" s="197"/>
      <c r="AB432" s="197"/>
      <c r="AC432" s="197"/>
      <c r="AD432" s="185"/>
    </row>
    <row r="433" spans="1:30" ht="27" customHeight="1" x14ac:dyDescent="0.2">
      <c r="A433" s="202"/>
      <c r="B433" s="202"/>
      <c r="C433" s="202"/>
      <c r="D433" s="202"/>
      <c r="E433" s="204"/>
      <c r="F433" s="197"/>
      <c r="G433" s="185"/>
      <c r="H433" s="188"/>
      <c r="I433" s="42" t="s">
        <v>68</v>
      </c>
      <c r="J433" s="43" t="s">
        <v>39</v>
      </c>
      <c r="K433" s="140"/>
      <c r="L433" s="143"/>
      <c r="M433" s="191"/>
      <c r="N433" s="194"/>
      <c r="O433" s="188"/>
      <c r="P433" s="197"/>
      <c r="Q433" s="23" t="s">
        <v>11</v>
      </c>
      <c r="R433" s="23">
        <f>+IFERROR(VLOOKUP(Q433,[10]DATOS!$E$2:$F$9,2,FALSE),"")</f>
        <v>15</v>
      </c>
      <c r="S433" s="96"/>
      <c r="T433" s="188"/>
      <c r="U433" s="197"/>
      <c r="V433" s="197"/>
      <c r="W433" s="191"/>
      <c r="X433" s="188"/>
      <c r="Y433" s="197"/>
      <c r="Z433" s="197"/>
      <c r="AA433" s="197"/>
      <c r="AB433" s="197"/>
      <c r="AC433" s="197"/>
      <c r="AD433" s="185"/>
    </row>
    <row r="434" spans="1:30" ht="27" customHeight="1" x14ac:dyDescent="0.2">
      <c r="A434" s="202"/>
      <c r="B434" s="202"/>
      <c r="C434" s="202"/>
      <c r="D434" s="202"/>
      <c r="E434" s="204"/>
      <c r="F434" s="197"/>
      <c r="G434" s="185"/>
      <c r="H434" s="188"/>
      <c r="I434" s="42" t="s">
        <v>69</v>
      </c>
      <c r="J434" s="43" t="s">
        <v>39</v>
      </c>
      <c r="K434" s="140"/>
      <c r="L434" s="143"/>
      <c r="M434" s="191"/>
      <c r="N434" s="194"/>
      <c r="O434" s="188"/>
      <c r="P434" s="197"/>
      <c r="Q434" s="23"/>
      <c r="R434" s="23" t="str">
        <f>+IFERROR(VLOOKUP(Q434,[10]DATOS!$E$2:$F$9,2,FALSE),"")</f>
        <v/>
      </c>
      <c r="S434" s="96"/>
      <c r="T434" s="188"/>
      <c r="U434" s="197"/>
      <c r="V434" s="197"/>
      <c r="W434" s="191"/>
      <c r="X434" s="188"/>
      <c r="Y434" s="197"/>
      <c r="Z434" s="197"/>
      <c r="AA434" s="197"/>
      <c r="AB434" s="197"/>
      <c r="AC434" s="197"/>
      <c r="AD434" s="185"/>
    </row>
    <row r="435" spans="1:30" ht="18.75" customHeight="1" x14ac:dyDescent="0.2">
      <c r="A435" s="202"/>
      <c r="B435" s="202"/>
      <c r="C435" s="202"/>
      <c r="D435" s="202"/>
      <c r="E435" s="204"/>
      <c r="F435" s="197"/>
      <c r="G435" s="185"/>
      <c r="H435" s="188"/>
      <c r="I435" s="212" t="s">
        <v>70</v>
      </c>
      <c r="J435" s="197" t="s">
        <v>39</v>
      </c>
      <c r="K435" s="140"/>
      <c r="L435" s="143"/>
      <c r="M435" s="191"/>
      <c r="N435" s="194"/>
      <c r="O435" s="188"/>
      <c r="P435" s="197"/>
      <c r="Q435" s="23"/>
      <c r="R435" s="23" t="str">
        <f>+IFERROR(VLOOKUP(Q435,[10]DATOS!$E$2:$F$9,2,FALSE),"")</f>
        <v/>
      </c>
      <c r="S435" s="96"/>
      <c r="T435" s="188"/>
      <c r="U435" s="197"/>
      <c r="V435" s="197"/>
      <c r="W435" s="191"/>
      <c r="X435" s="188"/>
      <c r="Y435" s="197"/>
      <c r="Z435" s="197"/>
      <c r="AA435" s="197"/>
      <c r="AB435" s="197"/>
      <c r="AC435" s="197"/>
      <c r="AD435" s="185"/>
    </row>
    <row r="436" spans="1:30" ht="18.75" customHeight="1" x14ac:dyDescent="0.2">
      <c r="A436" s="202"/>
      <c r="B436" s="202"/>
      <c r="C436" s="202"/>
      <c r="D436" s="202"/>
      <c r="E436" s="204"/>
      <c r="F436" s="197"/>
      <c r="G436" s="185"/>
      <c r="H436" s="188"/>
      <c r="I436" s="212"/>
      <c r="J436" s="197"/>
      <c r="K436" s="140"/>
      <c r="L436" s="143"/>
      <c r="M436" s="191"/>
      <c r="N436" s="194"/>
      <c r="O436" s="188"/>
      <c r="P436" s="197"/>
      <c r="Q436" s="23"/>
      <c r="R436" s="23" t="str">
        <f>+IFERROR(VLOOKUP(Q436,[10]DATOS!$E$2:$F$9,2,FALSE),"")</f>
        <v/>
      </c>
      <c r="S436" s="96"/>
      <c r="T436" s="188"/>
      <c r="U436" s="197"/>
      <c r="V436" s="197"/>
      <c r="W436" s="191"/>
      <c r="X436" s="188"/>
      <c r="Y436" s="197"/>
      <c r="Z436" s="197"/>
      <c r="AA436" s="197"/>
      <c r="AB436" s="197"/>
      <c r="AC436" s="197"/>
      <c r="AD436" s="185"/>
    </row>
    <row r="437" spans="1:30" ht="18.75" customHeight="1" x14ac:dyDescent="0.2">
      <c r="A437" s="202"/>
      <c r="B437" s="202"/>
      <c r="C437" s="202"/>
      <c r="D437" s="202"/>
      <c r="E437" s="204"/>
      <c r="F437" s="197"/>
      <c r="G437" s="185"/>
      <c r="H437" s="188"/>
      <c r="I437" s="212" t="s">
        <v>71</v>
      </c>
      <c r="J437" s="197" t="s">
        <v>39</v>
      </c>
      <c r="K437" s="140"/>
      <c r="L437" s="143"/>
      <c r="M437" s="191"/>
      <c r="N437" s="194"/>
      <c r="O437" s="188"/>
      <c r="P437" s="197"/>
      <c r="Q437" s="23"/>
      <c r="R437" s="23" t="str">
        <f>+IFERROR(VLOOKUP(Q437,[10]DATOS!$E$2:$F$9,2,FALSE),"")</f>
        <v/>
      </c>
      <c r="S437" s="96"/>
      <c r="T437" s="188"/>
      <c r="U437" s="197"/>
      <c r="V437" s="197"/>
      <c r="W437" s="191"/>
      <c r="X437" s="188"/>
      <c r="Y437" s="197"/>
      <c r="Z437" s="197"/>
      <c r="AA437" s="197"/>
      <c r="AB437" s="197"/>
      <c r="AC437" s="197"/>
      <c r="AD437" s="185"/>
    </row>
    <row r="438" spans="1:30" ht="18.75" customHeight="1" x14ac:dyDescent="0.2">
      <c r="A438" s="202"/>
      <c r="B438" s="202"/>
      <c r="C438" s="202"/>
      <c r="D438" s="202"/>
      <c r="E438" s="204"/>
      <c r="F438" s="197"/>
      <c r="G438" s="185"/>
      <c r="H438" s="188"/>
      <c r="I438" s="212"/>
      <c r="J438" s="197"/>
      <c r="K438" s="140"/>
      <c r="L438" s="143"/>
      <c r="M438" s="191"/>
      <c r="N438" s="194"/>
      <c r="O438" s="188"/>
      <c r="P438" s="197"/>
      <c r="Q438" s="23"/>
      <c r="R438" s="23" t="str">
        <f>+IFERROR(VLOOKUP(Q438,[10]DATOS!$E$2:$F$9,2,FALSE),"")</f>
        <v/>
      </c>
      <c r="S438" s="96"/>
      <c r="T438" s="188"/>
      <c r="U438" s="197"/>
      <c r="V438" s="197"/>
      <c r="W438" s="191"/>
      <c r="X438" s="188"/>
      <c r="Y438" s="197"/>
      <c r="Z438" s="197"/>
      <c r="AA438" s="197"/>
      <c r="AB438" s="197"/>
      <c r="AC438" s="197"/>
      <c r="AD438" s="185"/>
    </row>
    <row r="439" spans="1:30" ht="18.75" customHeight="1" x14ac:dyDescent="0.2">
      <c r="A439" s="202"/>
      <c r="B439" s="202"/>
      <c r="C439" s="202"/>
      <c r="D439" s="202"/>
      <c r="E439" s="204"/>
      <c r="F439" s="197"/>
      <c r="G439" s="185"/>
      <c r="H439" s="188"/>
      <c r="I439" s="212" t="s">
        <v>71</v>
      </c>
      <c r="J439" s="197"/>
      <c r="K439" s="140"/>
      <c r="L439" s="143"/>
      <c r="M439" s="191"/>
      <c r="N439" s="194"/>
      <c r="O439" s="188"/>
      <c r="P439" s="197"/>
      <c r="Q439" s="23"/>
      <c r="R439" s="23" t="str">
        <f>+IFERROR(VLOOKUP(Q439,[10]DATOS!$E$2:$F$9,2,FALSE),"")</f>
        <v/>
      </c>
      <c r="S439" s="96">
        <f>SUM(R439:R446)</f>
        <v>0</v>
      </c>
      <c r="T439" s="188"/>
      <c r="U439" s="197"/>
      <c r="V439" s="197"/>
      <c r="W439" s="191"/>
      <c r="X439" s="119"/>
      <c r="Y439" s="96"/>
      <c r="Z439" s="96"/>
      <c r="AA439" s="96"/>
      <c r="AB439" s="96"/>
      <c r="AC439" s="96"/>
      <c r="AD439" s="98"/>
    </row>
    <row r="440" spans="1:30" ht="18.75" customHeight="1" x14ac:dyDescent="0.2">
      <c r="A440" s="202"/>
      <c r="B440" s="202"/>
      <c r="C440" s="202"/>
      <c r="D440" s="202"/>
      <c r="E440" s="204"/>
      <c r="F440" s="197"/>
      <c r="G440" s="185"/>
      <c r="H440" s="188"/>
      <c r="I440" s="212"/>
      <c r="J440" s="197"/>
      <c r="K440" s="140"/>
      <c r="L440" s="143"/>
      <c r="M440" s="191"/>
      <c r="N440" s="194"/>
      <c r="O440" s="188"/>
      <c r="P440" s="197"/>
      <c r="Q440" s="23"/>
      <c r="R440" s="23" t="str">
        <f>+IFERROR(VLOOKUP(Q440,[10]DATOS!$E$2:$F$9,2,FALSE),"")</f>
        <v/>
      </c>
      <c r="S440" s="96"/>
      <c r="T440" s="188"/>
      <c r="U440" s="197"/>
      <c r="V440" s="197"/>
      <c r="W440" s="191"/>
      <c r="X440" s="119"/>
      <c r="Y440" s="96"/>
      <c r="Z440" s="96"/>
      <c r="AA440" s="96"/>
      <c r="AB440" s="96"/>
      <c r="AC440" s="96"/>
      <c r="AD440" s="98"/>
    </row>
    <row r="441" spans="1:30" ht="18.75" customHeight="1" x14ac:dyDescent="0.2">
      <c r="A441" s="202"/>
      <c r="B441" s="202"/>
      <c r="C441" s="202"/>
      <c r="D441" s="202"/>
      <c r="E441" s="204"/>
      <c r="F441" s="197"/>
      <c r="G441" s="185"/>
      <c r="H441" s="188"/>
      <c r="I441" s="212" t="s">
        <v>72</v>
      </c>
      <c r="J441" s="197" t="s">
        <v>40</v>
      </c>
      <c r="K441" s="140"/>
      <c r="L441" s="143"/>
      <c r="M441" s="191"/>
      <c r="N441" s="194"/>
      <c r="O441" s="188"/>
      <c r="P441" s="197"/>
      <c r="Q441" s="23"/>
      <c r="R441" s="23" t="str">
        <f>+IFERROR(VLOOKUP(Q441,[10]DATOS!$E$2:$F$9,2,FALSE),"")</f>
        <v/>
      </c>
      <c r="S441" s="96"/>
      <c r="T441" s="188"/>
      <c r="U441" s="197"/>
      <c r="V441" s="197"/>
      <c r="W441" s="191"/>
      <c r="X441" s="119"/>
      <c r="Y441" s="96"/>
      <c r="Z441" s="96"/>
      <c r="AA441" s="96"/>
      <c r="AB441" s="96"/>
      <c r="AC441" s="96"/>
      <c r="AD441" s="98"/>
    </row>
    <row r="442" spans="1:30" ht="18.75" customHeight="1" x14ac:dyDescent="0.2">
      <c r="A442" s="202"/>
      <c r="B442" s="202"/>
      <c r="C442" s="202"/>
      <c r="D442" s="202"/>
      <c r="E442" s="204"/>
      <c r="F442" s="197"/>
      <c r="G442" s="185"/>
      <c r="H442" s="188"/>
      <c r="I442" s="212"/>
      <c r="J442" s="197"/>
      <c r="K442" s="140"/>
      <c r="L442" s="143"/>
      <c r="M442" s="191"/>
      <c r="N442" s="194"/>
      <c r="O442" s="188"/>
      <c r="P442" s="197"/>
      <c r="Q442" s="23"/>
      <c r="R442" s="23" t="str">
        <f>+IFERROR(VLOOKUP(Q442,[10]DATOS!$E$2:$F$9,2,FALSE),"")</f>
        <v/>
      </c>
      <c r="S442" s="96"/>
      <c r="T442" s="188"/>
      <c r="U442" s="197"/>
      <c r="V442" s="197"/>
      <c r="W442" s="191"/>
      <c r="X442" s="119"/>
      <c r="Y442" s="96"/>
      <c r="Z442" s="96"/>
      <c r="AA442" s="96"/>
      <c r="AB442" s="96"/>
      <c r="AC442" s="96"/>
      <c r="AD442" s="98"/>
    </row>
    <row r="443" spans="1:30" ht="18.75" customHeight="1" x14ac:dyDescent="0.2">
      <c r="A443" s="202"/>
      <c r="B443" s="202"/>
      <c r="C443" s="202"/>
      <c r="D443" s="202"/>
      <c r="E443" s="204"/>
      <c r="F443" s="197"/>
      <c r="G443" s="185"/>
      <c r="H443" s="188"/>
      <c r="I443" s="212" t="s">
        <v>73</v>
      </c>
      <c r="J443" s="197" t="s">
        <v>40</v>
      </c>
      <c r="K443" s="140"/>
      <c r="L443" s="143"/>
      <c r="M443" s="191"/>
      <c r="N443" s="194"/>
      <c r="O443" s="188"/>
      <c r="P443" s="197"/>
      <c r="Q443" s="23"/>
      <c r="R443" s="23" t="str">
        <f>+IFERROR(VLOOKUP(Q443,[10]DATOS!$E$2:$F$9,2,FALSE),"")</f>
        <v/>
      </c>
      <c r="S443" s="96"/>
      <c r="T443" s="188"/>
      <c r="U443" s="197"/>
      <c r="V443" s="197"/>
      <c r="W443" s="191"/>
      <c r="X443" s="119"/>
      <c r="Y443" s="96"/>
      <c r="Z443" s="96"/>
      <c r="AA443" s="96"/>
      <c r="AB443" s="96"/>
      <c r="AC443" s="96"/>
      <c r="AD443" s="98"/>
    </row>
    <row r="444" spans="1:30" ht="18.75" customHeight="1" x14ac:dyDescent="0.2">
      <c r="A444" s="202"/>
      <c r="B444" s="202"/>
      <c r="C444" s="202"/>
      <c r="D444" s="202"/>
      <c r="E444" s="204"/>
      <c r="F444" s="197"/>
      <c r="G444" s="185"/>
      <c r="H444" s="188"/>
      <c r="I444" s="212"/>
      <c r="J444" s="197"/>
      <c r="K444" s="140"/>
      <c r="L444" s="143"/>
      <c r="M444" s="191"/>
      <c r="N444" s="194"/>
      <c r="O444" s="188"/>
      <c r="P444" s="197"/>
      <c r="Q444" s="23"/>
      <c r="R444" s="23" t="str">
        <f>+IFERROR(VLOOKUP(Q444,[10]DATOS!$E$2:$F$9,2,FALSE),"")</f>
        <v/>
      </c>
      <c r="S444" s="96"/>
      <c r="T444" s="188"/>
      <c r="U444" s="197"/>
      <c r="V444" s="197"/>
      <c r="W444" s="191"/>
      <c r="X444" s="119"/>
      <c r="Y444" s="96"/>
      <c r="Z444" s="96"/>
      <c r="AA444" s="96"/>
      <c r="AB444" s="96"/>
      <c r="AC444" s="96"/>
      <c r="AD444" s="98"/>
    </row>
    <row r="445" spans="1:30" ht="18.75" customHeight="1" x14ac:dyDescent="0.2">
      <c r="A445" s="202"/>
      <c r="B445" s="202"/>
      <c r="C445" s="202"/>
      <c r="D445" s="202"/>
      <c r="E445" s="204"/>
      <c r="F445" s="197"/>
      <c r="G445" s="185"/>
      <c r="H445" s="188"/>
      <c r="I445" s="218" t="s">
        <v>74</v>
      </c>
      <c r="J445" s="197" t="s">
        <v>40</v>
      </c>
      <c r="K445" s="140"/>
      <c r="L445" s="143"/>
      <c r="M445" s="191"/>
      <c r="N445" s="194"/>
      <c r="O445" s="188"/>
      <c r="P445" s="197"/>
      <c r="Q445" s="23"/>
      <c r="R445" s="23" t="str">
        <f>+IFERROR(VLOOKUP(Q445,[10]DATOS!$E$2:$F$9,2,FALSE),"")</f>
        <v/>
      </c>
      <c r="S445" s="96"/>
      <c r="T445" s="188"/>
      <c r="U445" s="197"/>
      <c r="V445" s="197"/>
      <c r="W445" s="191"/>
      <c r="X445" s="119"/>
      <c r="Y445" s="96"/>
      <c r="Z445" s="96"/>
      <c r="AA445" s="96"/>
      <c r="AB445" s="96"/>
      <c r="AC445" s="96"/>
      <c r="AD445" s="98"/>
    </row>
    <row r="446" spans="1:30" ht="18.75" customHeight="1" thickBot="1" x14ac:dyDescent="0.25">
      <c r="A446" s="203"/>
      <c r="B446" s="203"/>
      <c r="C446" s="202"/>
      <c r="D446" s="203"/>
      <c r="E446" s="205"/>
      <c r="F446" s="201"/>
      <c r="G446" s="186"/>
      <c r="H446" s="189"/>
      <c r="I446" s="219"/>
      <c r="J446" s="201"/>
      <c r="K446" s="141"/>
      <c r="L446" s="144"/>
      <c r="M446" s="192"/>
      <c r="N446" s="195"/>
      <c r="O446" s="189"/>
      <c r="P446" s="201"/>
      <c r="Q446" s="24"/>
      <c r="R446" s="24" t="str">
        <f>+IFERROR(VLOOKUP(Q446,[10]DATOS!$E$2:$F$9,2,FALSE),"")</f>
        <v/>
      </c>
      <c r="S446" s="97"/>
      <c r="T446" s="189"/>
      <c r="U446" s="201"/>
      <c r="V446" s="201"/>
      <c r="W446" s="192"/>
      <c r="X446" s="120"/>
      <c r="Y446" s="97"/>
      <c r="Z446" s="97"/>
      <c r="AA446" s="97"/>
      <c r="AB446" s="97"/>
      <c r="AC446" s="97"/>
      <c r="AD446" s="99"/>
    </row>
    <row r="447" spans="1:30" ht="64.5" customHeight="1" x14ac:dyDescent="0.2">
      <c r="A447" s="123">
        <v>33</v>
      </c>
      <c r="B447" s="207" t="s">
        <v>366</v>
      </c>
      <c r="C447" s="202"/>
      <c r="D447" s="207" t="s">
        <v>353</v>
      </c>
      <c r="E447" s="240" t="s">
        <v>367</v>
      </c>
      <c r="F447" s="217" t="s">
        <v>368</v>
      </c>
      <c r="G447" s="211" t="s">
        <v>23</v>
      </c>
      <c r="H447" s="214" t="s">
        <v>28</v>
      </c>
      <c r="I447" s="39" t="s">
        <v>58</v>
      </c>
      <c r="J447" s="40" t="s">
        <v>40</v>
      </c>
      <c r="K447" s="139">
        <f>COUNTIF(J447:J470,[10]DATOS!$D$15)</f>
        <v>5</v>
      </c>
      <c r="L447" s="142" t="str">
        <f>+IF(AND(K447&lt;6,K447&gt;0),"Moderado",IF(AND(K447&lt;12,K447&gt;5),"Mayor",IF(AND(K447&lt;18,K447&gt;11),"Catastrófico","Responda las Preguntas de Impacto")))</f>
        <v>Moderado</v>
      </c>
      <c r="M447" s="215" t="str">
        <f>IF(AND(EXACT(H447,"Raro"),(EXACT(L447,"Moderado"))),"Baja",IF(AND(EXACT(H447,"Raro"),(EXACT(L447,"Mayor"))),"Baja",IF(AND(EXACT(H447,"Raro"),(EXACT(L447,"Catastrófico"))),"Moderada",IF(AND(EXACT(H447,"Improbable"),(EXACT(L447,"Moderado"))),"Baja",IF(AND(EXACT(H447,"Improbable"),(EXACT(L447,"Mayor"))),"Moderada",IF(AND(EXACT(H447,"Improbable"),(EXACT(L447,"Catastrófico"))),"Alta",IF(AND(EXACT(H447,"Posible"),(EXACT(L447,"Moderado"))),"Moderada",IF(AND(EXACT(H447,"Posible"),(EXACT(L447,"Mayor"))),"Alta",IF(AND(EXACT(H447,"Posible"),(EXACT(L447,"Catastrófico"))),"Extrema",IF(AND(EXACT(H447,"Probable"),(EXACT(L447,"Moderado"))),"Moderada",IF(AND(EXACT(H447,"Probable"),(EXACT(L447,"Mayor"))),"Alta",IF(AND(EXACT(H447,"Probable"),(EXACT(L447,"Catastrófico"))),"Extrema",IF(AND(EXACT(H447,"Casi Seguro"),(EXACT(L447,"Moderado"))),"Moderada",IF(AND(EXACT(H447,"Casi Seguro"),(EXACT(L447,"Mayor"))),"Alta",IF(AND(EXACT(H447,"Casi Seguro"),(EXACT(L447,"Catastrófico"))),"Extrema","")))))))))))))))</f>
        <v>Baja</v>
      </c>
      <c r="N447" s="216" t="str">
        <f t="shared" ref="N447" si="33">IF(EXACT(M447,"Baja"),"Asumir el Riesgo",IF(EXACT(M447,"Moderada"),"Asumir el Riesgo, Reducir el Riesgo",IF(EXACT(M447,"Alta"),"Asumir el Riesgo, Evitar, Compartir o Transferir",IF(EXACT(M447,"Extrema"),"Reducir el Riesgo, Evitar, Compartir o Transferir",""))))</f>
        <v>Asumir el Riesgo</v>
      </c>
      <c r="O447" s="224" t="s">
        <v>369</v>
      </c>
      <c r="P447" s="207" t="s">
        <v>55</v>
      </c>
      <c r="Q447" s="22" t="s">
        <v>43</v>
      </c>
      <c r="R447" s="22">
        <f>+IFERROR(VLOOKUP(Q447,[10]DATOS!$E$2:$F$9,2,FALSE),"")</f>
        <v>5</v>
      </c>
      <c r="S447" s="124">
        <f>SUM(R447:R454)</f>
        <v>40</v>
      </c>
      <c r="T447" s="214" t="s">
        <v>28</v>
      </c>
      <c r="U447" s="217" t="s">
        <v>36</v>
      </c>
      <c r="V447" s="217" t="str">
        <f>IF(AND(EXACT(T447,"Raro"),(EXACT(U447,"Moderado"))),"Baja",IF(AND(EXACT(T447,"Raro"),(EXACT(U447,"Mayor"))),"Baja",IF(AND(EXACT(T447,"Raro"),(EXACT(U447,"Catastrófico"))),"Moderada",IF(AND(EXACT(T447,"Improbable"),(EXACT(U447,"Moderado"))),"Baja",IF(AND(EXACT(T447,"Improbable"),(EXACT(U447,"Mayor"))),"Moderada",IF(AND(EXACT(T447,"Improbable"),(EXACT(U447,"Catastrófico"))),"Alta",IF(AND(EXACT(T447,"Posible"),(EXACT(U447,"Moderado"))),"Moderada",IF(AND(EXACT(T447,"Posible"),(EXACT(U447,"Mayor"))),"Alta",IF(AND(EXACT(T447,"Posible"),(EXACT(U447,"Catastrófico"))),"Extrema",IF(AND(EXACT(T447,"Probable"),(EXACT(U447,"Moderado"))),"Moderada",IF(AND(EXACT(T447,"Probable"),(EXACT(U447,"Mayor"))),"Alta",IF(AND(EXACT(T447,"Probable"),(EXACT(U447,"Catastrófico"))),"Extrema",IF(AND(EXACT(T447,"Casi Seguro"),(EXACT(U447,"Moderado"))),"Moderada",IF(AND(EXACT(T447,"Casi Seguro"),(EXACT(U447,"Mayor"))),"Alta",IF(AND(EXACT(T447,"Casi Seguro"),(EXACT(U447,"Catastrófico"))),"Extrema","")))))))))))))))</f>
        <v>Moderada</v>
      </c>
      <c r="W447" s="211" t="str">
        <f t="shared" ref="W447" si="34">IF(EXACT(V447,"Baja"),"Asumir el Riesgo",IF(EXACT(V447,"Moderada"),"Asumir el Riesgo, Reducir el Riesgo",IF(EXACT(V447,"Alta"),"Asumir el Riesgo, Evitar, Compartir o Transferir",IF(EXACT(V447,"Extrema"),"Reducir el Riesgo, Evitar, Compartir o Transferir",""))))</f>
        <v>Asumir el Riesgo, Reducir el Riesgo</v>
      </c>
      <c r="X447" s="207" t="s">
        <v>171</v>
      </c>
      <c r="Y447" s="207" t="s">
        <v>370</v>
      </c>
      <c r="Z447" s="207" t="s">
        <v>371</v>
      </c>
      <c r="AA447" s="207" t="s">
        <v>372</v>
      </c>
      <c r="AB447" s="207" t="s">
        <v>373</v>
      </c>
      <c r="AC447" s="207" t="s">
        <v>371</v>
      </c>
      <c r="AD447" s="359" t="s">
        <v>374</v>
      </c>
    </row>
    <row r="448" spans="1:30" ht="64.5" customHeight="1" x14ac:dyDescent="0.2">
      <c r="A448" s="119"/>
      <c r="B448" s="202"/>
      <c r="C448" s="202"/>
      <c r="D448" s="202"/>
      <c r="E448" s="241"/>
      <c r="F448" s="197"/>
      <c r="G448" s="185"/>
      <c r="H448" s="188"/>
      <c r="I448" s="42" t="s">
        <v>59</v>
      </c>
      <c r="J448" s="43" t="s">
        <v>40</v>
      </c>
      <c r="K448" s="140"/>
      <c r="L448" s="143"/>
      <c r="M448" s="191"/>
      <c r="N448" s="194"/>
      <c r="O448" s="208"/>
      <c r="P448" s="202"/>
      <c r="Q448" s="23" t="s">
        <v>45</v>
      </c>
      <c r="R448" s="23">
        <f>+IFERROR(VLOOKUP(Q448,[10]DATOS!$E$2:$F$9,2,FALSE),"")</f>
        <v>10</v>
      </c>
      <c r="S448" s="96"/>
      <c r="T448" s="188"/>
      <c r="U448" s="197"/>
      <c r="V448" s="197"/>
      <c r="W448" s="185"/>
      <c r="X448" s="202"/>
      <c r="Y448" s="202"/>
      <c r="Z448" s="202"/>
      <c r="AA448" s="202"/>
      <c r="AB448" s="202"/>
      <c r="AC448" s="202"/>
      <c r="AD448" s="250"/>
    </row>
    <row r="449" spans="1:30" ht="64.5" customHeight="1" x14ac:dyDescent="0.2">
      <c r="A449" s="119"/>
      <c r="B449" s="202"/>
      <c r="C449" s="202"/>
      <c r="D449" s="202"/>
      <c r="E449" s="241"/>
      <c r="F449" s="197"/>
      <c r="G449" s="185"/>
      <c r="H449" s="188"/>
      <c r="I449" s="42" t="s">
        <v>60</v>
      </c>
      <c r="J449" s="43" t="s">
        <v>40</v>
      </c>
      <c r="K449" s="140"/>
      <c r="L449" s="143"/>
      <c r="M449" s="191"/>
      <c r="N449" s="194"/>
      <c r="O449" s="208"/>
      <c r="P449" s="202"/>
      <c r="Q449" s="23" t="s">
        <v>11</v>
      </c>
      <c r="R449" s="23">
        <f>+IFERROR(VLOOKUP(Q449,[10]DATOS!$E$2:$F$9,2,FALSE),"")</f>
        <v>15</v>
      </c>
      <c r="S449" s="96"/>
      <c r="T449" s="188"/>
      <c r="U449" s="197"/>
      <c r="V449" s="197"/>
      <c r="W449" s="185"/>
      <c r="X449" s="202"/>
      <c r="Y449" s="202"/>
      <c r="Z449" s="202"/>
      <c r="AA449" s="202"/>
      <c r="AB449" s="202"/>
      <c r="AC449" s="202"/>
      <c r="AD449" s="250"/>
    </row>
    <row r="450" spans="1:30" ht="64.5" customHeight="1" x14ac:dyDescent="0.2">
      <c r="A450" s="119"/>
      <c r="B450" s="202"/>
      <c r="C450" s="202"/>
      <c r="D450" s="202"/>
      <c r="E450" s="241"/>
      <c r="F450" s="197"/>
      <c r="G450" s="185"/>
      <c r="H450" s="188"/>
      <c r="I450" s="42" t="s">
        <v>61</v>
      </c>
      <c r="J450" s="43" t="s">
        <v>40</v>
      </c>
      <c r="K450" s="140"/>
      <c r="L450" s="143"/>
      <c r="M450" s="191"/>
      <c r="N450" s="194"/>
      <c r="O450" s="208"/>
      <c r="P450" s="202"/>
      <c r="Q450" s="23" t="s">
        <v>46</v>
      </c>
      <c r="R450" s="23">
        <f>+IFERROR(VLOOKUP(Q450,[10]DATOS!$E$2:$F$9,2,FALSE),"")</f>
        <v>10</v>
      </c>
      <c r="S450" s="96"/>
      <c r="T450" s="188"/>
      <c r="U450" s="197"/>
      <c r="V450" s="197"/>
      <c r="W450" s="185"/>
      <c r="X450" s="202"/>
      <c r="Y450" s="202"/>
      <c r="Z450" s="202"/>
      <c r="AA450" s="202"/>
      <c r="AB450" s="202"/>
      <c r="AC450" s="202"/>
      <c r="AD450" s="250"/>
    </row>
    <row r="451" spans="1:30" ht="64.5" customHeight="1" x14ac:dyDescent="0.2">
      <c r="A451" s="119"/>
      <c r="B451" s="202"/>
      <c r="C451" s="202"/>
      <c r="D451" s="202"/>
      <c r="E451" s="241"/>
      <c r="F451" s="197"/>
      <c r="G451" s="185"/>
      <c r="H451" s="188"/>
      <c r="I451" s="42" t="s">
        <v>62</v>
      </c>
      <c r="J451" s="43" t="s">
        <v>39</v>
      </c>
      <c r="K451" s="140"/>
      <c r="L451" s="143"/>
      <c r="M451" s="191"/>
      <c r="N451" s="194"/>
      <c r="O451" s="208"/>
      <c r="P451" s="202"/>
      <c r="Q451" s="23"/>
      <c r="R451" s="23" t="str">
        <f>+IFERROR(VLOOKUP(Q451,[10]DATOS!$E$2:$F$9,2,FALSE),"")</f>
        <v/>
      </c>
      <c r="S451" s="96"/>
      <c r="T451" s="188"/>
      <c r="U451" s="197"/>
      <c r="V451" s="197"/>
      <c r="W451" s="185"/>
      <c r="X451" s="202"/>
      <c r="Y451" s="202"/>
      <c r="Z451" s="202"/>
      <c r="AA451" s="202"/>
      <c r="AB451" s="202"/>
      <c r="AC451" s="202"/>
      <c r="AD451" s="250"/>
    </row>
    <row r="452" spans="1:30" ht="64.5" customHeight="1" x14ac:dyDescent="0.2">
      <c r="A452" s="119"/>
      <c r="B452" s="202"/>
      <c r="C452" s="202"/>
      <c r="D452" s="202"/>
      <c r="E452" s="241"/>
      <c r="F452" s="197"/>
      <c r="G452" s="185"/>
      <c r="H452" s="188"/>
      <c r="I452" s="42" t="s">
        <v>63</v>
      </c>
      <c r="J452" s="43" t="s">
        <v>40</v>
      </c>
      <c r="K452" s="140"/>
      <c r="L452" s="143"/>
      <c r="M452" s="191"/>
      <c r="N452" s="194"/>
      <c r="O452" s="208"/>
      <c r="P452" s="202"/>
      <c r="Q452" s="23"/>
      <c r="R452" s="23" t="str">
        <f>+IFERROR(VLOOKUP(Q452,[10]DATOS!$E$2:$F$9,2,FALSE),"")</f>
        <v/>
      </c>
      <c r="S452" s="96"/>
      <c r="T452" s="188"/>
      <c r="U452" s="197"/>
      <c r="V452" s="197"/>
      <c r="W452" s="185"/>
      <c r="X452" s="202"/>
      <c r="Y452" s="202"/>
      <c r="Z452" s="202"/>
      <c r="AA452" s="202"/>
      <c r="AB452" s="202"/>
      <c r="AC452" s="202"/>
      <c r="AD452" s="250"/>
    </row>
    <row r="453" spans="1:30" ht="64.5" customHeight="1" x14ac:dyDescent="0.2">
      <c r="A453" s="119"/>
      <c r="B453" s="202"/>
      <c r="C453" s="202"/>
      <c r="D453" s="202"/>
      <c r="E453" s="241"/>
      <c r="F453" s="197"/>
      <c r="G453" s="185"/>
      <c r="H453" s="188"/>
      <c r="I453" s="42" t="s">
        <v>64</v>
      </c>
      <c r="J453" s="43" t="s">
        <v>40</v>
      </c>
      <c r="K453" s="140"/>
      <c r="L453" s="143"/>
      <c r="M453" s="191"/>
      <c r="N453" s="194"/>
      <c r="O453" s="208"/>
      <c r="P453" s="202"/>
      <c r="Q453" s="23"/>
      <c r="R453" s="23" t="str">
        <f>+IFERROR(VLOOKUP(Q453,[10]DATOS!$E$2:$F$9,2,FALSE),"")</f>
        <v/>
      </c>
      <c r="S453" s="96"/>
      <c r="T453" s="188"/>
      <c r="U453" s="197"/>
      <c r="V453" s="197"/>
      <c r="W453" s="185"/>
      <c r="X453" s="202"/>
      <c r="Y453" s="202"/>
      <c r="Z453" s="202"/>
      <c r="AA453" s="202"/>
      <c r="AB453" s="202"/>
      <c r="AC453" s="202"/>
      <c r="AD453" s="250"/>
    </row>
    <row r="454" spans="1:30" ht="64.5" customHeight="1" x14ac:dyDescent="0.2">
      <c r="A454" s="119"/>
      <c r="B454" s="202"/>
      <c r="C454" s="202"/>
      <c r="D454" s="202"/>
      <c r="E454" s="241"/>
      <c r="F454" s="197"/>
      <c r="G454" s="185"/>
      <c r="H454" s="188"/>
      <c r="I454" s="42" t="s">
        <v>65</v>
      </c>
      <c r="J454" s="43" t="s">
        <v>40</v>
      </c>
      <c r="K454" s="140"/>
      <c r="L454" s="143"/>
      <c r="M454" s="191"/>
      <c r="N454" s="194"/>
      <c r="O454" s="208"/>
      <c r="P454" s="202"/>
      <c r="Q454" s="23"/>
      <c r="R454" s="23" t="str">
        <f>+IFERROR(VLOOKUP(Q454,[10]DATOS!$E$2:$F$9,2,FALSE),"")</f>
        <v/>
      </c>
      <c r="S454" s="96"/>
      <c r="T454" s="188"/>
      <c r="U454" s="197"/>
      <c r="V454" s="197"/>
      <c r="W454" s="185"/>
      <c r="X454" s="196"/>
      <c r="Y454" s="196"/>
      <c r="Z454" s="196"/>
      <c r="AA454" s="196"/>
      <c r="AB454" s="196"/>
      <c r="AC454" s="196"/>
      <c r="AD454" s="184"/>
    </row>
    <row r="455" spans="1:30" ht="22.5" x14ac:dyDescent="0.2">
      <c r="A455" s="119"/>
      <c r="B455" s="202"/>
      <c r="C455" s="202"/>
      <c r="D455" s="202"/>
      <c r="E455" s="241"/>
      <c r="F455" s="197"/>
      <c r="G455" s="185"/>
      <c r="H455" s="188"/>
      <c r="I455" s="42" t="s">
        <v>66</v>
      </c>
      <c r="J455" s="43" t="s">
        <v>40</v>
      </c>
      <c r="K455" s="140"/>
      <c r="L455" s="143"/>
      <c r="M455" s="191"/>
      <c r="N455" s="194"/>
      <c r="O455" s="208"/>
      <c r="P455" s="202"/>
      <c r="Q455" s="23"/>
      <c r="R455" s="23" t="str">
        <f>+IFERROR(VLOOKUP(Q455,[10]DATOS!$E$2:$F$9,2,FALSE),"")</f>
        <v/>
      </c>
      <c r="S455" s="96">
        <f>SUM(R455:R462)</f>
        <v>0</v>
      </c>
      <c r="T455" s="188"/>
      <c r="U455" s="197"/>
      <c r="V455" s="197"/>
      <c r="W455" s="185"/>
      <c r="X455" s="96"/>
      <c r="Y455" s="318"/>
      <c r="Z455" s="96"/>
      <c r="AA455" s="360"/>
      <c r="AB455" s="96"/>
      <c r="AC455" s="96"/>
      <c r="AD455" s="98"/>
    </row>
    <row r="456" spans="1:30" ht="22.5" x14ac:dyDescent="0.2">
      <c r="A456" s="119"/>
      <c r="B456" s="202"/>
      <c r="C456" s="202"/>
      <c r="D456" s="202"/>
      <c r="E456" s="241"/>
      <c r="F456" s="197"/>
      <c r="G456" s="185"/>
      <c r="H456" s="188"/>
      <c r="I456" s="42" t="s">
        <v>67</v>
      </c>
      <c r="J456" s="43" t="s">
        <v>39</v>
      </c>
      <c r="K456" s="140"/>
      <c r="L456" s="143"/>
      <c r="M456" s="191"/>
      <c r="N456" s="194"/>
      <c r="O456" s="208"/>
      <c r="P456" s="202"/>
      <c r="Q456" s="23"/>
      <c r="R456" s="23" t="str">
        <f>+IFERROR(VLOOKUP(Q456,[10]DATOS!$E$2:$F$9,2,FALSE),"")</f>
        <v/>
      </c>
      <c r="S456" s="96"/>
      <c r="T456" s="188"/>
      <c r="U456" s="197"/>
      <c r="V456" s="197"/>
      <c r="W456" s="185"/>
      <c r="X456" s="96"/>
      <c r="Y456" s="247"/>
      <c r="Z456" s="96"/>
      <c r="AA456" s="360"/>
      <c r="AB456" s="96"/>
      <c r="AC456" s="96"/>
      <c r="AD456" s="98"/>
    </row>
    <row r="457" spans="1:30" ht="15" customHeight="1" x14ac:dyDescent="0.2">
      <c r="A457" s="119"/>
      <c r="B457" s="202"/>
      <c r="C457" s="202"/>
      <c r="D457" s="202"/>
      <c r="E457" s="241"/>
      <c r="F457" s="197"/>
      <c r="G457" s="185"/>
      <c r="H457" s="188"/>
      <c r="I457" s="42" t="s">
        <v>68</v>
      </c>
      <c r="J457" s="43" t="s">
        <v>39</v>
      </c>
      <c r="K457" s="140"/>
      <c r="L457" s="143"/>
      <c r="M457" s="191"/>
      <c r="N457" s="194"/>
      <c r="O457" s="208"/>
      <c r="P457" s="202"/>
      <c r="Q457" s="23"/>
      <c r="R457" s="23" t="str">
        <f>+IFERROR(VLOOKUP(Q457,[10]DATOS!$E$2:$F$9,2,FALSE),"")</f>
        <v/>
      </c>
      <c r="S457" s="96"/>
      <c r="T457" s="188"/>
      <c r="U457" s="197"/>
      <c r="V457" s="197"/>
      <c r="W457" s="185"/>
      <c r="X457" s="96"/>
      <c r="Y457" s="247"/>
      <c r="Z457" s="96"/>
      <c r="AA457" s="360"/>
      <c r="AB457" s="96"/>
      <c r="AC457" s="96"/>
      <c r="AD457" s="98"/>
    </row>
    <row r="458" spans="1:30" ht="15" customHeight="1" x14ac:dyDescent="0.2">
      <c r="A458" s="119"/>
      <c r="B458" s="202"/>
      <c r="C458" s="202"/>
      <c r="D458" s="202"/>
      <c r="E458" s="241"/>
      <c r="F458" s="197"/>
      <c r="G458" s="185"/>
      <c r="H458" s="188"/>
      <c r="I458" s="42" t="s">
        <v>69</v>
      </c>
      <c r="J458" s="43" t="s">
        <v>39</v>
      </c>
      <c r="K458" s="140"/>
      <c r="L458" s="143"/>
      <c r="M458" s="191"/>
      <c r="N458" s="194"/>
      <c r="O458" s="208"/>
      <c r="P458" s="202"/>
      <c r="Q458" s="23"/>
      <c r="R458" s="23" t="str">
        <f>+IFERROR(VLOOKUP(Q458,[10]DATOS!$E$2:$F$9,2,FALSE),"")</f>
        <v/>
      </c>
      <c r="S458" s="96"/>
      <c r="T458" s="188"/>
      <c r="U458" s="197"/>
      <c r="V458" s="197"/>
      <c r="W458" s="185"/>
      <c r="X458" s="96"/>
      <c r="Y458" s="247"/>
      <c r="Z458" s="96"/>
      <c r="AA458" s="360"/>
      <c r="AB458" s="96"/>
      <c r="AC458" s="96"/>
      <c r="AD458" s="98"/>
    </row>
    <row r="459" spans="1:30" ht="15" customHeight="1" x14ac:dyDescent="0.2">
      <c r="A459" s="119"/>
      <c r="B459" s="202"/>
      <c r="C459" s="202"/>
      <c r="D459" s="202"/>
      <c r="E459" s="241"/>
      <c r="F459" s="197"/>
      <c r="G459" s="185"/>
      <c r="H459" s="188"/>
      <c r="I459" s="212" t="s">
        <v>70</v>
      </c>
      <c r="J459" s="197" t="s">
        <v>39</v>
      </c>
      <c r="K459" s="140"/>
      <c r="L459" s="143"/>
      <c r="M459" s="191"/>
      <c r="N459" s="194"/>
      <c r="O459" s="208"/>
      <c r="P459" s="202"/>
      <c r="Q459" s="23"/>
      <c r="R459" s="23" t="str">
        <f>+IFERROR(VLOOKUP(Q459,[10]DATOS!$E$2:$F$9,2,FALSE),"")</f>
        <v/>
      </c>
      <c r="S459" s="96"/>
      <c r="T459" s="188"/>
      <c r="U459" s="197"/>
      <c r="V459" s="197"/>
      <c r="W459" s="185"/>
      <c r="X459" s="96"/>
      <c r="Y459" s="247"/>
      <c r="Z459" s="96"/>
      <c r="AA459" s="360"/>
      <c r="AB459" s="96"/>
      <c r="AC459" s="96"/>
      <c r="AD459" s="98"/>
    </row>
    <row r="460" spans="1:30" ht="15" customHeight="1" x14ac:dyDescent="0.2">
      <c r="A460" s="119"/>
      <c r="B460" s="202"/>
      <c r="C460" s="202"/>
      <c r="D460" s="202"/>
      <c r="E460" s="241"/>
      <c r="F460" s="197"/>
      <c r="G460" s="185"/>
      <c r="H460" s="188"/>
      <c r="I460" s="212"/>
      <c r="J460" s="197"/>
      <c r="K460" s="140"/>
      <c r="L460" s="143"/>
      <c r="M460" s="191"/>
      <c r="N460" s="194"/>
      <c r="O460" s="208"/>
      <c r="P460" s="202"/>
      <c r="Q460" s="23"/>
      <c r="R460" s="23" t="str">
        <f>+IFERROR(VLOOKUP(Q460,[10]DATOS!$E$2:$F$9,2,FALSE),"")</f>
        <v/>
      </c>
      <c r="S460" s="96"/>
      <c r="T460" s="188"/>
      <c r="U460" s="197"/>
      <c r="V460" s="197"/>
      <c r="W460" s="185"/>
      <c r="X460" s="96"/>
      <c r="Y460" s="247"/>
      <c r="Z460" s="96"/>
      <c r="AA460" s="360"/>
      <c r="AB460" s="96"/>
      <c r="AC460" s="96"/>
      <c r="AD460" s="98"/>
    </row>
    <row r="461" spans="1:30" ht="15" customHeight="1" x14ac:dyDescent="0.2">
      <c r="A461" s="119"/>
      <c r="B461" s="202"/>
      <c r="C461" s="202"/>
      <c r="D461" s="202"/>
      <c r="E461" s="241"/>
      <c r="F461" s="197"/>
      <c r="G461" s="185"/>
      <c r="H461" s="188"/>
      <c r="I461" s="212" t="s">
        <v>71</v>
      </c>
      <c r="J461" s="197" t="s">
        <v>40</v>
      </c>
      <c r="K461" s="140"/>
      <c r="L461" s="143"/>
      <c r="M461" s="191"/>
      <c r="N461" s="194"/>
      <c r="O461" s="208"/>
      <c r="P461" s="202"/>
      <c r="Q461" s="23"/>
      <c r="R461" s="23" t="str">
        <f>+IFERROR(VLOOKUP(Q461,[10]DATOS!$E$2:$F$9,2,FALSE),"")</f>
        <v/>
      </c>
      <c r="S461" s="96"/>
      <c r="T461" s="188"/>
      <c r="U461" s="197"/>
      <c r="V461" s="197"/>
      <c r="W461" s="185"/>
      <c r="X461" s="96"/>
      <c r="Y461" s="247"/>
      <c r="Z461" s="96"/>
      <c r="AA461" s="360"/>
      <c r="AB461" s="96"/>
      <c r="AC461" s="96"/>
      <c r="AD461" s="98"/>
    </row>
    <row r="462" spans="1:30" ht="15" customHeight="1" x14ac:dyDescent="0.2">
      <c r="A462" s="119"/>
      <c r="B462" s="202"/>
      <c r="C462" s="202"/>
      <c r="D462" s="202"/>
      <c r="E462" s="241"/>
      <c r="F462" s="197"/>
      <c r="G462" s="185"/>
      <c r="H462" s="188"/>
      <c r="I462" s="212"/>
      <c r="J462" s="197"/>
      <c r="K462" s="140"/>
      <c r="L462" s="143"/>
      <c r="M462" s="191"/>
      <c r="N462" s="194"/>
      <c r="O462" s="208"/>
      <c r="P462" s="202"/>
      <c r="Q462" s="23"/>
      <c r="R462" s="23" t="str">
        <f>+IFERROR(VLOOKUP(Q462,[10]DATOS!$E$2:$F$9,2,FALSE),"")</f>
        <v/>
      </c>
      <c r="S462" s="96"/>
      <c r="T462" s="188"/>
      <c r="U462" s="197"/>
      <c r="V462" s="197"/>
      <c r="W462" s="185"/>
      <c r="X462" s="96"/>
      <c r="Y462" s="198"/>
      <c r="Z462" s="96"/>
      <c r="AA462" s="360"/>
      <c r="AB462" s="96"/>
      <c r="AC462" s="96"/>
      <c r="AD462" s="98"/>
    </row>
    <row r="463" spans="1:30" ht="11.25" customHeight="1" x14ac:dyDescent="0.2">
      <c r="A463" s="119"/>
      <c r="B463" s="202"/>
      <c r="C463" s="202"/>
      <c r="D463" s="202"/>
      <c r="E463" s="241"/>
      <c r="F463" s="197"/>
      <c r="G463" s="185"/>
      <c r="H463" s="188"/>
      <c r="I463" s="212" t="s">
        <v>71</v>
      </c>
      <c r="J463" s="197" t="s">
        <v>40</v>
      </c>
      <c r="K463" s="140"/>
      <c r="L463" s="143"/>
      <c r="M463" s="191"/>
      <c r="N463" s="194"/>
      <c r="O463" s="208"/>
      <c r="P463" s="202"/>
      <c r="Q463" s="23"/>
      <c r="R463" s="23" t="str">
        <f>+IFERROR(VLOOKUP(Q463,[10]DATOS!$E$2:$F$9,2,FALSE),"")</f>
        <v/>
      </c>
      <c r="S463" s="96">
        <f>SUM(R463:R470)</f>
        <v>0</v>
      </c>
      <c r="T463" s="188"/>
      <c r="U463" s="197"/>
      <c r="V463" s="197"/>
      <c r="W463" s="185"/>
      <c r="X463" s="96"/>
      <c r="Y463" s="318"/>
      <c r="Z463" s="96"/>
      <c r="AA463" s="360"/>
      <c r="AB463" s="318"/>
      <c r="AC463" s="96"/>
      <c r="AD463" s="98"/>
    </row>
    <row r="464" spans="1:30" ht="11.25" customHeight="1" x14ac:dyDescent="0.2">
      <c r="A464" s="119"/>
      <c r="B464" s="202"/>
      <c r="C464" s="202"/>
      <c r="D464" s="202"/>
      <c r="E464" s="241"/>
      <c r="F464" s="197"/>
      <c r="G464" s="185"/>
      <c r="H464" s="188"/>
      <c r="I464" s="212"/>
      <c r="J464" s="197"/>
      <c r="K464" s="140"/>
      <c r="L464" s="143"/>
      <c r="M464" s="191"/>
      <c r="N464" s="194"/>
      <c r="O464" s="208"/>
      <c r="P464" s="202"/>
      <c r="Q464" s="23"/>
      <c r="R464" s="23" t="str">
        <f>+IFERROR(VLOOKUP(Q464,[10]DATOS!$E$2:$F$9,2,FALSE),"")</f>
        <v/>
      </c>
      <c r="S464" s="96"/>
      <c r="T464" s="188"/>
      <c r="U464" s="197"/>
      <c r="V464" s="197"/>
      <c r="W464" s="185"/>
      <c r="X464" s="96"/>
      <c r="Y464" s="247"/>
      <c r="Z464" s="96"/>
      <c r="AA464" s="360"/>
      <c r="AB464" s="247"/>
      <c r="AC464" s="96"/>
      <c r="AD464" s="98"/>
    </row>
    <row r="465" spans="1:30" ht="15" customHeight="1" x14ac:dyDescent="0.2">
      <c r="A465" s="119"/>
      <c r="B465" s="202"/>
      <c r="C465" s="202"/>
      <c r="D465" s="202"/>
      <c r="E465" s="241"/>
      <c r="F465" s="197"/>
      <c r="G465" s="185"/>
      <c r="H465" s="188"/>
      <c r="I465" s="212" t="s">
        <v>72</v>
      </c>
      <c r="J465" s="197" t="s">
        <v>40</v>
      </c>
      <c r="K465" s="140"/>
      <c r="L465" s="143"/>
      <c r="M465" s="191"/>
      <c r="N465" s="194"/>
      <c r="O465" s="208"/>
      <c r="P465" s="202"/>
      <c r="Q465" s="23"/>
      <c r="R465" s="23" t="str">
        <f>+IFERROR(VLOOKUP(Q465,[10]DATOS!$E$2:$F$9,2,FALSE),"")</f>
        <v/>
      </c>
      <c r="S465" s="96"/>
      <c r="T465" s="188"/>
      <c r="U465" s="197"/>
      <c r="V465" s="197"/>
      <c r="W465" s="185"/>
      <c r="X465" s="96"/>
      <c r="Y465" s="247"/>
      <c r="Z465" s="96"/>
      <c r="AA465" s="360"/>
      <c r="AB465" s="247"/>
      <c r="AC465" s="96"/>
      <c r="AD465" s="98"/>
    </row>
    <row r="466" spans="1:30" ht="15" customHeight="1" x14ac:dyDescent="0.2">
      <c r="A466" s="119"/>
      <c r="B466" s="202"/>
      <c r="C466" s="202"/>
      <c r="D466" s="202"/>
      <c r="E466" s="241"/>
      <c r="F466" s="197"/>
      <c r="G466" s="185"/>
      <c r="H466" s="188"/>
      <c r="I466" s="212"/>
      <c r="J466" s="197"/>
      <c r="K466" s="140"/>
      <c r="L466" s="143"/>
      <c r="M466" s="191"/>
      <c r="N466" s="194"/>
      <c r="O466" s="208"/>
      <c r="P466" s="202"/>
      <c r="Q466" s="23"/>
      <c r="R466" s="23" t="str">
        <f>+IFERROR(VLOOKUP(Q466,[10]DATOS!$E$2:$F$9,2,FALSE),"")</f>
        <v/>
      </c>
      <c r="S466" s="96"/>
      <c r="T466" s="188"/>
      <c r="U466" s="197"/>
      <c r="V466" s="197"/>
      <c r="W466" s="185"/>
      <c r="X466" s="96"/>
      <c r="Y466" s="247"/>
      <c r="Z466" s="96"/>
      <c r="AA466" s="360"/>
      <c r="AB466" s="247"/>
      <c r="AC466" s="96"/>
      <c r="AD466" s="98"/>
    </row>
    <row r="467" spans="1:30" ht="15" customHeight="1" x14ac:dyDescent="0.2">
      <c r="A467" s="119"/>
      <c r="B467" s="202"/>
      <c r="C467" s="202"/>
      <c r="D467" s="202"/>
      <c r="E467" s="241"/>
      <c r="F467" s="197"/>
      <c r="G467" s="185"/>
      <c r="H467" s="188"/>
      <c r="I467" s="212" t="s">
        <v>73</v>
      </c>
      <c r="J467" s="197" t="s">
        <v>40</v>
      </c>
      <c r="K467" s="140"/>
      <c r="L467" s="143"/>
      <c r="M467" s="191"/>
      <c r="N467" s="194"/>
      <c r="O467" s="208"/>
      <c r="P467" s="202"/>
      <c r="Q467" s="23"/>
      <c r="R467" s="23" t="str">
        <f>+IFERROR(VLOOKUP(Q467,[10]DATOS!$E$2:$F$9,2,FALSE),"")</f>
        <v/>
      </c>
      <c r="S467" s="96"/>
      <c r="T467" s="188"/>
      <c r="U467" s="197"/>
      <c r="V467" s="197"/>
      <c r="W467" s="185"/>
      <c r="X467" s="96"/>
      <c r="Y467" s="247"/>
      <c r="Z467" s="96"/>
      <c r="AA467" s="360"/>
      <c r="AB467" s="247"/>
      <c r="AC467" s="96"/>
      <c r="AD467" s="98"/>
    </row>
    <row r="468" spans="1:30" ht="15" customHeight="1" x14ac:dyDescent="0.2">
      <c r="A468" s="119"/>
      <c r="B468" s="202"/>
      <c r="C468" s="202"/>
      <c r="D468" s="202"/>
      <c r="E468" s="241"/>
      <c r="F468" s="197"/>
      <c r="G468" s="185"/>
      <c r="H468" s="188"/>
      <c r="I468" s="212"/>
      <c r="J468" s="197"/>
      <c r="K468" s="140"/>
      <c r="L468" s="143"/>
      <c r="M468" s="191"/>
      <c r="N468" s="194"/>
      <c r="O468" s="208"/>
      <c r="P468" s="202"/>
      <c r="Q468" s="23"/>
      <c r="R468" s="23" t="str">
        <f>+IFERROR(VLOOKUP(Q468,[10]DATOS!$E$2:$F$9,2,FALSE),"")</f>
        <v/>
      </c>
      <c r="S468" s="96"/>
      <c r="T468" s="188"/>
      <c r="U468" s="197"/>
      <c r="V468" s="197"/>
      <c r="W468" s="185"/>
      <c r="X468" s="96"/>
      <c r="Y468" s="247"/>
      <c r="Z468" s="96"/>
      <c r="AA468" s="360"/>
      <c r="AB468" s="247"/>
      <c r="AC468" s="96"/>
      <c r="AD468" s="98"/>
    </row>
    <row r="469" spans="1:30" ht="15" customHeight="1" x14ac:dyDescent="0.2">
      <c r="A469" s="119"/>
      <c r="B469" s="202"/>
      <c r="C469" s="202"/>
      <c r="D469" s="202"/>
      <c r="E469" s="241"/>
      <c r="F469" s="197"/>
      <c r="G469" s="185"/>
      <c r="H469" s="188"/>
      <c r="I469" s="218" t="s">
        <v>74</v>
      </c>
      <c r="J469" s="197" t="s">
        <v>40</v>
      </c>
      <c r="K469" s="140"/>
      <c r="L469" s="143"/>
      <c r="M469" s="191"/>
      <c r="N469" s="194"/>
      <c r="O469" s="208"/>
      <c r="P469" s="202"/>
      <c r="Q469" s="23"/>
      <c r="R469" s="23" t="str">
        <f>+IFERROR(VLOOKUP(Q469,[10]DATOS!$E$2:$F$9,2,FALSE),"")</f>
        <v/>
      </c>
      <c r="S469" s="96"/>
      <c r="T469" s="188"/>
      <c r="U469" s="197"/>
      <c r="V469" s="197"/>
      <c r="W469" s="185"/>
      <c r="X469" s="96"/>
      <c r="Y469" s="247"/>
      <c r="Z469" s="96"/>
      <c r="AA469" s="360"/>
      <c r="AB469" s="247"/>
      <c r="AC469" s="96"/>
      <c r="AD469" s="98"/>
    </row>
    <row r="470" spans="1:30" ht="15.75" customHeight="1" thickBot="1" x14ac:dyDescent="0.25">
      <c r="A470" s="358"/>
      <c r="B470" s="203"/>
      <c r="C470" s="203"/>
      <c r="D470" s="203"/>
      <c r="E470" s="242"/>
      <c r="F470" s="201"/>
      <c r="G470" s="186"/>
      <c r="H470" s="189"/>
      <c r="I470" s="219"/>
      <c r="J470" s="201"/>
      <c r="K470" s="141"/>
      <c r="L470" s="144"/>
      <c r="M470" s="192"/>
      <c r="N470" s="195"/>
      <c r="O470" s="225"/>
      <c r="P470" s="203"/>
      <c r="Q470" s="24"/>
      <c r="R470" s="24" t="str">
        <f>+IFERROR(VLOOKUP(Q470,[10]DATOS!$E$2:$F$9,2,FALSE),"")</f>
        <v/>
      </c>
      <c r="S470" s="97"/>
      <c r="T470" s="189"/>
      <c r="U470" s="201"/>
      <c r="V470" s="201"/>
      <c r="W470" s="186"/>
      <c r="X470" s="97"/>
      <c r="Y470" s="248"/>
      <c r="Z470" s="97"/>
      <c r="AA470" s="361"/>
      <c r="AB470" s="198"/>
      <c r="AC470" s="96"/>
      <c r="AD470" s="98"/>
    </row>
    <row r="471" spans="1:30" s="9" customFormat="1" ht="27" customHeight="1" x14ac:dyDescent="0.2">
      <c r="A471" s="107">
        <v>34</v>
      </c>
      <c r="B471" s="362" t="s">
        <v>376</v>
      </c>
      <c r="C471" s="112" t="s">
        <v>377</v>
      </c>
      <c r="D471" s="112" t="s">
        <v>378</v>
      </c>
      <c r="E471" s="135" t="s">
        <v>379</v>
      </c>
      <c r="F471" s="112" t="s">
        <v>380</v>
      </c>
      <c r="G471" s="112" t="s">
        <v>23</v>
      </c>
      <c r="H471" s="112" t="s">
        <v>29</v>
      </c>
      <c r="I471" s="31" t="s">
        <v>58</v>
      </c>
      <c r="J471" s="12" t="s">
        <v>39</v>
      </c>
      <c r="K471" s="342">
        <f>COUNTIF(J471:J494,[11]DATOS!$D$15)</f>
        <v>10</v>
      </c>
      <c r="L471" s="176" t="str">
        <f>+IF(AND(K471&lt;6,K471&gt;0),"Moderado",IF(AND(K471&lt;12,K471&gt;5),"Mayor",IF(AND(K471&lt;18,K471&gt;11),"Catastrófico","Responda las Preguntas de Impacto")))</f>
        <v>Mayor</v>
      </c>
      <c r="M471" s="369" t="str">
        <f>IF(AND(EXACT(H471,"Raro"),(EXACT(L471,"Moderado"))),"Baja",IF(AND(EXACT(H471,"Raro"),(EXACT(L471,"Mayor"))),"Baja",IF(AND(EXACT(H471,"Raro"),(EXACT(L471,"Catastrófico"))),"Moderada",IF(AND(EXACT(H471,"Improbable"),(EXACT(L471,"Moderado"))),"Baja",IF(AND(EXACT(H471,"Improbable"),(EXACT(L471,"Mayor"))),"Moderada",IF(AND(EXACT(H471,"Improbable"),(EXACT(L471,"Catastrófico"))),"Alta",IF(AND(EXACT(H471,"Posible"),(EXACT(L471,"Moderado"))),"Moderada",IF(AND(EXACT(H471,"Posible"),(EXACT(L471,"Mayor"))),"Alta",IF(AND(EXACT(H471,"Posible"),(EXACT(L471,"Catastrófico"))),"Extrema",IF(AND(EXACT(H471,"Probable"),(EXACT(L471,"Moderado"))),"Moderada",IF(AND(EXACT(H471,"Probable"),(EXACT(L471,"Mayor"))),"Alta",IF(AND(EXACT(H471,"Probable"),(EXACT(L471,"Catastrófico"))),"Extrema",IF(AND(EXACT(H471,"Casi Seguro"),(EXACT(L471,"Moderado"))),"Moderada",IF(AND(EXACT(H471,"Casi Seguro"),(EXACT(L471,"Mayor"))),"Alta",IF(AND(EXACT(H471,"Casi Seguro"),(EXACT(L471,"Catastrófico"))),"Extrema","")))))))))))))))</f>
        <v>Alta</v>
      </c>
      <c r="N471" s="138" t="str">
        <f t="shared" ref="N471" si="35">IF(EXACT(M471,"Baja"),"Asumir el Riesgo",IF(EXACT(M471,"Moderada"),"Asumir el Riesgo, Reducir el Riesgo",IF(EXACT(M471,"Alta"),"Asumir el Riesgo, Evitar, Compartir o Transferir",IF(EXACT(M471,"Extrema"),"Reducir el Riesgo, Evitar, Compartir o Transferir",""))))</f>
        <v>Asumir el Riesgo, Evitar, Compartir o Transferir</v>
      </c>
      <c r="O471" s="112" t="s">
        <v>381</v>
      </c>
      <c r="P471" s="112" t="s">
        <v>55</v>
      </c>
      <c r="Q471" s="16" t="s">
        <v>12</v>
      </c>
      <c r="R471" s="19">
        <f>+IFERROR(VLOOKUP(Q471,[11]DATOS!$E$2:$F$9,2,FALSE),"")</f>
        <v>15</v>
      </c>
      <c r="S471" s="121">
        <f>SUM(R471:R478)</f>
        <v>55</v>
      </c>
      <c r="T471" s="112" t="s">
        <v>28</v>
      </c>
      <c r="U471" s="112" t="s">
        <v>36</v>
      </c>
      <c r="V471" s="112" t="str">
        <f>IF(AND(EXACT(T471,"Raro"),(EXACT(U471,"Moderado"))),"Baja",IF(AND(EXACT(T471,"Raro"),(EXACT(U471,"Mayor"))),"Baja",IF(AND(EXACT(T471,"Raro"),(EXACT(U471,"Catastrófico"))),"Moderada",IF(AND(EXACT(T471,"Improbable"),(EXACT(U471,"Moderado"))),"Baja",IF(AND(EXACT(T471,"Improbable"),(EXACT(U471,"Mayor"))),"Moderada",IF(AND(EXACT(T471,"Improbable"),(EXACT(U471,"Catastrófico"))),"Alta",IF(AND(EXACT(T471,"Posible"),(EXACT(U471,"Moderado"))),"Moderada",IF(AND(EXACT(T471,"Posible"),(EXACT(U471,"Mayor"))),"Alta",IF(AND(EXACT(T471,"Posible"),(EXACT(U471,"Catastrófico"))),"Extrema",IF(AND(EXACT(T471,"Probable"),(EXACT(U471,"Moderado"))),"Moderada",IF(AND(EXACT(T471,"Probable"),(EXACT(U471,"Mayor"))),"Alta",IF(AND(EXACT(T471,"Probable"),(EXACT(U471,"Catastrófico"))),"Extrema",IF(AND(EXACT(T471,"Casi Seguro"),(EXACT(U471,"Moderado"))),"Moderada",IF(AND(EXACT(T471,"Casi Seguro"),(EXACT(U471,"Mayor"))),"Alta",IF(AND(EXACT(T471,"Casi Seguro"),(EXACT(U471,"Catastrófico"))),"Extrema","")))))))))))))))</f>
        <v>Moderada</v>
      </c>
      <c r="W471" s="112" t="str">
        <f t="shared" ref="W471" si="36">IF(EXACT(V471,"Baja"),"Asumir el Riesgo",IF(EXACT(V471,"Moderada"),"Asumir el Riesgo, Reducir el Riesgo",IF(EXACT(V471,"Alta"),"Asumir el Riesgo, Evitar, Compartir o Transferir",IF(EXACT(V471,"Extrema"),"Reducir el Riesgo, Evitar, Compartir o Transferir",""))))</f>
        <v>Asumir el Riesgo, Reducir el Riesgo</v>
      </c>
      <c r="X471" s="112" t="s">
        <v>100</v>
      </c>
      <c r="Y471" s="365" t="s">
        <v>382</v>
      </c>
      <c r="Z471" s="112" t="s">
        <v>383</v>
      </c>
      <c r="AA471" s="367" t="s">
        <v>384</v>
      </c>
      <c r="AB471" s="112" t="s">
        <v>385</v>
      </c>
      <c r="AC471" s="112" t="s">
        <v>383</v>
      </c>
      <c r="AD471" s="113" t="s">
        <v>386</v>
      </c>
    </row>
    <row r="472" spans="1:30" s="9" customFormat="1" ht="27" customHeight="1" x14ac:dyDescent="0.2">
      <c r="A472" s="107"/>
      <c r="B472" s="363"/>
      <c r="C472" s="101"/>
      <c r="D472" s="101"/>
      <c r="E472" s="136"/>
      <c r="F472" s="101"/>
      <c r="G472" s="101"/>
      <c r="H472" s="101"/>
      <c r="I472" s="14" t="s">
        <v>59</v>
      </c>
      <c r="J472" s="13" t="s">
        <v>39</v>
      </c>
      <c r="K472" s="343"/>
      <c r="L472" s="166"/>
      <c r="M472" s="370"/>
      <c r="N472" s="105"/>
      <c r="O472" s="101"/>
      <c r="P472" s="101"/>
      <c r="Q472" s="17" t="s">
        <v>43</v>
      </c>
      <c r="R472" s="20">
        <f>+IFERROR(VLOOKUP(Q472,[11]DATOS!$E$2:$F$9,2,FALSE),"")</f>
        <v>5</v>
      </c>
      <c r="S472" s="107"/>
      <c r="T472" s="101"/>
      <c r="U472" s="101"/>
      <c r="V472" s="101"/>
      <c r="W472" s="101"/>
      <c r="X472" s="101"/>
      <c r="Y472" s="366"/>
      <c r="Z472" s="101"/>
      <c r="AA472" s="107"/>
      <c r="AB472" s="101"/>
      <c r="AC472" s="101"/>
      <c r="AD472" s="126"/>
    </row>
    <row r="473" spans="1:30" s="9" customFormat="1" ht="27" customHeight="1" x14ac:dyDescent="0.2">
      <c r="A473" s="107"/>
      <c r="B473" s="363"/>
      <c r="C473" s="101"/>
      <c r="D473" s="101"/>
      <c r="E473" s="136"/>
      <c r="F473" s="101"/>
      <c r="G473" s="101"/>
      <c r="H473" s="101"/>
      <c r="I473" s="14" t="s">
        <v>60</v>
      </c>
      <c r="J473" s="13" t="s">
        <v>39</v>
      </c>
      <c r="K473" s="343"/>
      <c r="L473" s="166"/>
      <c r="M473" s="370"/>
      <c r="N473" s="105"/>
      <c r="O473" s="101"/>
      <c r="P473" s="101"/>
      <c r="Q473" s="17" t="s">
        <v>45</v>
      </c>
      <c r="R473" s="20">
        <f>+IFERROR(VLOOKUP(Q473,[11]DATOS!$E$2:$F$9,2,FALSE),"")</f>
        <v>10</v>
      </c>
      <c r="S473" s="107"/>
      <c r="T473" s="101"/>
      <c r="U473" s="101"/>
      <c r="V473" s="101"/>
      <c r="W473" s="101"/>
      <c r="X473" s="101"/>
      <c r="Y473" s="366"/>
      <c r="Z473" s="101"/>
      <c r="AA473" s="107"/>
      <c r="AB473" s="101"/>
      <c r="AC473" s="101"/>
      <c r="AD473" s="126"/>
    </row>
    <row r="474" spans="1:30" s="9" customFormat="1" ht="27" customHeight="1" x14ac:dyDescent="0.2">
      <c r="A474" s="107"/>
      <c r="B474" s="363"/>
      <c r="C474" s="101"/>
      <c r="D474" s="101"/>
      <c r="E474" s="136"/>
      <c r="F474" s="101"/>
      <c r="G474" s="101"/>
      <c r="H474" s="101"/>
      <c r="I474" s="14" t="s">
        <v>61</v>
      </c>
      <c r="J474" s="13" t="s">
        <v>40</v>
      </c>
      <c r="K474" s="343"/>
      <c r="L474" s="166"/>
      <c r="M474" s="370"/>
      <c r="N474" s="105"/>
      <c r="O474" s="101"/>
      <c r="P474" s="101"/>
      <c r="Q474" s="17" t="s">
        <v>11</v>
      </c>
      <c r="R474" s="20">
        <f>+IFERROR(VLOOKUP(Q474,[11]DATOS!$E$2:$F$9,2,FALSE),"")</f>
        <v>15</v>
      </c>
      <c r="S474" s="107"/>
      <c r="T474" s="101"/>
      <c r="U474" s="101"/>
      <c r="V474" s="101"/>
      <c r="W474" s="101"/>
      <c r="X474" s="101"/>
      <c r="Y474" s="366"/>
      <c r="Z474" s="101"/>
      <c r="AA474" s="107"/>
      <c r="AB474" s="101"/>
      <c r="AC474" s="101"/>
      <c r="AD474" s="126"/>
    </row>
    <row r="475" spans="1:30" s="9" customFormat="1" ht="27" customHeight="1" x14ac:dyDescent="0.2">
      <c r="A475" s="107"/>
      <c r="B475" s="363"/>
      <c r="C475" s="101"/>
      <c r="D475" s="101"/>
      <c r="E475" s="136"/>
      <c r="F475" s="101"/>
      <c r="G475" s="101"/>
      <c r="H475" s="101"/>
      <c r="I475" s="14" t="s">
        <v>62</v>
      </c>
      <c r="J475" s="13" t="s">
        <v>39</v>
      </c>
      <c r="K475" s="343"/>
      <c r="L475" s="166"/>
      <c r="M475" s="370"/>
      <c r="N475" s="105"/>
      <c r="O475" s="101"/>
      <c r="P475" s="101"/>
      <c r="Q475" s="17" t="s">
        <v>46</v>
      </c>
      <c r="R475" s="20">
        <f>+IFERROR(VLOOKUP(Q475,[11]DATOS!$E$2:$F$9,2,FALSE),"")</f>
        <v>10</v>
      </c>
      <c r="S475" s="107"/>
      <c r="T475" s="101"/>
      <c r="U475" s="101"/>
      <c r="V475" s="101"/>
      <c r="W475" s="101"/>
      <c r="X475" s="101"/>
      <c r="Y475" s="366"/>
      <c r="Z475" s="101"/>
      <c r="AA475" s="107"/>
      <c r="AB475" s="101"/>
      <c r="AC475" s="101"/>
      <c r="AD475" s="126"/>
    </row>
    <row r="476" spans="1:30" s="9" customFormat="1" ht="27" customHeight="1" x14ac:dyDescent="0.2">
      <c r="A476" s="107"/>
      <c r="B476" s="363"/>
      <c r="C476" s="101"/>
      <c r="D476" s="101"/>
      <c r="E476" s="136"/>
      <c r="F476" s="101"/>
      <c r="G476" s="101"/>
      <c r="H476" s="101"/>
      <c r="I476" s="14" t="s">
        <v>63</v>
      </c>
      <c r="J476" s="13" t="s">
        <v>39</v>
      </c>
      <c r="K476" s="343"/>
      <c r="L476" s="166"/>
      <c r="M476" s="370"/>
      <c r="N476" s="105"/>
      <c r="O476" s="101"/>
      <c r="P476" s="101"/>
      <c r="Q476" s="17"/>
      <c r="R476" s="20" t="str">
        <f>+IFERROR(VLOOKUP(Q476,[11]DATOS!$E$2:$F$9,2,FALSE),"")</f>
        <v/>
      </c>
      <c r="S476" s="107"/>
      <c r="T476" s="101"/>
      <c r="U476" s="101"/>
      <c r="V476" s="101"/>
      <c r="W476" s="101"/>
      <c r="X476" s="101"/>
      <c r="Y476" s="366"/>
      <c r="Z476" s="101"/>
      <c r="AA476" s="107"/>
      <c r="AB476" s="101"/>
      <c r="AC476" s="101"/>
      <c r="AD476" s="126"/>
    </row>
    <row r="477" spans="1:30" s="9" customFormat="1" ht="27" customHeight="1" x14ac:dyDescent="0.2">
      <c r="A477" s="107"/>
      <c r="B477" s="363"/>
      <c r="C477" s="101"/>
      <c r="D477" s="101"/>
      <c r="E477" s="136"/>
      <c r="F477" s="101"/>
      <c r="G477" s="101"/>
      <c r="H477" s="101"/>
      <c r="I477" s="14" t="s">
        <v>64</v>
      </c>
      <c r="J477" s="13" t="s">
        <v>39</v>
      </c>
      <c r="K477" s="343"/>
      <c r="L477" s="166"/>
      <c r="M477" s="370"/>
      <c r="N477" s="105"/>
      <c r="O477" s="101"/>
      <c r="P477" s="101"/>
      <c r="Q477" s="17"/>
      <c r="R477" s="20" t="str">
        <f>+IFERROR(VLOOKUP(Q477,[11]DATOS!$E$2:$F$9,2,FALSE),"")</f>
        <v/>
      </c>
      <c r="S477" s="107"/>
      <c r="T477" s="101"/>
      <c r="U477" s="101"/>
      <c r="V477" s="101"/>
      <c r="W477" s="101"/>
      <c r="X477" s="101"/>
      <c r="Y477" s="366"/>
      <c r="Z477" s="101"/>
      <c r="AA477" s="107"/>
      <c r="AB477" s="101"/>
      <c r="AC477" s="101"/>
      <c r="AD477" s="126"/>
    </row>
    <row r="478" spans="1:30" s="9" customFormat="1" ht="27" customHeight="1" thickBot="1" x14ac:dyDescent="0.25">
      <c r="A478" s="107"/>
      <c r="B478" s="363"/>
      <c r="C478" s="101"/>
      <c r="D478" s="101"/>
      <c r="E478" s="136"/>
      <c r="F478" s="101"/>
      <c r="G478" s="101"/>
      <c r="H478" s="101"/>
      <c r="I478" s="14" t="s">
        <v>65</v>
      </c>
      <c r="J478" s="13" t="s">
        <v>40</v>
      </c>
      <c r="K478" s="343"/>
      <c r="L478" s="166"/>
      <c r="M478" s="370"/>
      <c r="N478" s="105"/>
      <c r="O478" s="101"/>
      <c r="P478" s="101"/>
      <c r="Q478" s="17"/>
      <c r="R478" s="20" t="str">
        <f>+IFERROR(VLOOKUP(Q478,[11]DATOS!$E$2:$F$9,2,FALSE),"")</f>
        <v/>
      </c>
      <c r="S478" s="107"/>
      <c r="T478" s="101"/>
      <c r="U478" s="101"/>
      <c r="V478" s="101"/>
      <c r="W478" s="101"/>
      <c r="X478" s="101"/>
      <c r="Y478" s="366"/>
      <c r="Z478" s="101"/>
      <c r="AA478" s="107"/>
      <c r="AB478" s="101"/>
      <c r="AC478" s="101"/>
      <c r="AD478" s="126"/>
    </row>
    <row r="479" spans="1:30" s="9" customFormat="1" ht="27" customHeight="1" x14ac:dyDescent="0.2">
      <c r="A479" s="107"/>
      <c r="B479" s="363"/>
      <c r="C479" s="101"/>
      <c r="D479" s="101"/>
      <c r="E479" s="136"/>
      <c r="F479" s="101"/>
      <c r="G479" s="101"/>
      <c r="H479" s="101"/>
      <c r="I479" s="14" t="s">
        <v>66</v>
      </c>
      <c r="J479" s="13" t="s">
        <v>39</v>
      </c>
      <c r="K479" s="343"/>
      <c r="L479" s="166"/>
      <c r="M479" s="370"/>
      <c r="N479" s="105"/>
      <c r="O479" s="101" t="s">
        <v>387</v>
      </c>
      <c r="P479" s="101" t="s">
        <v>55</v>
      </c>
      <c r="Q479" s="17" t="s">
        <v>12</v>
      </c>
      <c r="R479" s="20">
        <f>+IFERROR(VLOOKUP(Q479,[11]DATOS!$E$2:$F$9,2,FALSE),"")</f>
        <v>15</v>
      </c>
      <c r="S479" s="107">
        <f>SUM(R479:R486)</f>
        <v>55</v>
      </c>
      <c r="T479" s="101"/>
      <c r="U479" s="101"/>
      <c r="V479" s="101"/>
      <c r="W479" s="101"/>
      <c r="X479" s="112" t="s">
        <v>100</v>
      </c>
      <c r="Y479" s="100" t="s">
        <v>388</v>
      </c>
      <c r="Z479" s="101" t="s">
        <v>383</v>
      </c>
      <c r="AA479" s="368" t="s">
        <v>389</v>
      </c>
      <c r="AB479" s="101" t="s">
        <v>390</v>
      </c>
      <c r="AC479" s="101" t="s">
        <v>383</v>
      </c>
      <c r="AD479" s="126" t="s">
        <v>391</v>
      </c>
    </row>
    <row r="480" spans="1:30" s="9" customFormat="1" ht="27" customHeight="1" x14ac:dyDescent="0.2">
      <c r="A480" s="107"/>
      <c r="B480" s="363"/>
      <c r="C480" s="101"/>
      <c r="D480" s="101"/>
      <c r="E480" s="136"/>
      <c r="F480" s="101"/>
      <c r="G480" s="101"/>
      <c r="H480" s="101"/>
      <c r="I480" s="14" t="s">
        <v>67</v>
      </c>
      <c r="J480" s="13" t="s">
        <v>39</v>
      </c>
      <c r="K480" s="343"/>
      <c r="L480" s="166"/>
      <c r="M480" s="370"/>
      <c r="N480" s="105"/>
      <c r="O480" s="101"/>
      <c r="P480" s="101"/>
      <c r="Q480" s="17" t="s">
        <v>43</v>
      </c>
      <c r="R480" s="20">
        <f>+IFERROR(VLOOKUP(Q480,[11]DATOS!$E$2:$F$9,2,FALSE),"")</f>
        <v>5</v>
      </c>
      <c r="S480" s="107"/>
      <c r="T480" s="101"/>
      <c r="U480" s="101"/>
      <c r="V480" s="101"/>
      <c r="W480" s="101"/>
      <c r="X480" s="101"/>
      <c r="Y480" s="366"/>
      <c r="Z480" s="101"/>
      <c r="AA480" s="107"/>
      <c r="AB480" s="101"/>
      <c r="AC480" s="101"/>
      <c r="AD480" s="126"/>
    </row>
    <row r="481" spans="1:30" s="9" customFormat="1" ht="27" customHeight="1" x14ac:dyDescent="0.2">
      <c r="A481" s="107"/>
      <c r="B481" s="363"/>
      <c r="C481" s="101"/>
      <c r="D481" s="101"/>
      <c r="E481" s="136"/>
      <c r="F481" s="101"/>
      <c r="G481" s="101"/>
      <c r="H481" s="101"/>
      <c r="I481" s="14" t="s">
        <v>68</v>
      </c>
      <c r="J481" s="13" t="s">
        <v>39</v>
      </c>
      <c r="K481" s="343"/>
      <c r="L481" s="166"/>
      <c r="M481" s="370"/>
      <c r="N481" s="105"/>
      <c r="O481" s="101"/>
      <c r="P481" s="101"/>
      <c r="Q481" s="17" t="s">
        <v>45</v>
      </c>
      <c r="R481" s="20">
        <f>+IFERROR(VLOOKUP(Q481,[11]DATOS!$E$2:$F$9,2,FALSE),"")</f>
        <v>10</v>
      </c>
      <c r="S481" s="107"/>
      <c r="T481" s="101"/>
      <c r="U481" s="101"/>
      <c r="V481" s="101"/>
      <c r="W481" s="101"/>
      <c r="X481" s="101"/>
      <c r="Y481" s="366"/>
      <c r="Z481" s="101"/>
      <c r="AA481" s="107"/>
      <c r="AB481" s="101"/>
      <c r="AC481" s="101"/>
      <c r="AD481" s="126"/>
    </row>
    <row r="482" spans="1:30" s="9" customFormat="1" ht="27" customHeight="1" x14ac:dyDescent="0.2">
      <c r="A482" s="107"/>
      <c r="B482" s="363"/>
      <c r="C482" s="101"/>
      <c r="D482" s="101"/>
      <c r="E482" s="136"/>
      <c r="F482" s="101"/>
      <c r="G482" s="101"/>
      <c r="H482" s="101"/>
      <c r="I482" s="14" t="s">
        <v>69</v>
      </c>
      <c r="J482" s="13" t="s">
        <v>39</v>
      </c>
      <c r="K482" s="343"/>
      <c r="L482" s="166"/>
      <c r="M482" s="370"/>
      <c r="N482" s="105"/>
      <c r="O482" s="101"/>
      <c r="P482" s="101"/>
      <c r="Q482" s="17" t="s">
        <v>11</v>
      </c>
      <c r="R482" s="20">
        <f>+IFERROR(VLOOKUP(Q482,[11]DATOS!$E$2:$F$9,2,FALSE),"")</f>
        <v>15</v>
      </c>
      <c r="S482" s="107"/>
      <c r="T482" s="101"/>
      <c r="U482" s="101"/>
      <c r="V482" s="101"/>
      <c r="W482" s="101"/>
      <c r="X482" s="101"/>
      <c r="Y482" s="366"/>
      <c r="Z482" s="101"/>
      <c r="AA482" s="107"/>
      <c r="AB482" s="101"/>
      <c r="AC482" s="101"/>
      <c r="AD482" s="126"/>
    </row>
    <row r="483" spans="1:30" s="9" customFormat="1" ht="22.5" x14ac:dyDescent="0.2">
      <c r="A483" s="107"/>
      <c r="B483" s="363"/>
      <c r="C483" s="101"/>
      <c r="D483" s="101"/>
      <c r="E483" s="136"/>
      <c r="F483" s="101"/>
      <c r="G483" s="101"/>
      <c r="H483" s="101"/>
      <c r="I483" s="100" t="s">
        <v>70</v>
      </c>
      <c r="J483" s="101" t="s">
        <v>40</v>
      </c>
      <c r="K483" s="343"/>
      <c r="L483" s="166"/>
      <c r="M483" s="370"/>
      <c r="N483" s="105"/>
      <c r="O483" s="101"/>
      <c r="P483" s="101"/>
      <c r="Q483" s="17" t="s">
        <v>46</v>
      </c>
      <c r="R483" s="20">
        <f>+IFERROR(VLOOKUP(Q483,[11]DATOS!$E$2:$F$9,2,FALSE),"")</f>
        <v>10</v>
      </c>
      <c r="S483" s="107"/>
      <c r="T483" s="101"/>
      <c r="U483" s="101"/>
      <c r="V483" s="101"/>
      <c r="W483" s="101"/>
      <c r="X483" s="101"/>
      <c r="Y483" s="366"/>
      <c r="Z483" s="101"/>
      <c r="AA483" s="107"/>
      <c r="AB483" s="101"/>
      <c r="AC483" s="101"/>
      <c r="AD483" s="126"/>
    </row>
    <row r="484" spans="1:30" s="9" customFormat="1" ht="18.75" customHeight="1" x14ac:dyDescent="0.2">
      <c r="A484" s="107"/>
      <c r="B484" s="363"/>
      <c r="C484" s="101"/>
      <c r="D484" s="101"/>
      <c r="E484" s="136"/>
      <c r="F484" s="101"/>
      <c r="G484" s="101"/>
      <c r="H484" s="101"/>
      <c r="I484" s="100"/>
      <c r="J484" s="101"/>
      <c r="K484" s="343"/>
      <c r="L484" s="166"/>
      <c r="M484" s="370"/>
      <c r="N484" s="105"/>
      <c r="O484" s="101"/>
      <c r="P484" s="101"/>
      <c r="Q484" s="17"/>
      <c r="R484" s="20" t="str">
        <f>+IFERROR(VLOOKUP(Q484,[11]DATOS!$E$2:$F$9,2,FALSE),"")</f>
        <v/>
      </c>
      <c r="S484" s="107"/>
      <c r="T484" s="101"/>
      <c r="U484" s="101"/>
      <c r="V484" s="101"/>
      <c r="W484" s="101"/>
      <c r="X484" s="101"/>
      <c r="Y484" s="366"/>
      <c r="Z484" s="101"/>
      <c r="AA484" s="107"/>
      <c r="AB484" s="101"/>
      <c r="AC484" s="101"/>
      <c r="AD484" s="126"/>
    </row>
    <row r="485" spans="1:30" s="9" customFormat="1" ht="18.75" customHeight="1" x14ac:dyDescent="0.2">
      <c r="A485" s="107"/>
      <c r="B485" s="363"/>
      <c r="C485" s="101"/>
      <c r="D485" s="101"/>
      <c r="E485" s="136"/>
      <c r="F485" s="101"/>
      <c r="G485" s="101"/>
      <c r="H485" s="101"/>
      <c r="I485" s="100" t="s">
        <v>71</v>
      </c>
      <c r="J485" s="101" t="s">
        <v>40</v>
      </c>
      <c r="K485" s="343"/>
      <c r="L485" s="166"/>
      <c r="M485" s="370"/>
      <c r="N485" s="105"/>
      <c r="O485" s="101"/>
      <c r="P485" s="101"/>
      <c r="Q485" s="17"/>
      <c r="R485" s="20" t="str">
        <f>+IFERROR(VLOOKUP(Q485,[11]DATOS!$E$2:$F$9,2,FALSE),"")</f>
        <v/>
      </c>
      <c r="S485" s="107"/>
      <c r="T485" s="101"/>
      <c r="U485" s="101"/>
      <c r="V485" s="101"/>
      <c r="W485" s="101"/>
      <c r="X485" s="101"/>
      <c r="Y485" s="366"/>
      <c r="Z485" s="101"/>
      <c r="AA485" s="107"/>
      <c r="AB485" s="101"/>
      <c r="AC485" s="101"/>
      <c r="AD485" s="126"/>
    </row>
    <row r="486" spans="1:30" s="9" customFormat="1" ht="18.75" customHeight="1" thickBot="1" x14ac:dyDescent="0.25">
      <c r="A486" s="107"/>
      <c r="B486" s="363"/>
      <c r="C486" s="101"/>
      <c r="D486" s="101"/>
      <c r="E486" s="136"/>
      <c r="F486" s="101"/>
      <c r="G486" s="101"/>
      <c r="H486" s="101"/>
      <c r="I486" s="100"/>
      <c r="J486" s="101"/>
      <c r="K486" s="343"/>
      <c r="L486" s="166"/>
      <c r="M486" s="370"/>
      <c r="N486" s="105"/>
      <c r="O486" s="101"/>
      <c r="P486" s="101"/>
      <c r="Q486" s="17"/>
      <c r="R486" s="20" t="str">
        <f>+IFERROR(VLOOKUP(Q486,[11]DATOS!$E$2:$F$9,2,FALSE),"")</f>
        <v/>
      </c>
      <c r="S486" s="107"/>
      <c r="T486" s="101"/>
      <c r="U486" s="101"/>
      <c r="V486" s="101"/>
      <c r="W486" s="101"/>
      <c r="X486" s="101"/>
      <c r="Y486" s="366"/>
      <c r="Z486" s="101"/>
      <c r="AA486" s="107"/>
      <c r="AB486" s="101"/>
      <c r="AC486" s="101"/>
      <c r="AD486" s="126"/>
    </row>
    <row r="487" spans="1:30" s="9" customFormat="1" ht="22.5" customHeight="1" x14ac:dyDescent="0.2">
      <c r="A487" s="107"/>
      <c r="B487" s="363"/>
      <c r="C487" s="101"/>
      <c r="D487" s="101"/>
      <c r="E487" s="136"/>
      <c r="F487" s="101"/>
      <c r="G487" s="101"/>
      <c r="H487" s="101"/>
      <c r="I487" s="100" t="s">
        <v>71</v>
      </c>
      <c r="J487" s="101" t="s">
        <v>40</v>
      </c>
      <c r="K487" s="343"/>
      <c r="L487" s="166"/>
      <c r="M487" s="370"/>
      <c r="N487" s="105"/>
      <c r="O487" s="101" t="s">
        <v>392</v>
      </c>
      <c r="P487" s="101" t="s">
        <v>55</v>
      </c>
      <c r="Q487" s="17" t="s">
        <v>12</v>
      </c>
      <c r="R487" s="20">
        <f>+IFERROR(VLOOKUP(Q487,[11]DATOS!$E$2:$F$9,2,FALSE),"")</f>
        <v>15</v>
      </c>
      <c r="S487" s="107">
        <f>SUM(R487:R494)</f>
        <v>55</v>
      </c>
      <c r="T487" s="101"/>
      <c r="U487" s="101"/>
      <c r="V487" s="101"/>
      <c r="W487" s="101"/>
      <c r="X487" s="112" t="s">
        <v>100</v>
      </c>
      <c r="Y487" s="101" t="s">
        <v>382</v>
      </c>
      <c r="Z487" s="101" t="s">
        <v>383</v>
      </c>
      <c r="AA487" s="368" t="s">
        <v>384</v>
      </c>
      <c r="AB487" s="101" t="s">
        <v>393</v>
      </c>
      <c r="AC487" s="101" t="s">
        <v>383</v>
      </c>
      <c r="AD487" s="126" t="s">
        <v>394</v>
      </c>
    </row>
    <row r="488" spans="1:30" s="9" customFormat="1" ht="22.5" x14ac:dyDescent="0.2">
      <c r="A488" s="107"/>
      <c r="B488" s="363"/>
      <c r="C488" s="101"/>
      <c r="D488" s="101"/>
      <c r="E488" s="136"/>
      <c r="F488" s="101"/>
      <c r="G488" s="101"/>
      <c r="H488" s="101"/>
      <c r="I488" s="100"/>
      <c r="J488" s="101"/>
      <c r="K488" s="343"/>
      <c r="L488" s="166"/>
      <c r="M488" s="370"/>
      <c r="N488" s="105"/>
      <c r="O488" s="101"/>
      <c r="P488" s="101"/>
      <c r="Q488" s="17" t="s">
        <v>43</v>
      </c>
      <c r="R488" s="20">
        <f>+IFERROR(VLOOKUP(Q488,[11]DATOS!$E$2:$F$9,2,FALSE),"")</f>
        <v>5</v>
      </c>
      <c r="S488" s="107"/>
      <c r="T488" s="101"/>
      <c r="U488" s="101"/>
      <c r="V488" s="101"/>
      <c r="W488" s="101"/>
      <c r="X488" s="101"/>
      <c r="Y488" s="101"/>
      <c r="Z488" s="101"/>
      <c r="AA488" s="368"/>
      <c r="AB488" s="101"/>
      <c r="AC488" s="101"/>
      <c r="AD488" s="126"/>
    </row>
    <row r="489" spans="1:30" s="9" customFormat="1" ht="18.75" customHeight="1" x14ac:dyDescent="0.2">
      <c r="A489" s="107"/>
      <c r="B489" s="363"/>
      <c r="C489" s="101"/>
      <c r="D489" s="101"/>
      <c r="E489" s="136"/>
      <c r="F489" s="101"/>
      <c r="G489" s="101"/>
      <c r="H489" s="101"/>
      <c r="I489" s="100" t="s">
        <v>72</v>
      </c>
      <c r="J489" s="101" t="s">
        <v>40</v>
      </c>
      <c r="K489" s="343"/>
      <c r="L489" s="166"/>
      <c r="M489" s="370"/>
      <c r="N489" s="105"/>
      <c r="O489" s="101"/>
      <c r="P489" s="101"/>
      <c r="Q489" s="17" t="s">
        <v>45</v>
      </c>
      <c r="R489" s="20">
        <f>+IFERROR(VLOOKUP(Q489,[11]DATOS!$E$2:$F$9,2,FALSE),"")</f>
        <v>10</v>
      </c>
      <c r="S489" s="107"/>
      <c r="T489" s="101"/>
      <c r="U489" s="101"/>
      <c r="V489" s="101"/>
      <c r="W489" s="101"/>
      <c r="X489" s="101"/>
      <c r="Y489" s="101"/>
      <c r="Z489" s="101"/>
      <c r="AA489" s="368"/>
      <c r="AB489" s="101"/>
      <c r="AC489" s="101"/>
      <c r="AD489" s="126"/>
    </row>
    <row r="490" spans="1:30" s="9" customFormat="1" ht="22.5" x14ac:dyDescent="0.2">
      <c r="A490" s="107"/>
      <c r="B490" s="363"/>
      <c r="C490" s="101"/>
      <c r="D490" s="101"/>
      <c r="E490" s="136"/>
      <c r="F490" s="101"/>
      <c r="G490" s="101"/>
      <c r="H490" s="101"/>
      <c r="I490" s="100"/>
      <c r="J490" s="101"/>
      <c r="K490" s="343"/>
      <c r="L490" s="166"/>
      <c r="M490" s="370"/>
      <c r="N490" s="105"/>
      <c r="O490" s="101"/>
      <c r="P490" s="101"/>
      <c r="Q490" s="17" t="s">
        <v>11</v>
      </c>
      <c r="R490" s="20">
        <f>+IFERROR(VLOOKUP(Q490,[11]DATOS!$E$2:$F$9,2,FALSE),"")</f>
        <v>15</v>
      </c>
      <c r="S490" s="107"/>
      <c r="T490" s="101"/>
      <c r="U490" s="101"/>
      <c r="V490" s="101"/>
      <c r="W490" s="101"/>
      <c r="X490" s="101"/>
      <c r="Y490" s="101"/>
      <c r="Z490" s="101"/>
      <c r="AA490" s="368"/>
      <c r="AB490" s="101"/>
      <c r="AC490" s="101"/>
      <c r="AD490" s="126"/>
    </row>
    <row r="491" spans="1:30" s="9" customFormat="1" ht="22.5" customHeight="1" x14ac:dyDescent="0.2">
      <c r="A491" s="107"/>
      <c r="B491" s="363"/>
      <c r="C491" s="101"/>
      <c r="D491" s="101"/>
      <c r="E491" s="136"/>
      <c r="F491" s="101"/>
      <c r="G491" s="101"/>
      <c r="H491" s="101"/>
      <c r="I491" s="100" t="s">
        <v>73</v>
      </c>
      <c r="J491" s="101" t="s">
        <v>40</v>
      </c>
      <c r="K491" s="343"/>
      <c r="L491" s="166"/>
      <c r="M491" s="370"/>
      <c r="N491" s="105"/>
      <c r="O491" s="101"/>
      <c r="P491" s="101"/>
      <c r="Q491" s="17" t="s">
        <v>46</v>
      </c>
      <c r="R491" s="20">
        <f>+IFERROR(VLOOKUP(Q491,[11]DATOS!$E$2:$F$9,2,FALSE),"")</f>
        <v>10</v>
      </c>
      <c r="S491" s="107"/>
      <c r="T491" s="101"/>
      <c r="U491" s="101"/>
      <c r="V491" s="101"/>
      <c r="W491" s="101"/>
      <c r="X491" s="101"/>
      <c r="Y491" s="101"/>
      <c r="Z491" s="101"/>
      <c r="AA491" s="368"/>
      <c r="AB491" s="101"/>
      <c r="AC491" s="101"/>
      <c r="AD491" s="126"/>
    </row>
    <row r="492" spans="1:30" s="9" customFormat="1" ht="18.75" customHeight="1" x14ac:dyDescent="0.2">
      <c r="A492" s="107"/>
      <c r="B492" s="363"/>
      <c r="C492" s="101"/>
      <c r="D492" s="101"/>
      <c r="E492" s="136"/>
      <c r="F492" s="101"/>
      <c r="G492" s="101"/>
      <c r="H492" s="101"/>
      <c r="I492" s="100"/>
      <c r="J492" s="101"/>
      <c r="K492" s="343"/>
      <c r="L492" s="166"/>
      <c r="M492" s="370"/>
      <c r="N492" s="105"/>
      <c r="O492" s="101"/>
      <c r="P492" s="101"/>
      <c r="Q492" s="17"/>
      <c r="R492" s="20" t="str">
        <f>+IFERROR(VLOOKUP(Q492,[11]DATOS!$E$2:$F$9,2,FALSE),"")</f>
        <v/>
      </c>
      <c r="S492" s="107"/>
      <c r="T492" s="101"/>
      <c r="U492" s="101"/>
      <c r="V492" s="101"/>
      <c r="W492" s="101"/>
      <c r="X492" s="101"/>
      <c r="Y492" s="101"/>
      <c r="Z492" s="101"/>
      <c r="AA492" s="368"/>
      <c r="AB492" s="101"/>
      <c r="AC492" s="101"/>
      <c r="AD492" s="126"/>
    </row>
    <row r="493" spans="1:30" s="9" customFormat="1" ht="18.75" customHeight="1" x14ac:dyDescent="0.2">
      <c r="A493" s="107"/>
      <c r="B493" s="363"/>
      <c r="C493" s="101"/>
      <c r="D493" s="101"/>
      <c r="E493" s="136"/>
      <c r="F493" s="101"/>
      <c r="G493" s="101"/>
      <c r="H493" s="101"/>
      <c r="I493" s="100" t="s">
        <v>74</v>
      </c>
      <c r="J493" s="101" t="s">
        <v>40</v>
      </c>
      <c r="K493" s="343"/>
      <c r="L493" s="166"/>
      <c r="M493" s="370"/>
      <c r="N493" s="105"/>
      <c r="O493" s="101"/>
      <c r="P493" s="101"/>
      <c r="Q493" s="17"/>
      <c r="R493" s="20" t="str">
        <f>+IFERROR(VLOOKUP(Q493,[11]DATOS!$E$2:$F$9,2,FALSE),"")</f>
        <v/>
      </c>
      <c r="S493" s="107"/>
      <c r="T493" s="101"/>
      <c r="U493" s="101"/>
      <c r="V493" s="101"/>
      <c r="W493" s="101"/>
      <c r="X493" s="101"/>
      <c r="Y493" s="101"/>
      <c r="Z493" s="101"/>
      <c r="AA493" s="368"/>
      <c r="AB493" s="101"/>
      <c r="AC493" s="101"/>
      <c r="AD493" s="126"/>
    </row>
    <row r="494" spans="1:30" s="9" customFormat="1" ht="18.75" customHeight="1" thickBot="1" x14ac:dyDescent="0.25">
      <c r="A494" s="107"/>
      <c r="B494" s="363"/>
      <c r="C494" s="101"/>
      <c r="D494" s="101"/>
      <c r="E494" s="136"/>
      <c r="F494" s="101"/>
      <c r="G494" s="101"/>
      <c r="H494" s="101"/>
      <c r="I494" s="100"/>
      <c r="J494" s="101"/>
      <c r="K494" s="343"/>
      <c r="L494" s="166"/>
      <c r="M494" s="370"/>
      <c r="N494" s="105"/>
      <c r="O494" s="101"/>
      <c r="P494" s="101"/>
      <c r="Q494" s="17"/>
      <c r="R494" s="20" t="str">
        <f>+IFERROR(VLOOKUP(Q494,[11]DATOS!$E$2:$F$9,2,FALSE),"")</f>
        <v/>
      </c>
      <c r="S494" s="107"/>
      <c r="T494" s="101"/>
      <c r="U494" s="101"/>
      <c r="V494" s="101"/>
      <c r="W494" s="101"/>
      <c r="X494" s="101"/>
      <c r="Y494" s="101"/>
      <c r="Z494" s="101"/>
      <c r="AA494" s="368"/>
      <c r="AB494" s="101"/>
      <c r="AC494" s="101"/>
      <c r="AD494" s="126"/>
    </row>
    <row r="495" spans="1:30" s="9" customFormat="1" ht="22.5" hidden="1" customHeight="1" x14ac:dyDescent="0.2">
      <c r="A495" s="107"/>
      <c r="B495" s="363"/>
      <c r="C495" s="101"/>
      <c r="D495" s="101"/>
      <c r="E495" s="136"/>
      <c r="F495" s="101"/>
      <c r="G495" s="101"/>
      <c r="H495" s="101"/>
      <c r="I495" s="14" t="s">
        <v>58</v>
      </c>
      <c r="J495" s="13"/>
      <c r="K495" s="343"/>
      <c r="L495" s="166"/>
      <c r="M495" s="370"/>
      <c r="N495" s="105"/>
      <c r="O495" s="101"/>
      <c r="P495" s="101"/>
      <c r="Q495" s="20"/>
      <c r="R495" s="20" t="str">
        <f>+IFERROR(VLOOKUP(Q495,[11]DATOS!$E$2:$F$9,2,FALSE),"")</f>
        <v/>
      </c>
      <c r="S495" s="107">
        <f>SUM(R495:R502)</f>
        <v>0</v>
      </c>
      <c r="T495" s="101"/>
      <c r="U495" s="101"/>
      <c r="V495" s="101"/>
      <c r="W495" s="101"/>
      <c r="X495" s="112" t="s">
        <v>100</v>
      </c>
      <c r="Y495" s="107"/>
      <c r="Z495" s="107"/>
      <c r="AA495" s="107"/>
      <c r="AB495" s="107"/>
      <c r="AC495" s="107"/>
      <c r="AD495" s="114"/>
    </row>
    <row r="496" spans="1:30" s="9" customFormat="1" ht="22.5" hidden="1" customHeight="1" x14ac:dyDescent="0.2">
      <c r="A496" s="107"/>
      <c r="B496" s="363"/>
      <c r="C496" s="101"/>
      <c r="D496" s="101"/>
      <c r="E496" s="136"/>
      <c r="F496" s="101"/>
      <c r="G496" s="101"/>
      <c r="H496" s="101"/>
      <c r="I496" s="14" t="s">
        <v>59</v>
      </c>
      <c r="J496" s="13"/>
      <c r="K496" s="343"/>
      <c r="L496" s="166"/>
      <c r="M496" s="370"/>
      <c r="N496" s="105"/>
      <c r="O496" s="101"/>
      <c r="P496" s="101"/>
      <c r="Q496" s="20"/>
      <c r="R496" s="20" t="str">
        <f>+IFERROR(VLOOKUP(Q496,[11]DATOS!$E$2:$F$9,2,FALSE),"")</f>
        <v/>
      </c>
      <c r="S496" s="107"/>
      <c r="T496" s="101"/>
      <c r="U496" s="101"/>
      <c r="V496" s="101"/>
      <c r="W496" s="101"/>
      <c r="X496" s="101"/>
      <c r="Y496" s="107"/>
      <c r="Z496" s="107"/>
      <c r="AA496" s="107"/>
      <c r="AB496" s="107"/>
      <c r="AC496" s="107"/>
      <c r="AD496" s="114"/>
    </row>
    <row r="497" spans="1:30" s="9" customFormat="1" ht="22.5" hidden="1" customHeight="1" x14ac:dyDescent="0.2">
      <c r="A497" s="107"/>
      <c r="B497" s="363"/>
      <c r="C497" s="101"/>
      <c r="D497" s="101"/>
      <c r="E497" s="136"/>
      <c r="F497" s="101"/>
      <c r="G497" s="101"/>
      <c r="H497" s="101"/>
      <c r="I497" s="14" t="s">
        <v>60</v>
      </c>
      <c r="J497" s="13"/>
      <c r="K497" s="343"/>
      <c r="L497" s="166"/>
      <c r="M497" s="370"/>
      <c r="N497" s="105"/>
      <c r="O497" s="101"/>
      <c r="P497" s="101"/>
      <c r="Q497" s="20"/>
      <c r="R497" s="20" t="str">
        <f>+IFERROR(VLOOKUP(Q497,[11]DATOS!$E$2:$F$9,2,FALSE),"")</f>
        <v/>
      </c>
      <c r="S497" s="107"/>
      <c r="T497" s="101"/>
      <c r="U497" s="101"/>
      <c r="V497" s="101"/>
      <c r="W497" s="101"/>
      <c r="X497" s="101"/>
      <c r="Y497" s="107"/>
      <c r="Z497" s="107"/>
      <c r="AA497" s="107"/>
      <c r="AB497" s="107"/>
      <c r="AC497" s="107"/>
      <c r="AD497" s="114"/>
    </row>
    <row r="498" spans="1:30" s="9" customFormat="1" ht="22.5" hidden="1" customHeight="1" x14ac:dyDescent="0.2">
      <c r="A498" s="107"/>
      <c r="B498" s="363"/>
      <c r="C498" s="101"/>
      <c r="D498" s="101"/>
      <c r="E498" s="136"/>
      <c r="F498" s="101"/>
      <c r="G498" s="101"/>
      <c r="H498" s="101"/>
      <c r="I498" s="14" t="s">
        <v>61</v>
      </c>
      <c r="J498" s="13"/>
      <c r="K498" s="343"/>
      <c r="L498" s="166"/>
      <c r="M498" s="370"/>
      <c r="N498" s="105"/>
      <c r="O498" s="101"/>
      <c r="P498" s="101"/>
      <c r="Q498" s="20"/>
      <c r="R498" s="20" t="str">
        <f>+IFERROR(VLOOKUP(Q498,[11]DATOS!$E$2:$F$9,2,FALSE),"")</f>
        <v/>
      </c>
      <c r="S498" s="107"/>
      <c r="T498" s="101"/>
      <c r="U498" s="101"/>
      <c r="V498" s="101"/>
      <c r="W498" s="101"/>
      <c r="X498" s="101"/>
      <c r="Y498" s="107"/>
      <c r="Z498" s="107"/>
      <c r="AA498" s="107"/>
      <c r="AB498" s="107"/>
      <c r="AC498" s="107"/>
      <c r="AD498" s="114"/>
    </row>
    <row r="499" spans="1:30" s="9" customFormat="1" ht="22.5" hidden="1" customHeight="1" x14ac:dyDescent="0.2">
      <c r="A499" s="107"/>
      <c r="B499" s="363"/>
      <c r="C499" s="101"/>
      <c r="D499" s="101"/>
      <c r="E499" s="136"/>
      <c r="F499" s="101"/>
      <c r="G499" s="101"/>
      <c r="H499" s="101"/>
      <c r="I499" s="14" t="s">
        <v>62</v>
      </c>
      <c r="J499" s="13"/>
      <c r="K499" s="343"/>
      <c r="L499" s="166"/>
      <c r="M499" s="370"/>
      <c r="N499" s="105"/>
      <c r="O499" s="101"/>
      <c r="P499" s="101"/>
      <c r="Q499" s="20"/>
      <c r="R499" s="20" t="str">
        <f>+IFERROR(VLOOKUP(Q499,[11]DATOS!$E$2:$F$9,2,FALSE),"")</f>
        <v/>
      </c>
      <c r="S499" s="107"/>
      <c r="T499" s="101"/>
      <c r="U499" s="101"/>
      <c r="V499" s="101"/>
      <c r="W499" s="101"/>
      <c r="X499" s="101"/>
      <c r="Y499" s="107"/>
      <c r="Z499" s="107"/>
      <c r="AA499" s="107"/>
      <c r="AB499" s="107"/>
      <c r="AC499" s="107"/>
      <c r="AD499" s="114"/>
    </row>
    <row r="500" spans="1:30" s="9" customFormat="1" ht="11.25" hidden="1" customHeight="1" x14ac:dyDescent="0.2">
      <c r="A500" s="107"/>
      <c r="B500" s="363"/>
      <c r="C500" s="101"/>
      <c r="D500" s="101"/>
      <c r="E500" s="136"/>
      <c r="F500" s="101"/>
      <c r="G500" s="101"/>
      <c r="H500" s="101"/>
      <c r="I500" s="14" t="s">
        <v>63</v>
      </c>
      <c r="J500" s="13"/>
      <c r="K500" s="343"/>
      <c r="L500" s="166"/>
      <c r="M500" s="370"/>
      <c r="N500" s="105"/>
      <c r="O500" s="101"/>
      <c r="P500" s="101"/>
      <c r="Q500" s="20"/>
      <c r="R500" s="20" t="str">
        <f>+IFERROR(VLOOKUP(Q500,[11]DATOS!$E$2:$F$9,2,FALSE),"")</f>
        <v/>
      </c>
      <c r="S500" s="107"/>
      <c r="T500" s="101"/>
      <c r="U500" s="101"/>
      <c r="V500" s="101"/>
      <c r="W500" s="101"/>
      <c r="X500" s="101"/>
      <c r="Y500" s="107"/>
      <c r="Z500" s="107"/>
      <c r="AA500" s="107"/>
      <c r="AB500" s="107"/>
      <c r="AC500" s="107"/>
      <c r="AD500" s="114"/>
    </row>
    <row r="501" spans="1:30" s="9" customFormat="1" ht="22.5" hidden="1" customHeight="1" x14ac:dyDescent="0.2">
      <c r="A501" s="107"/>
      <c r="B501" s="363"/>
      <c r="C501" s="101"/>
      <c r="D501" s="101"/>
      <c r="E501" s="136"/>
      <c r="F501" s="101"/>
      <c r="G501" s="101"/>
      <c r="H501" s="101"/>
      <c r="I501" s="14" t="s">
        <v>64</v>
      </c>
      <c r="J501" s="13"/>
      <c r="K501" s="343"/>
      <c r="L501" s="166"/>
      <c r="M501" s="370"/>
      <c r="N501" s="105"/>
      <c r="O501" s="101"/>
      <c r="P501" s="101"/>
      <c r="Q501" s="20"/>
      <c r="R501" s="20" t="str">
        <f>+IFERROR(VLOOKUP(Q501,[11]DATOS!$E$2:$F$9,2,FALSE),"")</f>
        <v/>
      </c>
      <c r="S501" s="107"/>
      <c r="T501" s="101"/>
      <c r="U501" s="101"/>
      <c r="V501" s="101"/>
      <c r="W501" s="101"/>
      <c r="X501" s="101"/>
      <c r="Y501" s="107"/>
      <c r="Z501" s="107"/>
      <c r="AA501" s="107"/>
      <c r="AB501" s="107"/>
      <c r="AC501" s="107"/>
      <c r="AD501" s="114"/>
    </row>
    <row r="502" spans="1:30" s="9" customFormat="1" ht="33.75" hidden="1" customHeight="1" x14ac:dyDescent="0.2">
      <c r="A502" s="107"/>
      <c r="B502" s="363"/>
      <c r="C502" s="101"/>
      <c r="D502" s="101"/>
      <c r="E502" s="136"/>
      <c r="F502" s="101"/>
      <c r="G502" s="101"/>
      <c r="H502" s="101"/>
      <c r="I502" s="14" t="s">
        <v>65</v>
      </c>
      <c r="J502" s="13"/>
      <c r="K502" s="343"/>
      <c r="L502" s="166"/>
      <c r="M502" s="370"/>
      <c r="N502" s="105"/>
      <c r="O502" s="101"/>
      <c r="P502" s="101"/>
      <c r="Q502" s="20"/>
      <c r="R502" s="20" t="str">
        <f>+IFERROR(VLOOKUP(Q502,[11]DATOS!$E$2:$F$9,2,FALSE),"")</f>
        <v/>
      </c>
      <c r="S502" s="107"/>
      <c r="T502" s="101"/>
      <c r="U502" s="101"/>
      <c r="V502" s="101"/>
      <c r="W502" s="101"/>
      <c r="X502" s="101"/>
      <c r="Y502" s="107"/>
      <c r="Z502" s="107"/>
      <c r="AA502" s="107"/>
      <c r="AB502" s="107"/>
      <c r="AC502" s="107"/>
      <c r="AD502" s="114"/>
    </row>
    <row r="503" spans="1:30" s="9" customFormat="1" ht="22.5" hidden="1" customHeight="1" x14ac:dyDescent="0.2">
      <c r="A503" s="107"/>
      <c r="B503" s="363"/>
      <c r="C503" s="101"/>
      <c r="D503" s="101"/>
      <c r="E503" s="136"/>
      <c r="F503" s="101"/>
      <c r="G503" s="101"/>
      <c r="H503" s="101"/>
      <c r="I503" s="14" t="s">
        <v>66</v>
      </c>
      <c r="J503" s="13"/>
      <c r="K503" s="343"/>
      <c r="L503" s="166"/>
      <c r="M503" s="370"/>
      <c r="N503" s="105"/>
      <c r="O503" s="101"/>
      <c r="P503" s="101"/>
      <c r="Q503" s="20"/>
      <c r="R503" s="20" t="str">
        <f>+IFERROR(VLOOKUP(Q503,[11]DATOS!$E$2:$F$9,2,FALSE),"")</f>
        <v/>
      </c>
      <c r="S503" s="107">
        <f>SUM(R503:R510)</f>
        <v>0</v>
      </c>
      <c r="T503" s="101"/>
      <c r="U503" s="101"/>
      <c r="V503" s="101"/>
      <c r="W503" s="101"/>
      <c r="X503" s="112" t="s">
        <v>100</v>
      </c>
      <c r="Y503" s="107"/>
      <c r="Z503" s="107"/>
      <c r="AA503" s="107"/>
      <c r="AB503" s="107"/>
      <c r="AC503" s="107"/>
      <c r="AD503" s="114"/>
    </row>
    <row r="504" spans="1:30" s="9" customFormat="1" ht="22.5" hidden="1" customHeight="1" x14ac:dyDescent="0.2">
      <c r="A504" s="107"/>
      <c r="B504" s="363"/>
      <c r="C504" s="101"/>
      <c r="D504" s="101"/>
      <c r="E504" s="136"/>
      <c r="F504" s="101"/>
      <c r="G504" s="101"/>
      <c r="H504" s="101"/>
      <c r="I504" s="14" t="s">
        <v>67</v>
      </c>
      <c r="J504" s="13"/>
      <c r="K504" s="343"/>
      <c r="L504" s="166"/>
      <c r="M504" s="370"/>
      <c r="N504" s="105"/>
      <c r="O504" s="101"/>
      <c r="P504" s="101"/>
      <c r="Q504" s="20"/>
      <c r="R504" s="20" t="str">
        <f>+IFERROR(VLOOKUP(Q504,[11]DATOS!$E$2:$F$9,2,FALSE),"")</f>
        <v/>
      </c>
      <c r="S504" s="107"/>
      <c r="T504" s="101"/>
      <c r="U504" s="101"/>
      <c r="V504" s="101"/>
      <c r="W504" s="101"/>
      <c r="X504" s="101"/>
      <c r="Y504" s="107"/>
      <c r="Z504" s="107"/>
      <c r="AA504" s="107"/>
      <c r="AB504" s="107"/>
      <c r="AC504" s="107"/>
      <c r="AD504" s="114"/>
    </row>
    <row r="505" spans="1:30" s="9" customFormat="1" ht="11.25" hidden="1" customHeight="1" x14ac:dyDescent="0.2">
      <c r="A505" s="107"/>
      <c r="B505" s="363"/>
      <c r="C505" s="101"/>
      <c r="D505" s="101"/>
      <c r="E505" s="136"/>
      <c r="F505" s="101"/>
      <c r="G505" s="101"/>
      <c r="H505" s="101"/>
      <c r="I505" s="14" t="s">
        <v>68</v>
      </c>
      <c r="J505" s="13"/>
      <c r="K505" s="343"/>
      <c r="L505" s="166"/>
      <c r="M505" s="370"/>
      <c r="N505" s="105"/>
      <c r="O505" s="101"/>
      <c r="P505" s="101"/>
      <c r="Q505" s="20"/>
      <c r="R505" s="20" t="str">
        <f>+IFERROR(VLOOKUP(Q505,[11]DATOS!$E$2:$F$9,2,FALSE),"")</f>
        <v/>
      </c>
      <c r="S505" s="107"/>
      <c r="T505" s="101"/>
      <c r="U505" s="101"/>
      <c r="V505" s="101"/>
      <c r="W505" s="101"/>
      <c r="X505" s="101"/>
      <c r="Y505" s="107"/>
      <c r="Z505" s="107"/>
      <c r="AA505" s="107"/>
      <c r="AB505" s="107"/>
      <c r="AC505" s="107"/>
      <c r="AD505" s="114"/>
    </row>
    <row r="506" spans="1:30" s="9" customFormat="1" ht="11.25" hidden="1" customHeight="1" x14ac:dyDescent="0.2">
      <c r="A506" s="107"/>
      <c r="B506" s="363"/>
      <c r="C506" s="101"/>
      <c r="D506" s="101"/>
      <c r="E506" s="136"/>
      <c r="F506" s="101"/>
      <c r="G506" s="101"/>
      <c r="H506" s="101"/>
      <c r="I506" s="14" t="s">
        <v>69</v>
      </c>
      <c r="J506" s="13"/>
      <c r="K506" s="343"/>
      <c r="L506" s="166"/>
      <c r="M506" s="370"/>
      <c r="N506" s="105"/>
      <c r="O506" s="101"/>
      <c r="P506" s="101"/>
      <c r="Q506" s="20"/>
      <c r="R506" s="20" t="str">
        <f>+IFERROR(VLOOKUP(Q506,[11]DATOS!$E$2:$F$9,2,FALSE),"")</f>
        <v/>
      </c>
      <c r="S506" s="107"/>
      <c r="T506" s="101"/>
      <c r="U506" s="101"/>
      <c r="V506" s="101"/>
      <c r="W506" s="101"/>
      <c r="X506" s="101"/>
      <c r="Y506" s="107"/>
      <c r="Z506" s="107"/>
      <c r="AA506" s="107"/>
      <c r="AB506" s="107"/>
      <c r="AC506" s="107"/>
      <c r="AD506" s="114"/>
    </row>
    <row r="507" spans="1:30" s="9" customFormat="1" ht="11.25" hidden="1" customHeight="1" x14ac:dyDescent="0.2">
      <c r="A507" s="107"/>
      <c r="B507" s="363"/>
      <c r="C507" s="101"/>
      <c r="D507" s="101"/>
      <c r="E507" s="136"/>
      <c r="F507" s="101"/>
      <c r="G507" s="101"/>
      <c r="H507" s="101"/>
      <c r="I507" s="100" t="s">
        <v>70</v>
      </c>
      <c r="J507" s="101"/>
      <c r="K507" s="343"/>
      <c r="L507" s="166"/>
      <c r="M507" s="370"/>
      <c r="N507" s="105"/>
      <c r="O507" s="101"/>
      <c r="P507" s="101"/>
      <c r="Q507" s="20"/>
      <c r="R507" s="20" t="str">
        <f>+IFERROR(VLOOKUP(Q507,[11]DATOS!$E$2:$F$9,2,FALSE),"")</f>
        <v/>
      </c>
      <c r="S507" s="107"/>
      <c r="T507" s="101"/>
      <c r="U507" s="101"/>
      <c r="V507" s="101"/>
      <c r="W507" s="101"/>
      <c r="X507" s="101"/>
      <c r="Y507" s="107"/>
      <c r="Z507" s="107"/>
      <c r="AA507" s="107"/>
      <c r="AB507" s="107"/>
      <c r="AC507" s="107"/>
      <c r="AD507" s="114"/>
    </row>
    <row r="508" spans="1:30" s="9" customFormat="1" ht="11.25" hidden="1" customHeight="1" x14ac:dyDescent="0.2">
      <c r="A508" s="107"/>
      <c r="B508" s="363"/>
      <c r="C508" s="101"/>
      <c r="D508" s="101"/>
      <c r="E508" s="136"/>
      <c r="F508" s="101"/>
      <c r="G508" s="101"/>
      <c r="H508" s="101"/>
      <c r="I508" s="100"/>
      <c r="J508" s="101"/>
      <c r="K508" s="343"/>
      <c r="L508" s="166"/>
      <c r="M508" s="370"/>
      <c r="N508" s="105"/>
      <c r="O508" s="101"/>
      <c r="P508" s="101"/>
      <c r="Q508" s="20"/>
      <c r="R508" s="20" t="str">
        <f>+IFERROR(VLOOKUP(Q508,[11]DATOS!$E$2:$F$9,2,FALSE),"")</f>
        <v/>
      </c>
      <c r="S508" s="107"/>
      <c r="T508" s="101"/>
      <c r="U508" s="101"/>
      <c r="V508" s="101"/>
      <c r="W508" s="101"/>
      <c r="X508" s="101"/>
      <c r="Y508" s="107"/>
      <c r="Z508" s="107"/>
      <c r="AA508" s="107"/>
      <c r="AB508" s="107"/>
      <c r="AC508" s="107"/>
      <c r="AD508" s="114"/>
    </row>
    <row r="509" spans="1:30" s="9" customFormat="1" ht="11.25" hidden="1" customHeight="1" x14ac:dyDescent="0.2">
      <c r="A509" s="107"/>
      <c r="B509" s="363"/>
      <c r="C509" s="101"/>
      <c r="D509" s="101"/>
      <c r="E509" s="136"/>
      <c r="F509" s="101"/>
      <c r="G509" s="101"/>
      <c r="H509" s="101"/>
      <c r="I509" s="100" t="s">
        <v>71</v>
      </c>
      <c r="J509" s="101"/>
      <c r="K509" s="343"/>
      <c r="L509" s="166"/>
      <c r="M509" s="370"/>
      <c r="N509" s="105"/>
      <c r="O509" s="101"/>
      <c r="P509" s="101"/>
      <c r="Q509" s="20"/>
      <c r="R509" s="20" t="str">
        <f>+IFERROR(VLOOKUP(Q509,[11]DATOS!$E$2:$F$9,2,FALSE),"")</f>
        <v/>
      </c>
      <c r="S509" s="107"/>
      <c r="T509" s="101"/>
      <c r="U509" s="101"/>
      <c r="V509" s="101"/>
      <c r="W509" s="101"/>
      <c r="X509" s="101"/>
      <c r="Y509" s="107"/>
      <c r="Z509" s="107"/>
      <c r="AA509" s="107"/>
      <c r="AB509" s="107"/>
      <c r="AC509" s="107"/>
      <c r="AD509" s="114"/>
    </row>
    <row r="510" spans="1:30" s="9" customFormat="1" ht="11.25" hidden="1" customHeight="1" x14ac:dyDescent="0.2">
      <c r="A510" s="107"/>
      <c r="B510" s="363"/>
      <c r="C510" s="101"/>
      <c r="D510" s="101"/>
      <c r="E510" s="136"/>
      <c r="F510" s="101"/>
      <c r="G510" s="101"/>
      <c r="H510" s="101"/>
      <c r="I510" s="100"/>
      <c r="J510" s="101"/>
      <c r="K510" s="343"/>
      <c r="L510" s="166"/>
      <c r="M510" s="370"/>
      <c r="N510" s="105"/>
      <c r="O510" s="101"/>
      <c r="P510" s="101"/>
      <c r="Q510" s="20"/>
      <c r="R510" s="20" t="str">
        <f>+IFERROR(VLOOKUP(Q510,[11]DATOS!$E$2:$F$9,2,FALSE),"")</f>
        <v/>
      </c>
      <c r="S510" s="107"/>
      <c r="T510" s="101"/>
      <c r="U510" s="101"/>
      <c r="V510" s="101"/>
      <c r="W510" s="101"/>
      <c r="X510" s="101"/>
      <c r="Y510" s="107"/>
      <c r="Z510" s="107"/>
      <c r="AA510" s="107"/>
      <c r="AB510" s="107"/>
      <c r="AC510" s="107"/>
      <c r="AD510" s="114"/>
    </row>
    <row r="511" spans="1:30" s="9" customFormat="1" ht="11.25" hidden="1" customHeight="1" x14ac:dyDescent="0.2">
      <c r="A511" s="107"/>
      <c r="B511" s="363"/>
      <c r="C511" s="101"/>
      <c r="D511" s="101"/>
      <c r="E511" s="136"/>
      <c r="F511" s="101"/>
      <c r="G511" s="101"/>
      <c r="H511" s="101"/>
      <c r="I511" s="100" t="s">
        <v>71</v>
      </c>
      <c r="J511" s="101"/>
      <c r="K511" s="343"/>
      <c r="L511" s="166"/>
      <c r="M511" s="370"/>
      <c r="N511" s="105"/>
      <c r="O511" s="101"/>
      <c r="P511" s="101"/>
      <c r="Q511" s="20"/>
      <c r="R511" s="20" t="str">
        <f>+IFERROR(VLOOKUP(Q511,[11]DATOS!$E$2:$F$9,2,FALSE),"")</f>
        <v/>
      </c>
      <c r="S511" s="107">
        <f>SUM(R511:R518)</f>
        <v>0</v>
      </c>
      <c r="T511" s="101"/>
      <c r="U511" s="101"/>
      <c r="V511" s="101"/>
      <c r="W511" s="101"/>
      <c r="X511" s="112" t="s">
        <v>100</v>
      </c>
      <c r="Y511" s="107"/>
      <c r="Z511" s="107"/>
      <c r="AA511" s="107"/>
      <c r="AB511" s="107"/>
      <c r="AC511" s="107"/>
      <c r="AD511" s="114"/>
    </row>
    <row r="512" spans="1:30" s="9" customFormat="1" ht="11.25" hidden="1" customHeight="1" x14ac:dyDescent="0.2">
      <c r="A512" s="107"/>
      <c r="B512" s="363"/>
      <c r="C512" s="101"/>
      <c r="D512" s="101"/>
      <c r="E512" s="136"/>
      <c r="F512" s="101"/>
      <c r="G512" s="101"/>
      <c r="H512" s="101"/>
      <c r="I512" s="100"/>
      <c r="J512" s="101"/>
      <c r="K512" s="343"/>
      <c r="L512" s="166"/>
      <c r="M512" s="370"/>
      <c r="N512" s="105"/>
      <c r="O512" s="101"/>
      <c r="P512" s="101"/>
      <c r="Q512" s="20"/>
      <c r="R512" s="20" t="str">
        <f>+IFERROR(VLOOKUP(Q512,[11]DATOS!$E$2:$F$9,2,FALSE),"")</f>
        <v/>
      </c>
      <c r="S512" s="107"/>
      <c r="T512" s="101"/>
      <c r="U512" s="101"/>
      <c r="V512" s="101"/>
      <c r="W512" s="101"/>
      <c r="X512" s="101"/>
      <c r="Y512" s="107"/>
      <c r="Z512" s="107"/>
      <c r="AA512" s="107"/>
      <c r="AB512" s="107"/>
      <c r="AC512" s="107"/>
      <c r="AD512" s="114"/>
    </row>
    <row r="513" spans="1:30" s="9" customFormat="1" ht="11.25" hidden="1" customHeight="1" x14ac:dyDescent="0.2">
      <c r="A513" s="107"/>
      <c r="B513" s="363"/>
      <c r="C513" s="101"/>
      <c r="D513" s="101"/>
      <c r="E513" s="136"/>
      <c r="F513" s="101"/>
      <c r="G513" s="101"/>
      <c r="H513" s="101"/>
      <c r="I513" s="100" t="s">
        <v>72</v>
      </c>
      <c r="J513" s="101"/>
      <c r="K513" s="343"/>
      <c r="L513" s="166"/>
      <c r="M513" s="370"/>
      <c r="N513" s="105"/>
      <c r="O513" s="101"/>
      <c r="P513" s="101"/>
      <c r="Q513" s="20"/>
      <c r="R513" s="20" t="str">
        <f>+IFERROR(VLOOKUP(Q513,[11]DATOS!$E$2:$F$9,2,FALSE),"")</f>
        <v/>
      </c>
      <c r="S513" s="107"/>
      <c r="T513" s="101"/>
      <c r="U513" s="101"/>
      <c r="V513" s="101"/>
      <c r="W513" s="101"/>
      <c r="X513" s="101"/>
      <c r="Y513" s="107"/>
      <c r="Z513" s="107"/>
      <c r="AA513" s="107"/>
      <c r="AB513" s="107"/>
      <c r="AC513" s="107"/>
      <c r="AD513" s="114"/>
    </row>
    <row r="514" spans="1:30" s="9" customFormat="1" ht="11.25" hidden="1" customHeight="1" x14ac:dyDescent="0.2">
      <c r="A514" s="107"/>
      <c r="B514" s="363"/>
      <c r="C514" s="101"/>
      <c r="D514" s="101"/>
      <c r="E514" s="136"/>
      <c r="F514" s="101"/>
      <c r="G514" s="101"/>
      <c r="H514" s="101"/>
      <c r="I514" s="100"/>
      <c r="J514" s="101"/>
      <c r="K514" s="343"/>
      <c r="L514" s="166"/>
      <c r="M514" s="370"/>
      <c r="N514" s="105"/>
      <c r="O514" s="101"/>
      <c r="P514" s="101"/>
      <c r="Q514" s="20"/>
      <c r="R514" s="20" t="str">
        <f>+IFERROR(VLOOKUP(Q514,[11]DATOS!$E$2:$F$9,2,FALSE),"")</f>
        <v/>
      </c>
      <c r="S514" s="107"/>
      <c r="T514" s="101"/>
      <c r="U514" s="101"/>
      <c r="V514" s="101"/>
      <c r="W514" s="101"/>
      <c r="X514" s="101"/>
      <c r="Y514" s="107"/>
      <c r="Z514" s="107"/>
      <c r="AA514" s="107"/>
      <c r="AB514" s="107"/>
      <c r="AC514" s="107"/>
      <c r="AD514" s="114"/>
    </row>
    <row r="515" spans="1:30" s="9" customFormat="1" ht="11.25" hidden="1" customHeight="1" x14ac:dyDescent="0.2">
      <c r="A515" s="107"/>
      <c r="B515" s="363"/>
      <c r="C515" s="101"/>
      <c r="D515" s="101"/>
      <c r="E515" s="136"/>
      <c r="F515" s="101"/>
      <c r="G515" s="101"/>
      <c r="H515" s="101"/>
      <c r="I515" s="100" t="s">
        <v>73</v>
      </c>
      <c r="J515" s="101"/>
      <c r="K515" s="343"/>
      <c r="L515" s="166"/>
      <c r="M515" s="370"/>
      <c r="N515" s="105"/>
      <c r="O515" s="101"/>
      <c r="P515" s="101"/>
      <c r="Q515" s="20"/>
      <c r="R515" s="20" t="str">
        <f>+IFERROR(VLOOKUP(Q515,[11]DATOS!$E$2:$F$9,2,FALSE),"")</f>
        <v/>
      </c>
      <c r="S515" s="107"/>
      <c r="T515" s="101"/>
      <c r="U515" s="101"/>
      <c r="V515" s="101"/>
      <c r="W515" s="101"/>
      <c r="X515" s="101"/>
      <c r="Y515" s="107"/>
      <c r="Z515" s="107"/>
      <c r="AA515" s="107"/>
      <c r="AB515" s="107"/>
      <c r="AC515" s="107"/>
      <c r="AD515" s="114"/>
    </row>
    <row r="516" spans="1:30" s="9" customFormat="1" ht="11.25" hidden="1" customHeight="1" x14ac:dyDescent="0.2">
      <c r="A516" s="107"/>
      <c r="B516" s="363"/>
      <c r="C516" s="101"/>
      <c r="D516" s="101"/>
      <c r="E516" s="136"/>
      <c r="F516" s="101"/>
      <c r="G516" s="101"/>
      <c r="H516" s="101"/>
      <c r="I516" s="100"/>
      <c r="J516" s="101"/>
      <c r="K516" s="343"/>
      <c r="L516" s="166"/>
      <c r="M516" s="370"/>
      <c r="N516" s="105"/>
      <c r="O516" s="101"/>
      <c r="P516" s="101"/>
      <c r="Q516" s="20"/>
      <c r="R516" s="20" t="str">
        <f>+IFERROR(VLOOKUP(Q516,[11]DATOS!$E$2:$F$9,2,FALSE),"")</f>
        <v/>
      </c>
      <c r="S516" s="107"/>
      <c r="T516" s="101"/>
      <c r="U516" s="101"/>
      <c r="V516" s="101"/>
      <c r="W516" s="101"/>
      <c r="X516" s="101"/>
      <c r="Y516" s="107"/>
      <c r="Z516" s="107"/>
      <c r="AA516" s="107"/>
      <c r="AB516" s="107"/>
      <c r="AC516" s="107"/>
      <c r="AD516" s="114"/>
    </row>
    <row r="517" spans="1:30" s="9" customFormat="1" ht="11.25" hidden="1" customHeight="1" x14ac:dyDescent="0.2">
      <c r="A517" s="107"/>
      <c r="B517" s="363"/>
      <c r="C517" s="101"/>
      <c r="D517" s="101"/>
      <c r="E517" s="136"/>
      <c r="F517" s="101"/>
      <c r="G517" s="101"/>
      <c r="H517" s="101"/>
      <c r="I517" s="100" t="s">
        <v>74</v>
      </c>
      <c r="J517" s="101"/>
      <c r="K517" s="343"/>
      <c r="L517" s="166"/>
      <c r="M517" s="370"/>
      <c r="N517" s="105"/>
      <c r="O517" s="101"/>
      <c r="P517" s="101"/>
      <c r="Q517" s="20"/>
      <c r="R517" s="20" t="str">
        <f>+IFERROR(VLOOKUP(Q517,[11]DATOS!$E$2:$F$9,2,FALSE),"")</f>
        <v/>
      </c>
      <c r="S517" s="107"/>
      <c r="T517" s="101"/>
      <c r="U517" s="101"/>
      <c r="V517" s="101"/>
      <c r="W517" s="101"/>
      <c r="X517" s="101"/>
      <c r="Y517" s="107"/>
      <c r="Z517" s="107"/>
      <c r="AA517" s="107"/>
      <c r="AB517" s="107"/>
      <c r="AC517" s="107"/>
      <c r="AD517" s="114"/>
    </row>
    <row r="518" spans="1:30" s="9" customFormat="1" ht="12" hidden="1" customHeight="1" x14ac:dyDescent="0.2">
      <c r="A518" s="107"/>
      <c r="B518" s="363"/>
      <c r="C518" s="101"/>
      <c r="D518" s="101"/>
      <c r="E518" s="136"/>
      <c r="F518" s="101"/>
      <c r="G518" s="101"/>
      <c r="H518" s="101"/>
      <c r="I518" s="100"/>
      <c r="J518" s="101"/>
      <c r="K518" s="343"/>
      <c r="L518" s="166"/>
      <c r="M518" s="370"/>
      <c r="N518" s="105"/>
      <c r="O518" s="101"/>
      <c r="P518" s="101"/>
      <c r="Q518" s="20"/>
      <c r="R518" s="20" t="str">
        <f>+IFERROR(VLOOKUP(Q518,[11]DATOS!$E$2:$F$9,2,FALSE),"")</f>
        <v/>
      </c>
      <c r="S518" s="107"/>
      <c r="T518" s="101"/>
      <c r="U518" s="101"/>
      <c r="V518" s="101"/>
      <c r="W518" s="101"/>
      <c r="X518" s="101"/>
      <c r="Y518" s="107"/>
      <c r="Z518" s="107"/>
      <c r="AA518" s="107"/>
      <c r="AB518" s="107"/>
      <c r="AC518" s="107"/>
      <c r="AD518" s="114"/>
    </row>
    <row r="519" spans="1:30" s="9" customFormat="1" ht="22.5" hidden="1" customHeight="1" x14ac:dyDescent="0.2">
      <c r="A519" s="107"/>
      <c r="B519" s="363"/>
      <c r="C519" s="101"/>
      <c r="D519" s="101"/>
      <c r="E519" s="136"/>
      <c r="F519" s="101"/>
      <c r="G519" s="101"/>
      <c r="H519" s="101"/>
      <c r="I519" s="14" t="s">
        <v>58</v>
      </c>
      <c r="J519" s="13"/>
      <c r="K519" s="343"/>
      <c r="L519" s="166"/>
      <c r="M519" s="370"/>
      <c r="N519" s="105"/>
      <c r="O519" s="101"/>
      <c r="P519" s="101"/>
      <c r="Q519" s="20"/>
      <c r="R519" s="20" t="str">
        <f>+IFERROR(VLOOKUP(Q519,[11]DATOS!$E$2:$F$9,2,FALSE),"")</f>
        <v/>
      </c>
      <c r="S519" s="107">
        <f>SUM(R519:R526)</f>
        <v>0</v>
      </c>
      <c r="T519" s="101"/>
      <c r="U519" s="101"/>
      <c r="V519" s="101"/>
      <c r="W519" s="101"/>
      <c r="X519" s="112" t="s">
        <v>100</v>
      </c>
      <c r="Y519" s="107"/>
      <c r="Z519" s="107"/>
      <c r="AA519" s="107"/>
      <c r="AB519" s="107"/>
      <c r="AC519" s="107"/>
      <c r="AD519" s="114"/>
    </row>
    <row r="520" spans="1:30" s="9" customFormat="1" ht="22.5" hidden="1" customHeight="1" x14ac:dyDescent="0.2">
      <c r="A520" s="107"/>
      <c r="B520" s="363"/>
      <c r="C520" s="101"/>
      <c r="D520" s="101"/>
      <c r="E520" s="136"/>
      <c r="F520" s="101"/>
      <c r="G520" s="101"/>
      <c r="H520" s="101"/>
      <c r="I520" s="14" t="s">
        <v>59</v>
      </c>
      <c r="J520" s="13"/>
      <c r="K520" s="343"/>
      <c r="L520" s="166"/>
      <c r="M520" s="370"/>
      <c r="N520" s="105"/>
      <c r="O520" s="101"/>
      <c r="P520" s="101"/>
      <c r="Q520" s="20"/>
      <c r="R520" s="20" t="str">
        <f>+IFERROR(VLOOKUP(Q520,[11]DATOS!$E$2:$F$9,2,FALSE),"")</f>
        <v/>
      </c>
      <c r="S520" s="107"/>
      <c r="T520" s="101"/>
      <c r="U520" s="101"/>
      <c r="V520" s="101"/>
      <c r="W520" s="101"/>
      <c r="X520" s="101"/>
      <c r="Y520" s="107"/>
      <c r="Z520" s="107"/>
      <c r="AA520" s="107"/>
      <c r="AB520" s="107"/>
      <c r="AC520" s="107"/>
      <c r="AD520" s="114"/>
    </row>
    <row r="521" spans="1:30" s="9" customFormat="1" ht="22.5" hidden="1" customHeight="1" x14ac:dyDescent="0.2">
      <c r="A521" s="107"/>
      <c r="B521" s="363"/>
      <c r="C521" s="101"/>
      <c r="D521" s="101"/>
      <c r="E521" s="136"/>
      <c r="F521" s="101"/>
      <c r="G521" s="101"/>
      <c r="H521" s="101"/>
      <c r="I521" s="14" t="s">
        <v>60</v>
      </c>
      <c r="J521" s="13"/>
      <c r="K521" s="343"/>
      <c r="L521" s="166"/>
      <c r="M521" s="370"/>
      <c r="N521" s="105"/>
      <c r="O521" s="101"/>
      <c r="P521" s="101"/>
      <c r="Q521" s="20"/>
      <c r="R521" s="20" t="str">
        <f>+IFERROR(VLOOKUP(Q521,[11]DATOS!$E$2:$F$9,2,FALSE),"")</f>
        <v/>
      </c>
      <c r="S521" s="107"/>
      <c r="T521" s="101"/>
      <c r="U521" s="101"/>
      <c r="V521" s="101"/>
      <c r="W521" s="101"/>
      <c r="X521" s="101"/>
      <c r="Y521" s="107"/>
      <c r="Z521" s="107"/>
      <c r="AA521" s="107"/>
      <c r="AB521" s="107"/>
      <c r="AC521" s="107"/>
      <c r="AD521" s="114"/>
    </row>
    <row r="522" spans="1:30" s="9" customFormat="1" ht="22.5" hidden="1" customHeight="1" x14ac:dyDescent="0.2">
      <c r="A522" s="107"/>
      <c r="B522" s="363"/>
      <c r="C522" s="101"/>
      <c r="D522" s="101"/>
      <c r="E522" s="136"/>
      <c r="F522" s="101"/>
      <c r="G522" s="101"/>
      <c r="H522" s="101"/>
      <c r="I522" s="14" t="s">
        <v>61</v>
      </c>
      <c r="J522" s="13"/>
      <c r="K522" s="343"/>
      <c r="L522" s="166"/>
      <c r="M522" s="370"/>
      <c r="N522" s="105"/>
      <c r="O522" s="101"/>
      <c r="P522" s="101"/>
      <c r="Q522" s="20"/>
      <c r="R522" s="20" t="str">
        <f>+IFERROR(VLOOKUP(Q522,[11]DATOS!$E$2:$F$9,2,FALSE),"")</f>
        <v/>
      </c>
      <c r="S522" s="107"/>
      <c r="T522" s="101"/>
      <c r="U522" s="101"/>
      <c r="V522" s="101"/>
      <c r="W522" s="101"/>
      <c r="X522" s="101"/>
      <c r="Y522" s="107"/>
      <c r="Z522" s="107"/>
      <c r="AA522" s="107"/>
      <c r="AB522" s="107"/>
      <c r="AC522" s="107"/>
      <c r="AD522" s="114"/>
    </row>
    <row r="523" spans="1:30" s="9" customFormat="1" ht="22.5" hidden="1" customHeight="1" x14ac:dyDescent="0.2">
      <c r="A523" s="107"/>
      <c r="B523" s="363"/>
      <c r="C523" s="101"/>
      <c r="D523" s="101"/>
      <c r="E523" s="136"/>
      <c r="F523" s="101"/>
      <c r="G523" s="101"/>
      <c r="H523" s="101"/>
      <c r="I523" s="14" t="s">
        <v>62</v>
      </c>
      <c r="J523" s="13"/>
      <c r="K523" s="343"/>
      <c r="L523" s="166"/>
      <c r="M523" s="370"/>
      <c r="N523" s="105"/>
      <c r="O523" s="101"/>
      <c r="P523" s="101"/>
      <c r="Q523" s="20"/>
      <c r="R523" s="20" t="str">
        <f>+IFERROR(VLOOKUP(Q523,[11]DATOS!$E$2:$F$9,2,FALSE),"")</f>
        <v/>
      </c>
      <c r="S523" s="107"/>
      <c r="T523" s="101"/>
      <c r="U523" s="101"/>
      <c r="V523" s="101"/>
      <c r="W523" s="101"/>
      <c r="X523" s="101"/>
      <c r="Y523" s="107"/>
      <c r="Z523" s="107"/>
      <c r="AA523" s="107"/>
      <c r="AB523" s="107"/>
      <c r="AC523" s="107"/>
      <c r="AD523" s="114"/>
    </row>
    <row r="524" spans="1:30" s="9" customFormat="1" ht="11.25" hidden="1" customHeight="1" x14ac:dyDescent="0.2">
      <c r="A524" s="107"/>
      <c r="B524" s="363"/>
      <c r="C524" s="101"/>
      <c r="D524" s="101"/>
      <c r="E524" s="136"/>
      <c r="F524" s="101"/>
      <c r="G524" s="101"/>
      <c r="H524" s="101"/>
      <c r="I524" s="14" t="s">
        <v>63</v>
      </c>
      <c r="J524" s="13"/>
      <c r="K524" s="343"/>
      <c r="L524" s="166"/>
      <c r="M524" s="370"/>
      <c r="N524" s="105"/>
      <c r="O524" s="101"/>
      <c r="P524" s="101"/>
      <c r="Q524" s="20"/>
      <c r="R524" s="20" t="str">
        <f>+IFERROR(VLOOKUP(Q524,[11]DATOS!$E$2:$F$9,2,FALSE),"")</f>
        <v/>
      </c>
      <c r="S524" s="107"/>
      <c r="T524" s="101"/>
      <c r="U524" s="101"/>
      <c r="V524" s="101"/>
      <c r="W524" s="101"/>
      <c r="X524" s="101"/>
      <c r="Y524" s="107"/>
      <c r="Z524" s="107"/>
      <c r="AA524" s="107"/>
      <c r="AB524" s="107"/>
      <c r="AC524" s="107"/>
      <c r="AD524" s="114"/>
    </row>
    <row r="525" spans="1:30" s="9" customFormat="1" ht="22.5" hidden="1" customHeight="1" x14ac:dyDescent="0.2">
      <c r="A525" s="107"/>
      <c r="B525" s="363"/>
      <c r="C525" s="101"/>
      <c r="D525" s="101"/>
      <c r="E525" s="136"/>
      <c r="F525" s="101"/>
      <c r="G525" s="101"/>
      <c r="H525" s="101"/>
      <c r="I525" s="14" t="s">
        <v>64</v>
      </c>
      <c r="J525" s="13"/>
      <c r="K525" s="343"/>
      <c r="L525" s="166"/>
      <c r="M525" s="370"/>
      <c r="N525" s="105"/>
      <c r="O525" s="101"/>
      <c r="P525" s="101"/>
      <c r="Q525" s="20"/>
      <c r="R525" s="20" t="str">
        <f>+IFERROR(VLOOKUP(Q525,[11]DATOS!$E$2:$F$9,2,FALSE),"")</f>
        <v/>
      </c>
      <c r="S525" s="107"/>
      <c r="T525" s="101"/>
      <c r="U525" s="101"/>
      <c r="V525" s="101"/>
      <c r="W525" s="101"/>
      <c r="X525" s="101"/>
      <c r="Y525" s="107"/>
      <c r="Z525" s="107"/>
      <c r="AA525" s="107"/>
      <c r="AB525" s="107"/>
      <c r="AC525" s="107"/>
      <c r="AD525" s="114"/>
    </row>
    <row r="526" spans="1:30" s="9" customFormat="1" ht="33.75" hidden="1" customHeight="1" x14ac:dyDescent="0.2">
      <c r="A526" s="107"/>
      <c r="B526" s="363"/>
      <c r="C526" s="101"/>
      <c r="D526" s="101"/>
      <c r="E526" s="136"/>
      <c r="F526" s="101"/>
      <c r="G526" s="101"/>
      <c r="H526" s="101"/>
      <c r="I526" s="14" t="s">
        <v>65</v>
      </c>
      <c r="J526" s="13"/>
      <c r="K526" s="343"/>
      <c r="L526" s="166"/>
      <c r="M526" s="370"/>
      <c r="N526" s="105"/>
      <c r="O526" s="101"/>
      <c r="P526" s="101"/>
      <c r="Q526" s="20"/>
      <c r="R526" s="20" t="str">
        <f>+IFERROR(VLOOKUP(Q526,[11]DATOS!$E$2:$F$9,2,FALSE),"")</f>
        <v/>
      </c>
      <c r="S526" s="107"/>
      <c r="T526" s="101"/>
      <c r="U526" s="101"/>
      <c r="V526" s="101"/>
      <c r="W526" s="101"/>
      <c r="X526" s="101"/>
      <c r="Y526" s="107"/>
      <c r="Z526" s="107"/>
      <c r="AA526" s="107"/>
      <c r="AB526" s="107"/>
      <c r="AC526" s="107"/>
      <c r="AD526" s="114"/>
    </row>
    <row r="527" spans="1:30" s="9" customFormat="1" ht="22.5" hidden="1" customHeight="1" x14ac:dyDescent="0.2">
      <c r="A527" s="107"/>
      <c r="B527" s="363"/>
      <c r="C527" s="101"/>
      <c r="D527" s="101"/>
      <c r="E527" s="136"/>
      <c r="F527" s="101"/>
      <c r="G527" s="101"/>
      <c r="H527" s="101"/>
      <c r="I527" s="14" t="s">
        <v>66</v>
      </c>
      <c r="J527" s="13"/>
      <c r="K527" s="343"/>
      <c r="L527" s="166"/>
      <c r="M527" s="370"/>
      <c r="N527" s="105"/>
      <c r="O527" s="101"/>
      <c r="P527" s="101"/>
      <c r="Q527" s="20"/>
      <c r="R527" s="20" t="str">
        <f>+IFERROR(VLOOKUP(Q527,[11]DATOS!$E$2:$F$9,2,FALSE),"")</f>
        <v/>
      </c>
      <c r="S527" s="107">
        <f>SUM(R527:R534)</f>
        <v>0</v>
      </c>
      <c r="T527" s="101"/>
      <c r="U527" s="101"/>
      <c r="V527" s="101"/>
      <c r="W527" s="101"/>
      <c r="X527" s="112" t="s">
        <v>100</v>
      </c>
      <c r="Y527" s="107"/>
      <c r="Z527" s="107"/>
      <c r="AA527" s="107"/>
      <c r="AB527" s="107"/>
      <c r="AC527" s="107"/>
      <c r="AD527" s="114"/>
    </row>
    <row r="528" spans="1:30" s="9" customFormat="1" ht="22.5" hidden="1" customHeight="1" x14ac:dyDescent="0.2">
      <c r="A528" s="107"/>
      <c r="B528" s="363"/>
      <c r="C528" s="101"/>
      <c r="D528" s="101"/>
      <c r="E528" s="136"/>
      <c r="F528" s="101"/>
      <c r="G528" s="101"/>
      <c r="H528" s="101"/>
      <c r="I528" s="14" t="s">
        <v>67</v>
      </c>
      <c r="J528" s="13"/>
      <c r="K528" s="343"/>
      <c r="L528" s="166"/>
      <c r="M528" s="370"/>
      <c r="N528" s="105"/>
      <c r="O528" s="101"/>
      <c r="P528" s="101"/>
      <c r="Q528" s="20"/>
      <c r="R528" s="20" t="str">
        <f>+IFERROR(VLOOKUP(Q528,[11]DATOS!$E$2:$F$9,2,FALSE),"")</f>
        <v/>
      </c>
      <c r="S528" s="107"/>
      <c r="T528" s="101"/>
      <c r="U528" s="101"/>
      <c r="V528" s="101"/>
      <c r="W528" s="101"/>
      <c r="X528" s="101"/>
      <c r="Y528" s="107"/>
      <c r="Z528" s="107"/>
      <c r="AA528" s="107"/>
      <c r="AB528" s="107"/>
      <c r="AC528" s="107"/>
      <c r="AD528" s="114"/>
    </row>
    <row r="529" spans="1:30" s="9" customFormat="1" ht="11.25" hidden="1" customHeight="1" x14ac:dyDescent="0.2">
      <c r="A529" s="107"/>
      <c r="B529" s="363"/>
      <c r="C529" s="101"/>
      <c r="D529" s="101"/>
      <c r="E529" s="136"/>
      <c r="F529" s="101"/>
      <c r="G529" s="101"/>
      <c r="H529" s="101"/>
      <c r="I529" s="14" t="s">
        <v>68</v>
      </c>
      <c r="J529" s="13"/>
      <c r="K529" s="343"/>
      <c r="L529" s="166"/>
      <c r="M529" s="370"/>
      <c r="N529" s="105"/>
      <c r="O529" s="101"/>
      <c r="P529" s="101"/>
      <c r="Q529" s="20"/>
      <c r="R529" s="20" t="str">
        <f>+IFERROR(VLOOKUP(Q529,[11]DATOS!$E$2:$F$9,2,FALSE),"")</f>
        <v/>
      </c>
      <c r="S529" s="107"/>
      <c r="T529" s="101"/>
      <c r="U529" s="101"/>
      <c r="V529" s="101"/>
      <c r="W529" s="101"/>
      <c r="X529" s="101"/>
      <c r="Y529" s="107"/>
      <c r="Z529" s="107"/>
      <c r="AA529" s="107"/>
      <c r="AB529" s="107"/>
      <c r="AC529" s="107"/>
      <c r="AD529" s="114"/>
    </row>
    <row r="530" spans="1:30" s="9" customFormat="1" ht="11.25" hidden="1" customHeight="1" x14ac:dyDescent="0.2">
      <c r="A530" s="107"/>
      <c r="B530" s="363"/>
      <c r="C530" s="101"/>
      <c r="D530" s="101"/>
      <c r="E530" s="136"/>
      <c r="F530" s="101"/>
      <c r="G530" s="101"/>
      <c r="H530" s="101"/>
      <c r="I530" s="14" t="s">
        <v>69</v>
      </c>
      <c r="J530" s="13"/>
      <c r="K530" s="343"/>
      <c r="L530" s="166"/>
      <c r="M530" s="370"/>
      <c r="N530" s="105"/>
      <c r="O530" s="101"/>
      <c r="P530" s="101"/>
      <c r="Q530" s="20"/>
      <c r="R530" s="20" t="str">
        <f>+IFERROR(VLOOKUP(Q530,[11]DATOS!$E$2:$F$9,2,FALSE),"")</f>
        <v/>
      </c>
      <c r="S530" s="107"/>
      <c r="T530" s="101"/>
      <c r="U530" s="101"/>
      <c r="V530" s="101"/>
      <c r="W530" s="101"/>
      <c r="X530" s="101"/>
      <c r="Y530" s="107"/>
      <c r="Z530" s="107"/>
      <c r="AA530" s="107"/>
      <c r="AB530" s="107"/>
      <c r="AC530" s="107"/>
      <c r="AD530" s="114"/>
    </row>
    <row r="531" spans="1:30" s="9" customFormat="1" ht="11.25" hidden="1" customHeight="1" x14ac:dyDescent="0.2">
      <c r="A531" s="107"/>
      <c r="B531" s="363"/>
      <c r="C531" s="101"/>
      <c r="D531" s="101"/>
      <c r="E531" s="136"/>
      <c r="F531" s="101"/>
      <c r="G531" s="101"/>
      <c r="H531" s="101"/>
      <c r="I531" s="100" t="s">
        <v>70</v>
      </c>
      <c r="J531" s="101"/>
      <c r="K531" s="343"/>
      <c r="L531" s="166"/>
      <c r="M531" s="370"/>
      <c r="N531" s="105"/>
      <c r="O531" s="101"/>
      <c r="P531" s="101"/>
      <c r="Q531" s="20"/>
      <c r="R531" s="20" t="str">
        <f>+IFERROR(VLOOKUP(Q531,[11]DATOS!$E$2:$F$9,2,FALSE),"")</f>
        <v/>
      </c>
      <c r="S531" s="107"/>
      <c r="T531" s="101"/>
      <c r="U531" s="101"/>
      <c r="V531" s="101"/>
      <c r="W531" s="101"/>
      <c r="X531" s="101"/>
      <c r="Y531" s="107"/>
      <c r="Z531" s="107"/>
      <c r="AA531" s="107"/>
      <c r="AB531" s="107"/>
      <c r="AC531" s="107"/>
      <c r="AD531" s="114"/>
    </row>
    <row r="532" spans="1:30" s="9" customFormat="1" ht="11.25" hidden="1" customHeight="1" x14ac:dyDescent="0.2">
      <c r="A532" s="107"/>
      <c r="B532" s="363"/>
      <c r="C532" s="101"/>
      <c r="D532" s="101"/>
      <c r="E532" s="136"/>
      <c r="F532" s="101"/>
      <c r="G532" s="101"/>
      <c r="H532" s="101"/>
      <c r="I532" s="100"/>
      <c r="J532" s="101"/>
      <c r="K532" s="343"/>
      <c r="L532" s="166"/>
      <c r="M532" s="370"/>
      <c r="N532" s="105"/>
      <c r="O532" s="101"/>
      <c r="P532" s="101"/>
      <c r="Q532" s="20"/>
      <c r="R532" s="20" t="str">
        <f>+IFERROR(VLOOKUP(Q532,[11]DATOS!$E$2:$F$9,2,FALSE),"")</f>
        <v/>
      </c>
      <c r="S532" s="107"/>
      <c r="T532" s="101"/>
      <c r="U532" s="101"/>
      <c r="V532" s="101"/>
      <c r="W532" s="101"/>
      <c r="X532" s="101"/>
      <c r="Y532" s="107"/>
      <c r="Z532" s="107"/>
      <c r="AA532" s="107"/>
      <c r="AB532" s="107"/>
      <c r="AC532" s="107"/>
      <c r="AD532" s="114"/>
    </row>
    <row r="533" spans="1:30" s="9" customFormat="1" ht="11.25" hidden="1" customHeight="1" x14ac:dyDescent="0.2">
      <c r="A533" s="107"/>
      <c r="B533" s="363"/>
      <c r="C533" s="101"/>
      <c r="D533" s="101"/>
      <c r="E533" s="136"/>
      <c r="F533" s="101"/>
      <c r="G533" s="101"/>
      <c r="H533" s="101"/>
      <c r="I533" s="100" t="s">
        <v>71</v>
      </c>
      <c r="J533" s="101"/>
      <c r="K533" s="343"/>
      <c r="L533" s="166"/>
      <c r="M533" s="370"/>
      <c r="N533" s="105"/>
      <c r="O533" s="101"/>
      <c r="P533" s="101"/>
      <c r="Q533" s="20"/>
      <c r="R533" s="20" t="str">
        <f>+IFERROR(VLOOKUP(Q533,[11]DATOS!$E$2:$F$9,2,FALSE),"")</f>
        <v/>
      </c>
      <c r="S533" s="107"/>
      <c r="T533" s="101"/>
      <c r="U533" s="101"/>
      <c r="V533" s="101"/>
      <c r="W533" s="101"/>
      <c r="X533" s="101"/>
      <c r="Y533" s="107"/>
      <c r="Z533" s="107"/>
      <c r="AA533" s="107"/>
      <c r="AB533" s="107"/>
      <c r="AC533" s="107"/>
      <c r="AD533" s="114"/>
    </row>
    <row r="534" spans="1:30" s="9" customFormat="1" ht="11.25" hidden="1" customHeight="1" x14ac:dyDescent="0.2">
      <c r="A534" s="107"/>
      <c r="B534" s="363"/>
      <c r="C534" s="101"/>
      <c r="D534" s="101"/>
      <c r="E534" s="136"/>
      <c r="F534" s="101"/>
      <c r="G534" s="101"/>
      <c r="H534" s="101"/>
      <c r="I534" s="100"/>
      <c r="J534" s="101"/>
      <c r="K534" s="343"/>
      <c r="L534" s="166"/>
      <c r="M534" s="370"/>
      <c r="N534" s="105"/>
      <c r="O534" s="101"/>
      <c r="P534" s="101"/>
      <c r="Q534" s="20"/>
      <c r="R534" s="20" t="str">
        <f>+IFERROR(VLOOKUP(Q534,[11]DATOS!$E$2:$F$9,2,FALSE),"")</f>
        <v/>
      </c>
      <c r="S534" s="107"/>
      <c r="T534" s="101"/>
      <c r="U534" s="101"/>
      <c r="V534" s="101"/>
      <c r="W534" s="101"/>
      <c r="X534" s="101"/>
      <c r="Y534" s="107"/>
      <c r="Z534" s="107"/>
      <c r="AA534" s="107"/>
      <c r="AB534" s="107"/>
      <c r="AC534" s="107"/>
      <c r="AD534" s="114"/>
    </row>
    <row r="535" spans="1:30" s="9" customFormat="1" ht="11.25" hidden="1" customHeight="1" x14ac:dyDescent="0.2">
      <c r="A535" s="107"/>
      <c r="B535" s="363"/>
      <c r="C535" s="101"/>
      <c r="D535" s="101"/>
      <c r="E535" s="136"/>
      <c r="F535" s="101"/>
      <c r="G535" s="101"/>
      <c r="H535" s="101"/>
      <c r="I535" s="100" t="s">
        <v>71</v>
      </c>
      <c r="J535" s="101"/>
      <c r="K535" s="343"/>
      <c r="L535" s="166"/>
      <c r="M535" s="370"/>
      <c r="N535" s="105"/>
      <c r="O535" s="101"/>
      <c r="P535" s="101"/>
      <c r="Q535" s="20"/>
      <c r="R535" s="20" t="str">
        <f>+IFERROR(VLOOKUP(Q535,[11]DATOS!$E$2:$F$9,2,FALSE),"")</f>
        <v/>
      </c>
      <c r="S535" s="107">
        <f>SUM(R535:R542)</f>
        <v>0</v>
      </c>
      <c r="T535" s="101"/>
      <c r="U535" s="101"/>
      <c r="V535" s="101"/>
      <c r="W535" s="101"/>
      <c r="X535" s="112" t="s">
        <v>100</v>
      </c>
      <c r="Y535" s="107"/>
      <c r="Z535" s="107"/>
      <c r="AA535" s="107"/>
      <c r="AB535" s="107"/>
      <c r="AC535" s="107"/>
      <c r="AD535" s="114"/>
    </row>
    <row r="536" spans="1:30" s="9" customFormat="1" ht="11.25" hidden="1" customHeight="1" x14ac:dyDescent="0.2">
      <c r="A536" s="107"/>
      <c r="B536" s="363"/>
      <c r="C536" s="101"/>
      <c r="D536" s="101"/>
      <c r="E536" s="136"/>
      <c r="F536" s="101"/>
      <c r="G536" s="101"/>
      <c r="H536" s="101"/>
      <c r="I536" s="100"/>
      <c r="J536" s="101"/>
      <c r="K536" s="343"/>
      <c r="L536" s="166"/>
      <c r="M536" s="370"/>
      <c r="N536" s="105"/>
      <c r="O536" s="101"/>
      <c r="P536" s="101"/>
      <c r="Q536" s="20"/>
      <c r="R536" s="20" t="str">
        <f>+IFERROR(VLOOKUP(Q536,[11]DATOS!$E$2:$F$9,2,FALSE),"")</f>
        <v/>
      </c>
      <c r="S536" s="107"/>
      <c r="T536" s="101"/>
      <c r="U536" s="101"/>
      <c r="V536" s="101"/>
      <c r="W536" s="101"/>
      <c r="X536" s="101"/>
      <c r="Y536" s="107"/>
      <c r="Z536" s="107"/>
      <c r="AA536" s="107"/>
      <c r="AB536" s="107"/>
      <c r="AC536" s="107"/>
      <c r="AD536" s="114"/>
    </row>
    <row r="537" spans="1:30" s="9" customFormat="1" ht="11.25" hidden="1" customHeight="1" x14ac:dyDescent="0.2">
      <c r="A537" s="107"/>
      <c r="B537" s="363"/>
      <c r="C537" s="101"/>
      <c r="D537" s="101"/>
      <c r="E537" s="136"/>
      <c r="F537" s="101"/>
      <c r="G537" s="101"/>
      <c r="H537" s="101"/>
      <c r="I537" s="100" t="s">
        <v>72</v>
      </c>
      <c r="J537" s="101"/>
      <c r="K537" s="343"/>
      <c r="L537" s="166"/>
      <c r="M537" s="370"/>
      <c r="N537" s="105"/>
      <c r="O537" s="101"/>
      <c r="P537" s="101"/>
      <c r="Q537" s="20"/>
      <c r="R537" s="20" t="str">
        <f>+IFERROR(VLOOKUP(Q537,[11]DATOS!$E$2:$F$9,2,FALSE),"")</f>
        <v/>
      </c>
      <c r="S537" s="107"/>
      <c r="T537" s="101"/>
      <c r="U537" s="101"/>
      <c r="V537" s="101"/>
      <c r="W537" s="101"/>
      <c r="X537" s="101"/>
      <c r="Y537" s="107"/>
      <c r="Z537" s="107"/>
      <c r="AA537" s="107"/>
      <c r="AB537" s="107"/>
      <c r="AC537" s="107"/>
      <c r="AD537" s="114"/>
    </row>
    <row r="538" spans="1:30" s="9" customFormat="1" ht="11.25" hidden="1" customHeight="1" x14ac:dyDescent="0.2">
      <c r="A538" s="107"/>
      <c r="B538" s="363"/>
      <c r="C538" s="101"/>
      <c r="D538" s="101"/>
      <c r="E538" s="136"/>
      <c r="F538" s="101"/>
      <c r="G538" s="101"/>
      <c r="H538" s="101"/>
      <c r="I538" s="100"/>
      <c r="J538" s="101"/>
      <c r="K538" s="343"/>
      <c r="L538" s="166"/>
      <c r="M538" s="370"/>
      <c r="N538" s="105"/>
      <c r="O538" s="101"/>
      <c r="P538" s="101"/>
      <c r="Q538" s="20"/>
      <c r="R538" s="20" t="str">
        <f>+IFERROR(VLOOKUP(Q538,[11]DATOS!$E$2:$F$9,2,FALSE),"")</f>
        <v/>
      </c>
      <c r="S538" s="107"/>
      <c r="T538" s="101"/>
      <c r="U538" s="101"/>
      <c r="V538" s="101"/>
      <c r="W538" s="101"/>
      <c r="X538" s="101"/>
      <c r="Y538" s="107"/>
      <c r="Z538" s="107"/>
      <c r="AA538" s="107"/>
      <c r="AB538" s="107"/>
      <c r="AC538" s="107"/>
      <c r="AD538" s="114"/>
    </row>
    <row r="539" spans="1:30" s="9" customFormat="1" ht="11.25" hidden="1" customHeight="1" x14ac:dyDescent="0.2">
      <c r="A539" s="107"/>
      <c r="B539" s="363"/>
      <c r="C539" s="101"/>
      <c r="D539" s="101"/>
      <c r="E539" s="136"/>
      <c r="F539" s="101"/>
      <c r="G539" s="101"/>
      <c r="H539" s="101"/>
      <c r="I539" s="100" t="s">
        <v>73</v>
      </c>
      <c r="J539" s="101"/>
      <c r="K539" s="343"/>
      <c r="L539" s="166"/>
      <c r="M539" s="370"/>
      <c r="N539" s="105"/>
      <c r="O539" s="101"/>
      <c r="P539" s="101"/>
      <c r="Q539" s="20"/>
      <c r="R539" s="20" t="str">
        <f>+IFERROR(VLOOKUP(Q539,[11]DATOS!$E$2:$F$9,2,FALSE),"")</f>
        <v/>
      </c>
      <c r="S539" s="107"/>
      <c r="T539" s="101"/>
      <c r="U539" s="101"/>
      <c r="V539" s="101"/>
      <c r="W539" s="101"/>
      <c r="X539" s="101"/>
      <c r="Y539" s="107"/>
      <c r="Z539" s="107"/>
      <c r="AA539" s="107"/>
      <c r="AB539" s="107"/>
      <c r="AC539" s="107"/>
      <c r="AD539" s="114"/>
    </row>
    <row r="540" spans="1:30" s="9" customFormat="1" ht="11.25" hidden="1" customHeight="1" x14ac:dyDescent="0.2">
      <c r="A540" s="107"/>
      <c r="B540" s="363"/>
      <c r="C540" s="101"/>
      <c r="D540" s="101"/>
      <c r="E540" s="136"/>
      <c r="F540" s="101"/>
      <c r="G540" s="101"/>
      <c r="H540" s="101"/>
      <c r="I540" s="100"/>
      <c r="J540" s="101"/>
      <c r="K540" s="343"/>
      <c r="L540" s="166"/>
      <c r="M540" s="370"/>
      <c r="N540" s="105"/>
      <c r="O540" s="101"/>
      <c r="P540" s="101"/>
      <c r="Q540" s="20"/>
      <c r="R540" s="20" t="str">
        <f>+IFERROR(VLOOKUP(Q540,[11]DATOS!$E$2:$F$9,2,FALSE),"")</f>
        <v/>
      </c>
      <c r="S540" s="107"/>
      <c r="T540" s="101"/>
      <c r="U540" s="101"/>
      <c r="V540" s="101"/>
      <c r="W540" s="101"/>
      <c r="X540" s="101"/>
      <c r="Y540" s="107"/>
      <c r="Z540" s="107"/>
      <c r="AA540" s="107"/>
      <c r="AB540" s="107"/>
      <c r="AC540" s="107"/>
      <c r="AD540" s="114"/>
    </row>
    <row r="541" spans="1:30" s="9" customFormat="1" ht="11.25" hidden="1" customHeight="1" x14ac:dyDescent="0.2">
      <c r="A541" s="107"/>
      <c r="B541" s="363"/>
      <c r="C541" s="101"/>
      <c r="D541" s="101"/>
      <c r="E541" s="136"/>
      <c r="F541" s="101"/>
      <c r="G541" s="101"/>
      <c r="H541" s="101"/>
      <c r="I541" s="100" t="s">
        <v>74</v>
      </c>
      <c r="J541" s="101"/>
      <c r="K541" s="343"/>
      <c r="L541" s="166"/>
      <c r="M541" s="370"/>
      <c r="N541" s="105"/>
      <c r="O541" s="101"/>
      <c r="P541" s="101"/>
      <c r="Q541" s="20"/>
      <c r="R541" s="20" t="str">
        <f>+IFERROR(VLOOKUP(Q541,[11]DATOS!$E$2:$F$9,2,FALSE),"")</f>
        <v/>
      </c>
      <c r="S541" s="107"/>
      <c r="T541" s="101"/>
      <c r="U541" s="101"/>
      <c r="V541" s="101"/>
      <c r="W541" s="101"/>
      <c r="X541" s="101"/>
      <c r="Y541" s="107"/>
      <c r="Z541" s="107"/>
      <c r="AA541" s="107"/>
      <c r="AB541" s="107"/>
      <c r="AC541" s="107"/>
      <c r="AD541" s="114"/>
    </row>
    <row r="542" spans="1:30" s="9" customFormat="1" ht="12" hidden="1" customHeight="1" x14ac:dyDescent="0.2">
      <c r="A542" s="107"/>
      <c r="B542" s="363"/>
      <c r="C542" s="101"/>
      <c r="D542" s="101"/>
      <c r="E542" s="136"/>
      <c r="F542" s="101"/>
      <c r="G542" s="101"/>
      <c r="H542" s="101"/>
      <c r="I542" s="100"/>
      <c r="J542" s="101"/>
      <c r="K542" s="343"/>
      <c r="L542" s="166"/>
      <c r="M542" s="370"/>
      <c r="N542" s="105"/>
      <c r="O542" s="101"/>
      <c r="P542" s="101"/>
      <c r="Q542" s="20"/>
      <c r="R542" s="20" t="str">
        <f>+IFERROR(VLOOKUP(Q542,[11]DATOS!$E$2:$F$9,2,FALSE),"")</f>
        <v/>
      </c>
      <c r="S542" s="107"/>
      <c r="T542" s="101"/>
      <c r="U542" s="101"/>
      <c r="V542" s="101"/>
      <c r="W542" s="101"/>
      <c r="X542" s="101"/>
      <c r="Y542" s="107"/>
      <c r="Z542" s="107"/>
      <c r="AA542" s="107"/>
      <c r="AB542" s="107"/>
      <c r="AC542" s="107"/>
      <c r="AD542" s="114"/>
    </row>
    <row r="543" spans="1:30" s="9" customFormat="1" ht="18" customHeight="1" x14ac:dyDescent="0.2">
      <c r="A543" s="107"/>
      <c r="B543" s="363"/>
      <c r="C543" s="101"/>
      <c r="D543" s="101"/>
      <c r="E543" s="136"/>
      <c r="F543" s="101"/>
      <c r="G543" s="101"/>
      <c r="H543" s="101"/>
      <c r="I543" s="32"/>
      <c r="J543" s="33"/>
      <c r="K543" s="343"/>
      <c r="L543" s="166"/>
      <c r="M543" s="370"/>
      <c r="N543" s="105"/>
      <c r="O543" s="136" t="s">
        <v>395</v>
      </c>
      <c r="P543" s="372" t="s">
        <v>55</v>
      </c>
      <c r="Q543" s="17" t="s">
        <v>43</v>
      </c>
      <c r="R543" s="20">
        <f>+IFERROR(VLOOKUP(Q543,[11]DATOS!$E$2:$F$9,2,FALSE),"")</f>
        <v>5</v>
      </c>
      <c r="S543" s="107">
        <f>SUM(R543:R550)</f>
        <v>55</v>
      </c>
      <c r="T543" s="101"/>
      <c r="U543" s="101"/>
      <c r="V543" s="101"/>
      <c r="W543" s="101"/>
      <c r="X543" s="112" t="s">
        <v>100</v>
      </c>
      <c r="Y543" s="101" t="s">
        <v>396</v>
      </c>
      <c r="Z543" s="136" t="s">
        <v>397</v>
      </c>
      <c r="AA543" s="368" t="s">
        <v>384</v>
      </c>
      <c r="AB543" s="136" t="s">
        <v>398</v>
      </c>
      <c r="AC543" s="136" t="s">
        <v>397</v>
      </c>
      <c r="AD543" s="375" t="s">
        <v>396</v>
      </c>
    </row>
    <row r="544" spans="1:30" s="9" customFormat="1" ht="18" customHeight="1" x14ac:dyDescent="0.2">
      <c r="A544" s="107"/>
      <c r="B544" s="363"/>
      <c r="C544" s="101"/>
      <c r="D544" s="101"/>
      <c r="E544" s="136"/>
      <c r="F544" s="101"/>
      <c r="G544" s="101"/>
      <c r="H544" s="101"/>
      <c r="I544" s="32"/>
      <c r="J544" s="33"/>
      <c r="K544" s="343"/>
      <c r="L544" s="166"/>
      <c r="M544" s="370"/>
      <c r="N544" s="105"/>
      <c r="O544" s="136"/>
      <c r="P544" s="372"/>
      <c r="Q544" s="17" t="s">
        <v>45</v>
      </c>
      <c r="R544" s="20">
        <f>+IFERROR(VLOOKUP(Q544,[11]DATOS!$E$2:$F$9,2,FALSE),"")</f>
        <v>10</v>
      </c>
      <c r="S544" s="107"/>
      <c r="T544" s="101"/>
      <c r="U544" s="101"/>
      <c r="V544" s="101"/>
      <c r="W544" s="101"/>
      <c r="X544" s="101"/>
      <c r="Y544" s="101"/>
      <c r="Z544" s="136"/>
      <c r="AA544" s="368"/>
      <c r="AB544" s="136"/>
      <c r="AC544" s="136"/>
      <c r="AD544" s="375"/>
    </row>
    <row r="545" spans="1:47" s="9" customFormat="1" ht="18" customHeight="1" x14ac:dyDescent="0.2">
      <c r="A545" s="107"/>
      <c r="B545" s="363"/>
      <c r="C545" s="101"/>
      <c r="D545" s="101"/>
      <c r="E545" s="136"/>
      <c r="F545" s="101"/>
      <c r="G545" s="101"/>
      <c r="H545" s="101"/>
      <c r="I545" s="32"/>
      <c r="J545" s="33"/>
      <c r="K545" s="343"/>
      <c r="L545" s="166"/>
      <c r="M545" s="370"/>
      <c r="N545" s="105"/>
      <c r="O545" s="136"/>
      <c r="P545" s="372"/>
      <c r="Q545" s="17" t="s">
        <v>46</v>
      </c>
      <c r="R545" s="20">
        <f>+IFERROR(VLOOKUP(Q545,[11]DATOS!$E$2:$F$9,2,FALSE),"")</f>
        <v>10</v>
      </c>
      <c r="S545" s="107"/>
      <c r="T545" s="101"/>
      <c r="U545" s="101"/>
      <c r="V545" s="101"/>
      <c r="W545" s="101"/>
      <c r="X545" s="101"/>
      <c r="Y545" s="101"/>
      <c r="Z545" s="136"/>
      <c r="AA545" s="368"/>
      <c r="AB545" s="136"/>
      <c r="AC545" s="136"/>
      <c r="AD545" s="375"/>
    </row>
    <row r="546" spans="1:47" s="9" customFormat="1" ht="18" customHeight="1" x14ac:dyDescent="0.2">
      <c r="A546" s="107"/>
      <c r="B546" s="363"/>
      <c r="C546" s="101"/>
      <c r="D546" s="101"/>
      <c r="E546" s="136"/>
      <c r="F546" s="101"/>
      <c r="G546" s="101"/>
      <c r="H546" s="101"/>
      <c r="I546" s="32"/>
      <c r="J546" s="33"/>
      <c r="K546" s="343"/>
      <c r="L546" s="166"/>
      <c r="M546" s="370"/>
      <c r="N546" s="105"/>
      <c r="O546" s="136"/>
      <c r="P546" s="372"/>
      <c r="Q546" s="17" t="s">
        <v>10</v>
      </c>
      <c r="R546" s="20">
        <f>+IFERROR(VLOOKUP(Q546,[11]DATOS!$E$2:$F$9,2,FALSE),"")</f>
        <v>30</v>
      </c>
      <c r="S546" s="107"/>
      <c r="T546" s="101"/>
      <c r="U546" s="101"/>
      <c r="V546" s="101"/>
      <c r="W546" s="101"/>
      <c r="X546" s="101"/>
      <c r="Y546" s="101"/>
      <c r="Z546" s="136"/>
      <c r="AA546" s="368"/>
      <c r="AB546" s="136"/>
      <c r="AC546" s="136"/>
      <c r="AD546" s="375"/>
    </row>
    <row r="547" spans="1:47" s="9" customFormat="1" ht="18" customHeight="1" x14ac:dyDescent="0.2">
      <c r="A547" s="107"/>
      <c r="B547" s="363"/>
      <c r="C547" s="101"/>
      <c r="D547" s="101"/>
      <c r="E547" s="136"/>
      <c r="F547" s="101"/>
      <c r="G547" s="101"/>
      <c r="H547" s="101"/>
      <c r="I547" s="32"/>
      <c r="J547" s="33"/>
      <c r="K547" s="343"/>
      <c r="L547" s="166"/>
      <c r="M547" s="370"/>
      <c r="N547" s="105"/>
      <c r="O547" s="136"/>
      <c r="P547" s="372"/>
      <c r="Q547" s="17"/>
      <c r="R547" s="20" t="str">
        <f>+IFERROR(VLOOKUP(Q547,[11]DATOS!$E$2:$F$9,2,FALSE),"")</f>
        <v/>
      </c>
      <c r="S547" s="107"/>
      <c r="T547" s="101"/>
      <c r="U547" s="101"/>
      <c r="V547" s="101"/>
      <c r="W547" s="101"/>
      <c r="X547" s="101"/>
      <c r="Y547" s="101"/>
      <c r="Z547" s="136"/>
      <c r="AA547" s="368"/>
      <c r="AB547" s="136"/>
      <c r="AC547" s="136"/>
      <c r="AD547" s="375"/>
    </row>
    <row r="548" spans="1:47" s="9" customFormat="1" ht="18" customHeight="1" x14ac:dyDescent="0.2">
      <c r="A548" s="107"/>
      <c r="B548" s="363"/>
      <c r="C548" s="101"/>
      <c r="D548" s="101"/>
      <c r="E548" s="136"/>
      <c r="F548" s="101"/>
      <c r="G548" s="101"/>
      <c r="H548" s="101"/>
      <c r="I548" s="32"/>
      <c r="J548" s="33"/>
      <c r="K548" s="343"/>
      <c r="L548" s="166"/>
      <c r="M548" s="370"/>
      <c r="N548" s="105"/>
      <c r="O548" s="136"/>
      <c r="P548" s="372"/>
      <c r="Q548" s="17"/>
      <c r="R548" s="20" t="str">
        <f>+IFERROR(VLOOKUP(Q548,[11]DATOS!$E$2:$F$9,2,FALSE),"")</f>
        <v/>
      </c>
      <c r="S548" s="107"/>
      <c r="T548" s="101"/>
      <c r="U548" s="101"/>
      <c r="V548" s="101"/>
      <c r="W548" s="101"/>
      <c r="X548" s="101"/>
      <c r="Y548" s="101"/>
      <c r="Z548" s="136"/>
      <c r="AA548" s="368"/>
      <c r="AB548" s="136"/>
      <c r="AC548" s="136"/>
      <c r="AD548" s="375"/>
    </row>
    <row r="549" spans="1:47" s="9" customFormat="1" ht="18" customHeight="1" x14ac:dyDescent="0.2">
      <c r="A549" s="107"/>
      <c r="B549" s="363"/>
      <c r="C549" s="101"/>
      <c r="D549" s="101"/>
      <c r="E549" s="136"/>
      <c r="F549" s="101"/>
      <c r="G549" s="101"/>
      <c r="H549" s="101"/>
      <c r="I549" s="32"/>
      <c r="J549" s="33"/>
      <c r="K549" s="343"/>
      <c r="L549" s="166"/>
      <c r="M549" s="370"/>
      <c r="N549" s="105"/>
      <c r="O549" s="136"/>
      <c r="P549" s="372"/>
      <c r="Q549" s="17"/>
      <c r="R549" s="20" t="str">
        <f>+IFERROR(VLOOKUP(Q549,[11]DATOS!$E$2:$F$9,2,FALSE),"")</f>
        <v/>
      </c>
      <c r="S549" s="107"/>
      <c r="T549" s="101"/>
      <c r="U549" s="101"/>
      <c r="V549" s="101"/>
      <c r="W549" s="101"/>
      <c r="X549" s="101"/>
      <c r="Y549" s="101"/>
      <c r="Z549" s="136"/>
      <c r="AA549" s="368"/>
      <c r="AB549" s="136"/>
      <c r="AC549" s="136"/>
      <c r="AD549" s="375"/>
    </row>
    <row r="550" spans="1:47" s="9" customFormat="1" ht="18" customHeight="1" thickBot="1" x14ac:dyDescent="0.25">
      <c r="A550" s="107"/>
      <c r="B550" s="364"/>
      <c r="C550" s="104"/>
      <c r="D550" s="104"/>
      <c r="E550" s="137"/>
      <c r="F550" s="104"/>
      <c r="G550" s="104"/>
      <c r="H550" s="104"/>
      <c r="I550" s="85"/>
      <c r="J550" s="34"/>
      <c r="K550" s="347"/>
      <c r="L550" s="167"/>
      <c r="M550" s="371"/>
      <c r="N550" s="106"/>
      <c r="O550" s="137"/>
      <c r="P550" s="373"/>
      <c r="Q550" s="18"/>
      <c r="R550" s="25" t="str">
        <f>+IFERROR(VLOOKUP(Q550,[11]DATOS!$E$2:$F$9,2,FALSE),"")</f>
        <v/>
      </c>
      <c r="S550" s="108"/>
      <c r="T550" s="104"/>
      <c r="U550" s="104"/>
      <c r="V550" s="104"/>
      <c r="W550" s="104"/>
      <c r="X550" s="104"/>
      <c r="Y550" s="104"/>
      <c r="Z550" s="137"/>
      <c r="AA550" s="374"/>
      <c r="AB550" s="137"/>
      <c r="AC550" s="137"/>
      <c r="AD550" s="376"/>
    </row>
    <row r="551" spans="1:47" s="9" customFormat="1" ht="27" customHeight="1" x14ac:dyDescent="0.2">
      <c r="A551" s="131">
        <v>35</v>
      </c>
      <c r="B551" s="132" t="s">
        <v>399</v>
      </c>
      <c r="C551" s="132" t="s">
        <v>400</v>
      </c>
      <c r="D551" s="132" t="s">
        <v>401</v>
      </c>
      <c r="E551" s="135" t="s">
        <v>402</v>
      </c>
      <c r="F551" s="112" t="s">
        <v>403</v>
      </c>
      <c r="G551" s="113" t="s">
        <v>23</v>
      </c>
      <c r="H551" s="138" t="s">
        <v>29</v>
      </c>
      <c r="I551" s="92" t="s">
        <v>58</v>
      </c>
      <c r="J551" s="93" t="s">
        <v>39</v>
      </c>
      <c r="K551" s="139">
        <f>COUNTIF(J551:J574,[12]DATOS!$D$15)</f>
        <v>7</v>
      </c>
      <c r="L551" s="142" t="str">
        <f>+IF(AND(K551&lt;6,K551&gt;0),"Moderado",IF(AND(K551&lt;12,K551&gt;5),"Mayor",IF(AND(K551&lt;18,K551&gt;11),"Catastrófico","Responda las Preguntas de Impacto")))</f>
        <v>Mayor</v>
      </c>
      <c r="M551" s="112" t="str">
        <f>IF(AND(EXACT(H551,"Raro"),(EXACT(L551,"Moderado"))),"Baja",IF(AND(EXACT(H551,"Raro"),(EXACT(L551,"Mayor"))),"Baja",IF(AND(EXACT(H551,"Raro"),(EXACT(L551,"Catastrófico"))),"Moderada",IF(AND(EXACT(H551,"Improbable"),(EXACT(L551,"Moderado"))),"Baja",IF(AND(EXACT(H551,"Improbable"),(EXACT(L551,"Mayor"))),"Moderada",IF(AND(EXACT(H551,"Improbable"),(EXACT(L551,"Catastrófico"))),"Alta",IF(AND(EXACT(H551,"Posible"),(EXACT(L551,"Moderado"))),"Moderada",IF(AND(EXACT(H551,"Posible"),(EXACT(L551,"Mayor"))),"Alta",IF(AND(EXACT(H551,"Posible"),(EXACT(L551,"Catastrófico"))),"Extrema",IF(AND(EXACT(H551,"Probable"),(EXACT(L551,"Moderado"))),"Moderada",IF(AND(EXACT(H551,"Probable"),(EXACT(L551,"Mayor"))),"Alta",IF(AND(EXACT(H551,"Probable"),(EXACT(L551,"Catastrófico"))),"Extrema",IF(AND(EXACT(H551,"Casi Seguro"),(EXACT(L551,"Moderado"))),"Moderada",IF(AND(EXACT(H551,"Casi Seguro"),(EXACT(L551,"Mayor"))),"Alta",IF(AND(EXACT(H551,"Casi Seguro"),(EXACT(L551,"Catastrófico"))),"Extrema","")))))))))))))))</f>
        <v>Alta</v>
      </c>
      <c r="N551" s="113" t="str">
        <f t="shared" ref="N551" si="37">IF(EXACT(M551,"Baja"),"Asumir el Riesgo",IF(EXACT(M551,"Moderada"),"Asumir el Riesgo, Reducir el Riesgo",IF(EXACT(M551,"Alta"),"Asumir el Riesgo, Evitar, Compartir o Transferir",IF(EXACT(M551,"Extrema"),"Reducir el Riesgo, Evitar, Compartir o Transferir",""))))</f>
        <v>Asumir el Riesgo, Evitar, Compartir o Transferir</v>
      </c>
      <c r="O551" s="138" t="s">
        <v>404</v>
      </c>
      <c r="P551" s="112" t="s">
        <v>55</v>
      </c>
      <c r="Q551" s="19" t="s">
        <v>12</v>
      </c>
      <c r="R551" s="19">
        <f>+IFERROR(VLOOKUP(Q551,[12]DATOS!$E$2:$F$9,2,FALSE),"")</f>
        <v>15</v>
      </c>
      <c r="S551" s="121">
        <f>SUM(R551:R558)</f>
        <v>55</v>
      </c>
      <c r="T551" s="138" t="s">
        <v>28</v>
      </c>
      <c r="U551" s="112" t="s">
        <v>36</v>
      </c>
      <c r="V551" s="112" t="str">
        <f>IF(AND(EXACT(T551,"Raro"),(EXACT(U551,"Moderado"))),"Baja",IF(AND(EXACT(T551,"Raro"),(EXACT(U551,"Mayor"))),"Baja",IF(AND(EXACT(T551,"Raro"),(EXACT(U551,"Catastrófico"))),"Moderada",IF(AND(EXACT(T551,"Improbable"),(EXACT(U551,"Moderado"))),"Baja",IF(AND(EXACT(T551,"Improbable"),(EXACT(U551,"Mayor"))),"Moderada",IF(AND(EXACT(T551,"Improbable"),(EXACT(U551,"Catastrófico"))),"Alta",IF(AND(EXACT(T551,"Posible"),(EXACT(U551,"Moderado"))),"Moderada",IF(AND(EXACT(T551,"Posible"),(EXACT(U551,"Mayor"))),"Alta",IF(AND(EXACT(T551,"Posible"),(EXACT(U551,"Catastrófico"))),"Extrema",IF(AND(EXACT(T551,"Probable"),(EXACT(U551,"Moderado"))),"Moderada",IF(AND(EXACT(T551,"Probable"),(EXACT(U551,"Mayor"))),"Alta",IF(AND(EXACT(T551,"Probable"),(EXACT(U551,"Catastrófico"))),"Extrema",IF(AND(EXACT(T551,"Casi Seguro"),(EXACT(U551,"Moderado"))),"Moderada",IF(AND(EXACT(T551,"Casi Seguro"),(EXACT(U551,"Mayor"))),"Alta",IF(AND(EXACT(T551,"Casi Seguro"),(EXACT(U551,"Catastrófico"))),"Extrema","")))))))))))))))</f>
        <v>Moderada</v>
      </c>
      <c r="W551" s="113" t="str">
        <f t="shared" ref="W551" si="38">IF(EXACT(V551,"Baja"),"Asumir el Riesgo",IF(EXACT(V551,"Moderada"),"Asumir el Riesgo, Reducir el Riesgo",IF(EXACT(V551,"Alta"),"Asumir el Riesgo, Evitar, Compartir o Transferir",IF(EXACT(V551,"Extrema"),"Reducir el Riesgo, Evitar, Compartir o Transferir",""))))</f>
        <v>Asumir el Riesgo, Reducir el Riesgo</v>
      </c>
      <c r="X551" s="128" t="s">
        <v>170</v>
      </c>
      <c r="Y551" s="109" t="s">
        <v>181</v>
      </c>
      <c r="Z551" s="112" t="s">
        <v>405</v>
      </c>
      <c r="AA551" s="113" t="s">
        <v>406</v>
      </c>
      <c r="AB551" s="109" t="s">
        <v>407</v>
      </c>
      <c r="AC551" s="109" t="s">
        <v>408</v>
      </c>
      <c r="AD551" s="109" t="s">
        <v>409</v>
      </c>
      <c r="AE551" s="131"/>
      <c r="AF551" s="121"/>
      <c r="AG551" s="121"/>
      <c r="AH551" s="121"/>
      <c r="AI551" s="121"/>
      <c r="AJ551" s="121"/>
      <c r="AK551" s="121"/>
      <c r="AL551" s="121"/>
      <c r="AM551" s="121"/>
      <c r="AN551" s="121"/>
      <c r="AO551" s="121"/>
      <c r="AP551" s="122"/>
      <c r="AQ551" s="123"/>
      <c r="AR551" s="124"/>
      <c r="AS551" s="124"/>
      <c r="AT551" s="124"/>
      <c r="AU551" s="125"/>
    </row>
    <row r="552" spans="1:47" s="9" customFormat="1" ht="27" customHeight="1" x14ac:dyDescent="0.2">
      <c r="A552" s="117"/>
      <c r="B552" s="133"/>
      <c r="C552" s="133"/>
      <c r="D552" s="133"/>
      <c r="E552" s="136"/>
      <c r="F552" s="101"/>
      <c r="G552" s="126"/>
      <c r="H552" s="105"/>
      <c r="I552" s="94" t="s">
        <v>59</v>
      </c>
      <c r="J552" s="95" t="s">
        <v>39</v>
      </c>
      <c r="K552" s="140"/>
      <c r="L552" s="143"/>
      <c r="M552" s="101"/>
      <c r="N552" s="126"/>
      <c r="O552" s="105"/>
      <c r="P552" s="101"/>
      <c r="Q552" s="20" t="s">
        <v>43</v>
      </c>
      <c r="R552" s="20">
        <f>+IFERROR(VLOOKUP(Q552,[12]DATOS!$E$2:$F$9,2,FALSE),"")</f>
        <v>5</v>
      </c>
      <c r="S552" s="107"/>
      <c r="T552" s="105"/>
      <c r="U552" s="101"/>
      <c r="V552" s="101"/>
      <c r="W552" s="126"/>
      <c r="X552" s="129"/>
      <c r="Y552" s="110"/>
      <c r="Z552" s="101"/>
      <c r="AA552" s="114"/>
      <c r="AB552" s="110"/>
      <c r="AC552" s="110"/>
      <c r="AD552" s="110"/>
      <c r="AE552" s="117"/>
      <c r="AF552" s="107"/>
      <c r="AG552" s="107"/>
      <c r="AH552" s="107"/>
      <c r="AI552" s="107"/>
      <c r="AJ552" s="107"/>
      <c r="AK552" s="107"/>
      <c r="AL552" s="107"/>
      <c r="AM552" s="107"/>
      <c r="AN552" s="107"/>
      <c r="AO552" s="107"/>
      <c r="AP552" s="114"/>
      <c r="AQ552" s="119"/>
      <c r="AR552" s="96"/>
      <c r="AS552" s="96"/>
      <c r="AT552" s="96"/>
      <c r="AU552" s="98"/>
    </row>
    <row r="553" spans="1:47" s="9" customFormat="1" ht="27" customHeight="1" x14ac:dyDescent="0.2">
      <c r="A553" s="117"/>
      <c r="B553" s="133"/>
      <c r="C553" s="133"/>
      <c r="D553" s="133"/>
      <c r="E553" s="136"/>
      <c r="F553" s="101"/>
      <c r="G553" s="126"/>
      <c r="H553" s="105"/>
      <c r="I553" s="94" t="s">
        <v>60</v>
      </c>
      <c r="J553" s="95" t="s">
        <v>40</v>
      </c>
      <c r="K553" s="140"/>
      <c r="L553" s="143"/>
      <c r="M553" s="101"/>
      <c r="N553" s="126"/>
      <c r="O553" s="105"/>
      <c r="P553" s="101"/>
      <c r="Q553" s="20" t="s">
        <v>45</v>
      </c>
      <c r="R553" s="20">
        <f>+IFERROR(VLOOKUP(Q553,[12]DATOS!$E$2:$F$9,2,FALSE),"")</f>
        <v>10</v>
      </c>
      <c r="S553" s="107"/>
      <c r="T553" s="105"/>
      <c r="U553" s="101"/>
      <c r="V553" s="101"/>
      <c r="W553" s="126"/>
      <c r="X553" s="129"/>
      <c r="Y553" s="110"/>
      <c r="Z553" s="101"/>
      <c r="AA553" s="114"/>
      <c r="AB553" s="110"/>
      <c r="AC553" s="110"/>
      <c r="AD553" s="110"/>
      <c r="AE553" s="117"/>
      <c r="AF553" s="107"/>
      <c r="AG553" s="107"/>
      <c r="AH553" s="107"/>
      <c r="AI553" s="107"/>
      <c r="AJ553" s="107"/>
      <c r="AK553" s="107"/>
      <c r="AL553" s="107"/>
      <c r="AM553" s="107"/>
      <c r="AN553" s="107"/>
      <c r="AO553" s="107"/>
      <c r="AP553" s="114"/>
      <c r="AQ553" s="119"/>
      <c r="AR553" s="96"/>
      <c r="AS553" s="96"/>
      <c r="AT553" s="96"/>
      <c r="AU553" s="98"/>
    </row>
    <row r="554" spans="1:47" s="9" customFormat="1" ht="27" customHeight="1" x14ac:dyDescent="0.2">
      <c r="A554" s="117"/>
      <c r="B554" s="133"/>
      <c r="C554" s="133"/>
      <c r="D554" s="133"/>
      <c r="E554" s="136"/>
      <c r="F554" s="101"/>
      <c r="G554" s="126"/>
      <c r="H554" s="105"/>
      <c r="I554" s="94" t="s">
        <v>61</v>
      </c>
      <c r="J554" s="95" t="s">
        <v>40</v>
      </c>
      <c r="K554" s="140"/>
      <c r="L554" s="143"/>
      <c r="M554" s="101"/>
      <c r="N554" s="126"/>
      <c r="O554" s="105"/>
      <c r="P554" s="101"/>
      <c r="Q554" s="20" t="s">
        <v>11</v>
      </c>
      <c r="R554" s="20">
        <f>+IFERROR(VLOOKUP(Q554,[12]DATOS!$E$2:$F$9,2,FALSE),"")</f>
        <v>15</v>
      </c>
      <c r="S554" s="107"/>
      <c r="T554" s="105"/>
      <c r="U554" s="101"/>
      <c r="V554" s="101"/>
      <c r="W554" s="126"/>
      <c r="X554" s="129"/>
      <c r="Y554" s="110"/>
      <c r="Z554" s="101"/>
      <c r="AA554" s="114"/>
      <c r="AB554" s="110"/>
      <c r="AC554" s="110"/>
      <c r="AD554" s="110"/>
      <c r="AE554" s="117"/>
      <c r="AF554" s="107"/>
      <c r="AG554" s="107"/>
      <c r="AH554" s="107"/>
      <c r="AI554" s="107"/>
      <c r="AJ554" s="107"/>
      <c r="AK554" s="107"/>
      <c r="AL554" s="107"/>
      <c r="AM554" s="107"/>
      <c r="AN554" s="107"/>
      <c r="AO554" s="107"/>
      <c r="AP554" s="114"/>
      <c r="AQ554" s="119"/>
      <c r="AR554" s="96"/>
      <c r="AS554" s="96"/>
      <c r="AT554" s="96"/>
      <c r="AU554" s="98"/>
    </row>
    <row r="555" spans="1:47" s="9" customFormat="1" ht="27" customHeight="1" x14ac:dyDescent="0.2">
      <c r="A555" s="117"/>
      <c r="B555" s="133"/>
      <c r="C555" s="133"/>
      <c r="D555" s="133"/>
      <c r="E555" s="136"/>
      <c r="F555" s="101"/>
      <c r="G555" s="126"/>
      <c r="H555" s="105"/>
      <c r="I555" s="94" t="s">
        <v>62</v>
      </c>
      <c r="J555" s="95" t="s">
        <v>40</v>
      </c>
      <c r="K555" s="140"/>
      <c r="L555" s="143"/>
      <c r="M555" s="101"/>
      <c r="N555" s="126"/>
      <c r="O555" s="105"/>
      <c r="P555" s="101"/>
      <c r="Q555" s="20" t="s">
        <v>46</v>
      </c>
      <c r="R555" s="20">
        <f>+IFERROR(VLOOKUP(Q555,[12]DATOS!$E$2:$F$9,2,FALSE),"")</f>
        <v>10</v>
      </c>
      <c r="S555" s="107"/>
      <c r="T555" s="105"/>
      <c r="U555" s="101"/>
      <c r="V555" s="101"/>
      <c r="W555" s="126"/>
      <c r="X555" s="129"/>
      <c r="Y555" s="110"/>
      <c r="Z555" s="101"/>
      <c r="AA555" s="114"/>
      <c r="AB555" s="110"/>
      <c r="AC555" s="110"/>
      <c r="AD555" s="110"/>
      <c r="AE555" s="117"/>
      <c r="AF555" s="107"/>
      <c r="AG555" s="107"/>
      <c r="AH555" s="107"/>
      <c r="AI555" s="107"/>
      <c r="AJ555" s="107"/>
      <c r="AK555" s="107"/>
      <c r="AL555" s="107"/>
      <c r="AM555" s="107"/>
      <c r="AN555" s="107"/>
      <c r="AO555" s="107"/>
      <c r="AP555" s="114"/>
      <c r="AQ555" s="119"/>
      <c r="AR555" s="96"/>
      <c r="AS555" s="96"/>
      <c r="AT555" s="96"/>
      <c r="AU555" s="98"/>
    </row>
    <row r="556" spans="1:47" s="9" customFormat="1" ht="27" customHeight="1" x14ac:dyDescent="0.2">
      <c r="A556" s="117"/>
      <c r="B556" s="133"/>
      <c r="C556" s="133"/>
      <c r="D556" s="133"/>
      <c r="E556" s="136"/>
      <c r="F556" s="101"/>
      <c r="G556" s="126"/>
      <c r="H556" s="105"/>
      <c r="I556" s="94" t="s">
        <v>63</v>
      </c>
      <c r="J556" s="95" t="s">
        <v>39</v>
      </c>
      <c r="K556" s="140"/>
      <c r="L556" s="143"/>
      <c r="M556" s="101"/>
      <c r="N556" s="126"/>
      <c r="O556" s="105"/>
      <c r="P556" s="101"/>
      <c r="Q556" s="20"/>
      <c r="R556" s="20" t="str">
        <f>+IFERROR(VLOOKUP(Q556,[12]DATOS!$E$2:$F$9,2,FALSE),"")</f>
        <v/>
      </c>
      <c r="S556" s="107"/>
      <c r="T556" s="105"/>
      <c r="U556" s="101"/>
      <c r="V556" s="101"/>
      <c r="W556" s="126"/>
      <c r="X556" s="129"/>
      <c r="Y556" s="110"/>
      <c r="Z556" s="101"/>
      <c r="AA556" s="114"/>
      <c r="AB556" s="110"/>
      <c r="AC556" s="110"/>
      <c r="AD556" s="110"/>
      <c r="AE556" s="117"/>
      <c r="AF556" s="107"/>
      <c r="AG556" s="107"/>
      <c r="AH556" s="107"/>
      <c r="AI556" s="107"/>
      <c r="AJ556" s="107"/>
      <c r="AK556" s="107"/>
      <c r="AL556" s="107"/>
      <c r="AM556" s="107"/>
      <c r="AN556" s="107"/>
      <c r="AO556" s="107"/>
      <c r="AP556" s="114"/>
      <c r="AQ556" s="119"/>
      <c r="AR556" s="96"/>
      <c r="AS556" s="96"/>
      <c r="AT556" s="96"/>
      <c r="AU556" s="98"/>
    </row>
    <row r="557" spans="1:47" s="9" customFormat="1" ht="27" customHeight="1" x14ac:dyDescent="0.2">
      <c r="A557" s="117"/>
      <c r="B557" s="133"/>
      <c r="C557" s="133"/>
      <c r="D557" s="133"/>
      <c r="E557" s="136"/>
      <c r="F557" s="101"/>
      <c r="G557" s="126"/>
      <c r="H557" s="105"/>
      <c r="I557" s="94" t="s">
        <v>64</v>
      </c>
      <c r="J557" s="95" t="s">
        <v>40</v>
      </c>
      <c r="K557" s="140"/>
      <c r="L557" s="143"/>
      <c r="M557" s="101"/>
      <c r="N557" s="126"/>
      <c r="O557" s="105"/>
      <c r="P557" s="101"/>
      <c r="Q557" s="20"/>
      <c r="R557" s="20" t="str">
        <f>+IFERROR(VLOOKUP(Q557,[12]DATOS!$E$2:$F$9,2,FALSE),"")</f>
        <v/>
      </c>
      <c r="S557" s="107"/>
      <c r="T557" s="105"/>
      <c r="U557" s="101"/>
      <c r="V557" s="101"/>
      <c r="W557" s="126"/>
      <c r="X557" s="129"/>
      <c r="Y557" s="110"/>
      <c r="Z557" s="101"/>
      <c r="AA557" s="114"/>
      <c r="AB557" s="110"/>
      <c r="AC557" s="110"/>
      <c r="AD557" s="110"/>
      <c r="AE557" s="117"/>
      <c r="AF557" s="107"/>
      <c r="AG557" s="107"/>
      <c r="AH557" s="107"/>
      <c r="AI557" s="107"/>
      <c r="AJ557" s="107"/>
      <c r="AK557" s="107"/>
      <c r="AL557" s="107"/>
      <c r="AM557" s="107"/>
      <c r="AN557" s="107"/>
      <c r="AO557" s="107"/>
      <c r="AP557" s="114"/>
      <c r="AQ557" s="119"/>
      <c r="AR557" s="96"/>
      <c r="AS557" s="96"/>
      <c r="AT557" s="96"/>
      <c r="AU557" s="98"/>
    </row>
    <row r="558" spans="1:47" s="9" customFormat="1" ht="27" customHeight="1" thickBot="1" x14ac:dyDescent="0.25">
      <c r="A558" s="117"/>
      <c r="B558" s="133"/>
      <c r="C558" s="133"/>
      <c r="D558" s="133"/>
      <c r="E558" s="136"/>
      <c r="F558" s="101"/>
      <c r="G558" s="126"/>
      <c r="H558" s="105"/>
      <c r="I558" s="94" t="s">
        <v>65</v>
      </c>
      <c r="J558" s="95" t="s">
        <v>40</v>
      </c>
      <c r="K558" s="140"/>
      <c r="L558" s="143"/>
      <c r="M558" s="101"/>
      <c r="N558" s="126"/>
      <c r="O558" s="105"/>
      <c r="P558" s="101"/>
      <c r="Q558" s="20"/>
      <c r="R558" s="20" t="str">
        <f>+IFERROR(VLOOKUP(Q558,[12]DATOS!$E$2:$F$9,2,FALSE),"")</f>
        <v/>
      </c>
      <c r="S558" s="107"/>
      <c r="T558" s="105"/>
      <c r="U558" s="101"/>
      <c r="V558" s="101"/>
      <c r="W558" s="126"/>
      <c r="X558" s="129"/>
      <c r="Y558" s="111"/>
      <c r="Z558" s="101"/>
      <c r="AA558" s="114"/>
      <c r="AB558" s="111"/>
      <c r="AC558" s="111"/>
      <c r="AD558" s="111"/>
      <c r="AE558" s="117"/>
      <c r="AF558" s="107"/>
      <c r="AG558" s="107"/>
      <c r="AH558" s="107"/>
      <c r="AI558" s="107"/>
      <c r="AJ558" s="107"/>
      <c r="AK558" s="107"/>
      <c r="AL558" s="107"/>
      <c r="AM558" s="107"/>
      <c r="AN558" s="107"/>
      <c r="AO558" s="107"/>
      <c r="AP558" s="114"/>
      <c r="AQ558" s="119"/>
      <c r="AR558" s="96"/>
      <c r="AS558" s="96"/>
      <c r="AT558" s="96"/>
      <c r="AU558" s="98"/>
    </row>
    <row r="559" spans="1:47" s="9" customFormat="1" ht="27" customHeight="1" x14ac:dyDescent="0.2">
      <c r="A559" s="117"/>
      <c r="B559" s="133"/>
      <c r="C559" s="133"/>
      <c r="D559" s="133"/>
      <c r="E559" s="136"/>
      <c r="F559" s="101"/>
      <c r="G559" s="126"/>
      <c r="H559" s="105"/>
      <c r="I559" s="94" t="s">
        <v>66</v>
      </c>
      <c r="J559" s="95" t="s">
        <v>40</v>
      </c>
      <c r="K559" s="140"/>
      <c r="L559" s="143"/>
      <c r="M559" s="101"/>
      <c r="N559" s="126"/>
      <c r="O559" s="105" t="s">
        <v>410</v>
      </c>
      <c r="P559" s="101" t="s">
        <v>55</v>
      </c>
      <c r="Q559" s="20" t="s">
        <v>12</v>
      </c>
      <c r="R559" s="20">
        <f>+IFERROR(VLOOKUP(Q559,[12]DATOS!$E$2:$F$9,2,FALSE),"")</f>
        <v>15</v>
      </c>
      <c r="S559" s="107">
        <f>SUM(R559:R566)</f>
        <v>55</v>
      </c>
      <c r="T559" s="105"/>
      <c r="U559" s="101"/>
      <c r="V559" s="101"/>
      <c r="W559" s="126"/>
      <c r="X559" s="129"/>
      <c r="Y559" s="109" t="s">
        <v>411</v>
      </c>
      <c r="Z559" s="112" t="s">
        <v>405</v>
      </c>
      <c r="AA559" s="113" t="s">
        <v>406</v>
      </c>
      <c r="AB559" s="109" t="s">
        <v>412</v>
      </c>
      <c r="AC559" s="109" t="s">
        <v>408</v>
      </c>
      <c r="AD559" s="109" t="s">
        <v>413</v>
      </c>
      <c r="AE559" s="117"/>
      <c r="AF559" s="107"/>
      <c r="AG559" s="107"/>
      <c r="AH559" s="107"/>
      <c r="AI559" s="107"/>
      <c r="AJ559" s="107"/>
      <c r="AK559" s="107"/>
      <c r="AL559" s="107"/>
      <c r="AM559" s="107"/>
      <c r="AN559" s="107"/>
      <c r="AO559" s="107"/>
      <c r="AP559" s="114"/>
      <c r="AQ559" s="119"/>
      <c r="AR559" s="96"/>
      <c r="AS559" s="96"/>
      <c r="AT559" s="96"/>
      <c r="AU559" s="98"/>
    </row>
    <row r="560" spans="1:47" s="9" customFormat="1" ht="27" customHeight="1" x14ac:dyDescent="0.2">
      <c r="A560" s="117"/>
      <c r="B560" s="133"/>
      <c r="C560" s="133"/>
      <c r="D560" s="133"/>
      <c r="E560" s="136"/>
      <c r="F560" s="101"/>
      <c r="G560" s="126"/>
      <c r="H560" s="105"/>
      <c r="I560" s="94" t="s">
        <v>67</v>
      </c>
      <c r="J560" s="95" t="s">
        <v>39</v>
      </c>
      <c r="K560" s="140"/>
      <c r="L560" s="143"/>
      <c r="M560" s="101"/>
      <c r="N560" s="126"/>
      <c r="O560" s="105"/>
      <c r="P560" s="101"/>
      <c r="Q560" s="20" t="s">
        <v>43</v>
      </c>
      <c r="R560" s="20">
        <f>+IFERROR(VLOOKUP(Q560,[12]DATOS!$E$2:$F$9,2,FALSE),"")</f>
        <v>5</v>
      </c>
      <c r="S560" s="107"/>
      <c r="T560" s="105"/>
      <c r="U560" s="101"/>
      <c r="V560" s="101"/>
      <c r="W560" s="126"/>
      <c r="X560" s="129"/>
      <c r="Y560" s="110"/>
      <c r="Z560" s="101"/>
      <c r="AA560" s="114"/>
      <c r="AB560" s="110"/>
      <c r="AC560" s="110"/>
      <c r="AD560" s="110"/>
      <c r="AE560" s="117"/>
      <c r="AF560" s="107"/>
      <c r="AG560" s="107"/>
      <c r="AH560" s="107"/>
      <c r="AI560" s="107"/>
      <c r="AJ560" s="107"/>
      <c r="AK560" s="107"/>
      <c r="AL560" s="107"/>
      <c r="AM560" s="107"/>
      <c r="AN560" s="107"/>
      <c r="AO560" s="107"/>
      <c r="AP560" s="114"/>
      <c r="AQ560" s="119"/>
      <c r="AR560" s="96"/>
      <c r="AS560" s="96"/>
      <c r="AT560" s="96"/>
      <c r="AU560" s="98"/>
    </row>
    <row r="561" spans="1:47" s="9" customFormat="1" ht="27" customHeight="1" x14ac:dyDescent="0.2">
      <c r="A561" s="117"/>
      <c r="B561" s="133"/>
      <c r="C561" s="133"/>
      <c r="D561" s="133"/>
      <c r="E561" s="136"/>
      <c r="F561" s="101"/>
      <c r="G561" s="126"/>
      <c r="H561" s="105"/>
      <c r="I561" s="94" t="s">
        <v>68</v>
      </c>
      <c r="J561" s="95" t="s">
        <v>39</v>
      </c>
      <c r="K561" s="140"/>
      <c r="L561" s="143"/>
      <c r="M561" s="101"/>
      <c r="N561" s="126"/>
      <c r="O561" s="105"/>
      <c r="P561" s="101"/>
      <c r="Q561" s="20" t="s">
        <v>45</v>
      </c>
      <c r="R561" s="20">
        <f>+IFERROR(VLOOKUP(Q561,[12]DATOS!$E$2:$F$9,2,FALSE),"")</f>
        <v>10</v>
      </c>
      <c r="S561" s="107"/>
      <c r="T561" s="105"/>
      <c r="U561" s="101"/>
      <c r="V561" s="101"/>
      <c r="W561" s="126"/>
      <c r="X561" s="129"/>
      <c r="Y561" s="110"/>
      <c r="Z561" s="101"/>
      <c r="AA561" s="114"/>
      <c r="AB561" s="110"/>
      <c r="AC561" s="110"/>
      <c r="AD561" s="110"/>
      <c r="AE561" s="117"/>
      <c r="AF561" s="107"/>
      <c r="AG561" s="107"/>
      <c r="AH561" s="107"/>
      <c r="AI561" s="107"/>
      <c r="AJ561" s="107"/>
      <c r="AK561" s="107"/>
      <c r="AL561" s="107"/>
      <c r="AM561" s="107"/>
      <c r="AN561" s="107"/>
      <c r="AO561" s="107"/>
      <c r="AP561" s="114"/>
      <c r="AQ561" s="119"/>
      <c r="AR561" s="96"/>
      <c r="AS561" s="96"/>
      <c r="AT561" s="96"/>
      <c r="AU561" s="98"/>
    </row>
    <row r="562" spans="1:47" s="9" customFormat="1" ht="27" customHeight="1" x14ac:dyDescent="0.2">
      <c r="A562" s="117"/>
      <c r="B562" s="133"/>
      <c r="C562" s="133"/>
      <c r="D562" s="133"/>
      <c r="E562" s="136"/>
      <c r="F562" s="101"/>
      <c r="G562" s="126"/>
      <c r="H562" s="105"/>
      <c r="I562" s="94" t="s">
        <v>69</v>
      </c>
      <c r="J562" s="95" t="s">
        <v>39</v>
      </c>
      <c r="K562" s="140"/>
      <c r="L562" s="143"/>
      <c r="M562" s="101"/>
      <c r="N562" s="126"/>
      <c r="O562" s="105"/>
      <c r="P562" s="101"/>
      <c r="Q562" s="20" t="s">
        <v>11</v>
      </c>
      <c r="R562" s="20">
        <f>+IFERROR(VLOOKUP(Q562,[12]DATOS!$E$2:$F$9,2,FALSE),"")</f>
        <v>15</v>
      </c>
      <c r="S562" s="107"/>
      <c r="T562" s="105"/>
      <c r="U562" s="101"/>
      <c r="V562" s="101"/>
      <c r="W562" s="126"/>
      <c r="X562" s="129"/>
      <c r="Y562" s="110"/>
      <c r="Z562" s="101"/>
      <c r="AA562" s="114"/>
      <c r="AB562" s="110"/>
      <c r="AC562" s="110"/>
      <c r="AD562" s="110"/>
      <c r="AE562" s="117"/>
      <c r="AF562" s="107"/>
      <c r="AG562" s="107"/>
      <c r="AH562" s="107"/>
      <c r="AI562" s="107"/>
      <c r="AJ562" s="107"/>
      <c r="AK562" s="107"/>
      <c r="AL562" s="107"/>
      <c r="AM562" s="107"/>
      <c r="AN562" s="107"/>
      <c r="AO562" s="107"/>
      <c r="AP562" s="114"/>
      <c r="AQ562" s="119"/>
      <c r="AR562" s="96"/>
      <c r="AS562" s="96"/>
      <c r="AT562" s="96"/>
      <c r="AU562" s="98"/>
    </row>
    <row r="563" spans="1:47" s="9" customFormat="1" ht="18.75" customHeight="1" x14ac:dyDescent="0.2">
      <c r="A563" s="117"/>
      <c r="B563" s="133"/>
      <c r="C563" s="133"/>
      <c r="D563" s="133"/>
      <c r="E563" s="136"/>
      <c r="F563" s="101"/>
      <c r="G563" s="126"/>
      <c r="H563" s="105"/>
      <c r="I563" s="100" t="s">
        <v>70</v>
      </c>
      <c r="J563" s="101" t="s">
        <v>39</v>
      </c>
      <c r="K563" s="140"/>
      <c r="L563" s="143"/>
      <c r="M563" s="101"/>
      <c r="N563" s="126"/>
      <c r="O563" s="105"/>
      <c r="P563" s="101"/>
      <c r="Q563" s="20" t="s">
        <v>46</v>
      </c>
      <c r="R563" s="20">
        <f>+IFERROR(VLOOKUP(Q563,[12]DATOS!$E$2:$F$9,2,FALSE),"")</f>
        <v>10</v>
      </c>
      <c r="S563" s="107"/>
      <c r="T563" s="105"/>
      <c r="U563" s="101"/>
      <c r="V563" s="101"/>
      <c r="W563" s="126"/>
      <c r="X563" s="129"/>
      <c r="Y563" s="110"/>
      <c r="Z563" s="101"/>
      <c r="AA563" s="114"/>
      <c r="AB563" s="110"/>
      <c r="AC563" s="110"/>
      <c r="AD563" s="110"/>
      <c r="AE563" s="117"/>
      <c r="AF563" s="107"/>
      <c r="AG563" s="107"/>
      <c r="AH563" s="107"/>
      <c r="AI563" s="107"/>
      <c r="AJ563" s="107"/>
      <c r="AK563" s="107"/>
      <c r="AL563" s="107"/>
      <c r="AM563" s="107"/>
      <c r="AN563" s="107"/>
      <c r="AO563" s="107"/>
      <c r="AP563" s="114"/>
      <c r="AQ563" s="119"/>
      <c r="AR563" s="96"/>
      <c r="AS563" s="96"/>
      <c r="AT563" s="96"/>
      <c r="AU563" s="98"/>
    </row>
    <row r="564" spans="1:47" s="9" customFormat="1" ht="18.75" customHeight="1" x14ac:dyDescent="0.2">
      <c r="A564" s="117"/>
      <c r="B564" s="133"/>
      <c r="C564" s="133"/>
      <c r="D564" s="133"/>
      <c r="E564" s="136"/>
      <c r="F564" s="101"/>
      <c r="G564" s="126"/>
      <c r="H564" s="105"/>
      <c r="I564" s="100"/>
      <c r="J564" s="101"/>
      <c r="K564" s="140"/>
      <c r="L564" s="143"/>
      <c r="M564" s="101"/>
      <c r="N564" s="126"/>
      <c r="O564" s="105"/>
      <c r="P564" s="101"/>
      <c r="Q564" s="20"/>
      <c r="R564" s="20" t="str">
        <f>+IFERROR(VLOOKUP(Q564,[12]DATOS!$E$2:$F$9,2,FALSE),"")</f>
        <v/>
      </c>
      <c r="S564" s="107"/>
      <c r="T564" s="105"/>
      <c r="U564" s="101"/>
      <c r="V564" s="101"/>
      <c r="W564" s="126"/>
      <c r="X564" s="129"/>
      <c r="Y564" s="110"/>
      <c r="Z564" s="101"/>
      <c r="AA564" s="114"/>
      <c r="AB564" s="110"/>
      <c r="AC564" s="110"/>
      <c r="AD564" s="110"/>
      <c r="AE564" s="117"/>
      <c r="AF564" s="107"/>
      <c r="AG564" s="107"/>
      <c r="AH564" s="107"/>
      <c r="AI564" s="107"/>
      <c r="AJ564" s="107"/>
      <c r="AK564" s="107"/>
      <c r="AL564" s="107"/>
      <c r="AM564" s="107"/>
      <c r="AN564" s="107"/>
      <c r="AO564" s="107"/>
      <c r="AP564" s="114"/>
      <c r="AQ564" s="119"/>
      <c r="AR564" s="96"/>
      <c r="AS564" s="96"/>
      <c r="AT564" s="96"/>
      <c r="AU564" s="98"/>
    </row>
    <row r="565" spans="1:47" s="9" customFormat="1" ht="18.75" customHeight="1" x14ac:dyDescent="0.2">
      <c r="A565" s="117"/>
      <c r="B565" s="133"/>
      <c r="C565" s="133"/>
      <c r="D565" s="133"/>
      <c r="E565" s="136"/>
      <c r="F565" s="101"/>
      <c r="G565" s="126"/>
      <c r="H565" s="105"/>
      <c r="I565" s="100" t="s">
        <v>71</v>
      </c>
      <c r="J565" s="101" t="s">
        <v>40</v>
      </c>
      <c r="K565" s="140"/>
      <c r="L565" s="143"/>
      <c r="M565" s="101"/>
      <c r="N565" s="126"/>
      <c r="O565" s="105"/>
      <c r="P565" s="101"/>
      <c r="Q565" s="20"/>
      <c r="R565" s="20" t="str">
        <f>+IFERROR(VLOOKUP(Q565,[12]DATOS!$E$2:$F$9,2,FALSE),"")</f>
        <v/>
      </c>
      <c r="S565" s="107"/>
      <c r="T565" s="105"/>
      <c r="U565" s="101"/>
      <c r="V565" s="101"/>
      <c r="W565" s="126"/>
      <c r="X565" s="129"/>
      <c r="Y565" s="110"/>
      <c r="Z565" s="101"/>
      <c r="AA565" s="114"/>
      <c r="AB565" s="110"/>
      <c r="AC565" s="110"/>
      <c r="AD565" s="110"/>
      <c r="AE565" s="117"/>
      <c r="AF565" s="107"/>
      <c r="AG565" s="107"/>
      <c r="AH565" s="107"/>
      <c r="AI565" s="107"/>
      <c r="AJ565" s="107"/>
      <c r="AK565" s="107"/>
      <c r="AL565" s="107"/>
      <c r="AM565" s="107"/>
      <c r="AN565" s="107"/>
      <c r="AO565" s="107"/>
      <c r="AP565" s="114"/>
      <c r="AQ565" s="119"/>
      <c r="AR565" s="96"/>
      <c r="AS565" s="96"/>
      <c r="AT565" s="96"/>
      <c r="AU565" s="98"/>
    </row>
    <row r="566" spans="1:47" s="9" customFormat="1" ht="18.75" customHeight="1" thickBot="1" x14ac:dyDescent="0.25">
      <c r="A566" s="117"/>
      <c r="B566" s="133"/>
      <c r="C566" s="133"/>
      <c r="D566" s="133"/>
      <c r="E566" s="136"/>
      <c r="F566" s="101"/>
      <c r="G566" s="126"/>
      <c r="H566" s="105"/>
      <c r="I566" s="100"/>
      <c r="J566" s="101"/>
      <c r="K566" s="140"/>
      <c r="L566" s="143"/>
      <c r="M566" s="101"/>
      <c r="N566" s="126"/>
      <c r="O566" s="105"/>
      <c r="P566" s="101"/>
      <c r="Q566" s="20"/>
      <c r="R566" s="20" t="str">
        <f>+IFERROR(VLOOKUP(Q566,[12]DATOS!$E$2:$F$9,2,FALSE),"")</f>
        <v/>
      </c>
      <c r="S566" s="107"/>
      <c r="T566" s="105"/>
      <c r="U566" s="101"/>
      <c r="V566" s="101"/>
      <c r="W566" s="126"/>
      <c r="X566" s="129"/>
      <c r="Y566" s="111"/>
      <c r="Z566" s="101"/>
      <c r="AA566" s="114"/>
      <c r="AB566" s="111"/>
      <c r="AC566" s="111"/>
      <c r="AD566" s="111"/>
      <c r="AE566" s="117"/>
      <c r="AF566" s="107"/>
      <c r="AG566" s="107"/>
      <c r="AH566" s="107"/>
      <c r="AI566" s="107"/>
      <c r="AJ566" s="107"/>
      <c r="AK566" s="107"/>
      <c r="AL566" s="107"/>
      <c r="AM566" s="107"/>
      <c r="AN566" s="107"/>
      <c r="AO566" s="107"/>
      <c r="AP566" s="114"/>
      <c r="AQ566" s="119"/>
      <c r="AR566" s="96"/>
      <c r="AS566" s="96"/>
      <c r="AT566" s="96"/>
      <c r="AU566" s="98"/>
    </row>
    <row r="567" spans="1:47" s="9" customFormat="1" ht="18.75" customHeight="1" x14ac:dyDescent="0.2">
      <c r="A567" s="117"/>
      <c r="B567" s="133"/>
      <c r="C567" s="133"/>
      <c r="D567" s="133"/>
      <c r="E567" s="136"/>
      <c r="F567" s="101"/>
      <c r="G567" s="126"/>
      <c r="H567" s="105"/>
      <c r="I567" s="100" t="s">
        <v>71</v>
      </c>
      <c r="J567" s="101" t="s">
        <v>40</v>
      </c>
      <c r="K567" s="140"/>
      <c r="L567" s="143"/>
      <c r="M567" s="101"/>
      <c r="N567" s="126"/>
      <c r="O567" s="105" t="s">
        <v>414</v>
      </c>
      <c r="P567" s="101" t="s">
        <v>55</v>
      </c>
      <c r="Q567" s="20" t="s">
        <v>12</v>
      </c>
      <c r="R567" s="20">
        <f>+IFERROR(VLOOKUP(Q567,[12]DATOS!$E$2:$F$9,2,FALSE),"")</f>
        <v>15</v>
      </c>
      <c r="S567" s="107">
        <f>SUM(R567:R574)</f>
        <v>55</v>
      </c>
      <c r="T567" s="105"/>
      <c r="U567" s="101"/>
      <c r="V567" s="101"/>
      <c r="W567" s="126"/>
      <c r="X567" s="129"/>
      <c r="Y567" s="109" t="s">
        <v>415</v>
      </c>
      <c r="Z567" s="112" t="s">
        <v>405</v>
      </c>
      <c r="AA567" s="113" t="s">
        <v>406</v>
      </c>
      <c r="AB567" s="109" t="s">
        <v>416</v>
      </c>
      <c r="AC567" s="109" t="s">
        <v>408</v>
      </c>
      <c r="AD567" s="109" t="s">
        <v>417</v>
      </c>
      <c r="AE567" s="117"/>
      <c r="AF567" s="107"/>
      <c r="AG567" s="107"/>
      <c r="AH567" s="107"/>
      <c r="AI567" s="107"/>
      <c r="AJ567" s="107"/>
      <c r="AK567" s="107"/>
      <c r="AL567" s="107"/>
      <c r="AM567" s="107"/>
      <c r="AN567" s="107"/>
      <c r="AO567" s="107"/>
      <c r="AP567" s="114"/>
      <c r="AQ567" s="119"/>
      <c r="AR567" s="96"/>
      <c r="AS567" s="96"/>
      <c r="AT567" s="96"/>
      <c r="AU567" s="98"/>
    </row>
    <row r="568" spans="1:47" s="9" customFormat="1" ht="18.75" customHeight="1" x14ac:dyDescent="0.2">
      <c r="A568" s="117"/>
      <c r="B568" s="133"/>
      <c r="C568" s="133"/>
      <c r="D568" s="133"/>
      <c r="E568" s="136"/>
      <c r="F568" s="101"/>
      <c r="G568" s="126"/>
      <c r="H568" s="105"/>
      <c r="I568" s="100"/>
      <c r="J568" s="101"/>
      <c r="K568" s="140"/>
      <c r="L568" s="143"/>
      <c r="M568" s="101"/>
      <c r="N568" s="126"/>
      <c r="O568" s="105"/>
      <c r="P568" s="101"/>
      <c r="Q568" s="20" t="s">
        <v>43</v>
      </c>
      <c r="R568" s="20">
        <f>+IFERROR(VLOOKUP(Q568,[12]DATOS!$E$2:$F$9,2,FALSE),"")</f>
        <v>5</v>
      </c>
      <c r="S568" s="107"/>
      <c r="T568" s="105"/>
      <c r="U568" s="101"/>
      <c r="V568" s="101"/>
      <c r="W568" s="126"/>
      <c r="X568" s="129"/>
      <c r="Y568" s="110"/>
      <c r="Z568" s="101"/>
      <c r="AA568" s="114"/>
      <c r="AB568" s="110"/>
      <c r="AC568" s="110"/>
      <c r="AD568" s="110"/>
      <c r="AE568" s="117"/>
      <c r="AF568" s="107"/>
      <c r="AG568" s="107"/>
      <c r="AH568" s="107"/>
      <c r="AI568" s="107"/>
      <c r="AJ568" s="107"/>
      <c r="AK568" s="107"/>
      <c r="AL568" s="107"/>
      <c r="AM568" s="107"/>
      <c r="AN568" s="107"/>
      <c r="AO568" s="107"/>
      <c r="AP568" s="114"/>
      <c r="AQ568" s="119"/>
      <c r="AR568" s="96"/>
      <c r="AS568" s="96"/>
      <c r="AT568" s="96"/>
      <c r="AU568" s="98"/>
    </row>
    <row r="569" spans="1:47" s="9" customFormat="1" ht="18.75" customHeight="1" x14ac:dyDescent="0.2">
      <c r="A569" s="117"/>
      <c r="B569" s="133"/>
      <c r="C569" s="133"/>
      <c r="D569" s="133"/>
      <c r="E569" s="136"/>
      <c r="F569" s="101"/>
      <c r="G569" s="126"/>
      <c r="H569" s="105"/>
      <c r="I569" s="100" t="s">
        <v>72</v>
      </c>
      <c r="J569" s="101" t="s">
        <v>40</v>
      </c>
      <c r="K569" s="140"/>
      <c r="L569" s="143"/>
      <c r="M569" s="101"/>
      <c r="N569" s="126"/>
      <c r="O569" s="105"/>
      <c r="P569" s="101"/>
      <c r="Q569" s="20" t="s">
        <v>45</v>
      </c>
      <c r="R569" s="20">
        <f>+IFERROR(VLOOKUP(Q569,[12]DATOS!$E$2:$F$9,2,FALSE),"")</f>
        <v>10</v>
      </c>
      <c r="S569" s="107"/>
      <c r="T569" s="105"/>
      <c r="U569" s="101"/>
      <c r="V569" s="101"/>
      <c r="W569" s="126"/>
      <c r="X569" s="129"/>
      <c r="Y569" s="110"/>
      <c r="Z569" s="101"/>
      <c r="AA569" s="114"/>
      <c r="AB569" s="110"/>
      <c r="AC569" s="110"/>
      <c r="AD569" s="110"/>
      <c r="AE569" s="117"/>
      <c r="AF569" s="107"/>
      <c r="AG569" s="107"/>
      <c r="AH569" s="107"/>
      <c r="AI569" s="107"/>
      <c r="AJ569" s="107"/>
      <c r="AK569" s="107"/>
      <c r="AL569" s="107"/>
      <c r="AM569" s="107"/>
      <c r="AN569" s="107"/>
      <c r="AO569" s="107"/>
      <c r="AP569" s="114"/>
      <c r="AQ569" s="119"/>
      <c r="AR569" s="96"/>
      <c r="AS569" s="96"/>
      <c r="AT569" s="96"/>
      <c r="AU569" s="98"/>
    </row>
    <row r="570" spans="1:47" s="9" customFormat="1" ht="18.75" customHeight="1" x14ac:dyDescent="0.2">
      <c r="A570" s="117"/>
      <c r="B570" s="133"/>
      <c r="C570" s="133"/>
      <c r="D570" s="133"/>
      <c r="E570" s="136"/>
      <c r="F570" s="101"/>
      <c r="G570" s="126"/>
      <c r="H570" s="105"/>
      <c r="I570" s="100"/>
      <c r="J570" s="101"/>
      <c r="K570" s="140"/>
      <c r="L570" s="143"/>
      <c r="M570" s="101"/>
      <c r="N570" s="126"/>
      <c r="O570" s="105"/>
      <c r="P570" s="101"/>
      <c r="Q570" s="20" t="s">
        <v>11</v>
      </c>
      <c r="R570" s="20">
        <f>+IFERROR(VLOOKUP(Q570,[12]DATOS!$E$2:$F$9,2,FALSE),"")</f>
        <v>15</v>
      </c>
      <c r="S570" s="107"/>
      <c r="T570" s="105"/>
      <c r="U570" s="101"/>
      <c r="V570" s="101"/>
      <c r="W570" s="126"/>
      <c r="X570" s="129"/>
      <c r="Y570" s="110"/>
      <c r="Z570" s="101"/>
      <c r="AA570" s="114"/>
      <c r="AB570" s="110"/>
      <c r="AC570" s="110"/>
      <c r="AD570" s="110"/>
      <c r="AE570" s="117"/>
      <c r="AF570" s="107"/>
      <c r="AG570" s="107"/>
      <c r="AH570" s="107"/>
      <c r="AI570" s="107"/>
      <c r="AJ570" s="107"/>
      <c r="AK570" s="107"/>
      <c r="AL570" s="107"/>
      <c r="AM570" s="107"/>
      <c r="AN570" s="107"/>
      <c r="AO570" s="107"/>
      <c r="AP570" s="114"/>
      <c r="AQ570" s="119"/>
      <c r="AR570" s="96"/>
      <c r="AS570" s="96"/>
      <c r="AT570" s="96"/>
      <c r="AU570" s="98"/>
    </row>
    <row r="571" spans="1:47" s="9" customFormat="1" ht="18.75" customHeight="1" x14ac:dyDescent="0.2">
      <c r="A571" s="117"/>
      <c r="B571" s="133"/>
      <c r="C571" s="133"/>
      <c r="D571" s="133"/>
      <c r="E571" s="136"/>
      <c r="F571" s="101"/>
      <c r="G571" s="126"/>
      <c r="H571" s="105"/>
      <c r="I571" s="100" t="s">
        <v>73</v>
      </c>
      <c r="J571" s="101" t="s">
        <v>40</v>
      </c>
      <c r="K571" s="140"/>
      <c r="L571" s="143"/>
      <c r="M571" s="101"/>
      <c r="N571" s="126"/>
      <c r="O571" s="105"/>
      <c r="P571" s="101"/>
      <c r="Q571" s="20" t="s">
        <v>46</v>
      </c>
      <c r="R571" s="20">
        <f>+IFERROR(VLOOKUP(Q571,[12]DATOS!$E$2:$F$9,2,FALSE),"")</f>
        <v>10</v>
      </c>
      <c r="S571" s="107"/>
      <c r="T571" s="105"/>
      <c r="U571" s="101"/>
      <c r="V571" s="101"/>
      <c r="W571" s="126"/>
      <c r="X571" s="129"/>
      <c r="Y571" s="110"/>
      <c r="Z571" s="101"/>
      <c r="AA571" s="114"/>
      <c r="AB571" s="110"/>
      <c r="AC571" s="110"/>
      <c r="AD571" s="110"/>
      <c r="AE571" s="117"/>
      <c r="AF571" s="107"/>
      <c r="AG571" s="107"/>
      <c r="AH571" s="107"/>
      <c r="AI571" s="107"/>
      <c r="AJ571" s="107"/>
      <c r="AK571" s="107"/>
      <c r="AL571" s="107"/>
      <c r="AM571" s="107"/>
      <c r="AN571" s="107"/>
      <c r="AO571" s="107"/>
      <c r="AP571" s="114"/>
      <c r="AQ571" s="119"/>
      <c r="AR571" s="96"/>
      <c r="AS571" s="96"/>
      <c r="AT571" s="96"/>
      <c r="AU571" s="98"/>
    </row>
    <row r="572" spans="1:47" s="9" customFormat="1" ht="18.75" customHeight="1" x14ac:dyDescent="0.2">
      <c r="A572" s="117"/>
      <c r="B572" s="133"/>
      <c r="C572" s="133"/>
      <c r="D572" s="133"/>
      <c r="E572" s="136"/>
      <c r="F572" s="101"/>
      <c r="G572" s="126"/>
      <c r="H572" s="105"/>
      <c r="I572" s="100"/>
      <c r="J572" s="101"/>
      <c r="K572" s="140"/>
      <c r="L572" s="143"/>
      <c r="M572" s="101"/>
      <c r="N572" s="126"/>
      <c r="O572" s="105"/>
      <c r="P572" s="101"/>
      <c r="Q572" s="20"/>
      <c r="R572" s="20" t="str">
        <f>+IFERROR(VLOOKUP(Q572,[12]DATOS!$E$2:$F$9,2,FALSE),"")</f>
        <v/>
      </c>
      <c r="S572" s="107"/>
      <c r="T572" s="105"/>
      <c r="U572" s="101"/>
      <c r="V572" s="101"/>
      <c r="W572" s="126"/>
      <c r="X572" s="129"/>
      <c r="Y572" s="110"/>
      <c r="Z572" s="101"/>
      <c r="AA572" s="114"/>
      <c r="AB572" s="110"/>
      <c r="AC572" s="110"/>
      <c r="AD572" s="110"/>
      <c r="AE572" s="117"/>
      <c r="AF572" s="107"/>
      <c r="AG572" s="107"/>
      <c r="AH572" s="107"/>
      <c r="AI572" s="107"/>
      <c r="AJ572" s="107"/>
      <c r="AK572" s="107"/>
      <c r="AL572" s="107"/>
      <c r="AM572" s="107"/>
      <c r="AN572" s="107"/>
      <c r="AO572" s="107"/>
      <c r="AP572" s="114"/>
      <c r="AQ572" s="119"/>
      <c r="AR572" s="96"/>
      <c r="AS572" s="96"/>
      <c r="AT572" s="96"/>
      <c r="AU572" s="98"/>
    </row>
    <row r="573" spans="1:47" s="9" customFormat="1" ht="18.75" customHeight="1" x14ac:dyDescent="0.2">
      <c r="A573" s="117"/>
      <c r="B573" s="133"/>
      <c r="C573" s="133"/>
      <c r="D573" s="133"/>
      <c r="E573" s="136"/>
      <c r="F573" s="101"/>
      <c r="G573" s="126"/>
      <c r="H573" s="105"/>
      <c r="I573" s="102" t="s">
        <v>74</v>
      </c>
      <c r="J573" s="101" t="s">
        <v>40</v>
      </c>
      <c r="K573" s="140"/>
      <c r="L573" s="143"/>
      <c r="M573" s="101"/>
      <c r="N573" s="126"/>
      <c r="O573" s="105"/>
      <c r="P573" s="101"/>
      <c r="Q573" s="20"/>
      <c r="R573" s="20" t="str">
        <f>+IFERROR(VLOOKUP(Q573,[12]DATOS!$E$2:$F$9,2,FALSE),"")</f>
        <v/>
      </c>
      <c r="S573" s="107"/>
      <c r="T573" s="105"/>
      <c r="U573" s="101"/>
      <c r="V573" s="101"/>
      <c r="W573" s="126"/>
      <c r="X573" s="129"/>
      <c r="Y573" s="110"/>
      <c r="Z573" s="101"/>
      <c r="AA573" s="114"/>
      <c r="AB573" s="110"/>
      <c r="AC573" s="110"/>
      <c r="AD573" s="110"/>
      <c r="AE573" s="117"/>
      <c r="AF573" s="107"/>
      <c r="AG573" s="107"/>
      <c r="AH573" s="107"/>
      <c r="AI573" s="107"/>
      <c r="AJ573" s="107"/>
      <c r="AK573" s="107"/>
      <c r="AL573" s="107"/>
      <c r="AM573" s="107"/>
      <c r="AN573" s="107"/>
      <c r="AO573" s="107"/>
      <c r="AP573" s="114"/>
      <c r="AQ573" s="119"/>
      <c r="AR573" s="96"/>
      <c r="AS573" s="96"/>
      <c r="AT573" s="96"/>
      <c r="AU573" s="98"/>
    </row>
    <row r="574" spans="1:47" s="9" customFormat="1" ht="18.75" customHeight="1" thickBot="1" x14ac:dyDescent="0.25">
      <c r="A574" s="118"/>
      <c r="B574" s="134"/>
      <c r="C574" s="134"/>
      <c r="D574" s="134"/>
      <c r="E574" s="137"/>
      <c r="F574" s="104"/>
      <c r="G574" s="127"/>
      <c r="H574" s="106"/>
      <c r="I574" s="103"/>
      <c r="J574" s="104"/>
      <c r="K574" s="141"/>
      <c r="L574" s="144"/>
      <c r="M574" s="104"/>
      <c r="N574" s="127"/>
      <c r="O574" s="106"/>
      <c r="P574" s="104"/>
      <c r="Q574" s="25"/>
      <c r="R574" s="25" t="str">
        <f>+IFERROR(VLOOKUP(Q574,[12]DATOS!$E$2:$F$9,2,FALSE),"")</f>
        <v/>
      </c>
      <c r="S574" s="108"/>
      <c r="T574" s="106"/>
      <c r="U574" s="104"/>
      <c r="V574" s="104"/>
      <c r="W574" s="127"/>
      <c r="X574" s="130"/>
      <c r="Y574" s="111"/>
      <c r="Z574" s="104"/>
      <c r="AA574" s="115"/>
      <c r="AB574" s="116"/>
      <c r="AC574" s="116"/>
      <c r="AD574" s="116"/>
      <c r="AE574" s="118"/>
      <c r="AF574" s="108"/>
      <c r="AG574" s="108"/>
      <c r="AH574" s="108"/>
      <c r="AI574" s="108"/>
      <c r="AJ574" s="108"/>
      <c r="AK574" s="108"/>
      <c r="AL574" s="108"/>
      <c r="AM574" s="108"/>
      <c r="AN574" s="108"/>
      <c r="AO574" s="108"/>
      <c r="AP574" s="115"/>
      <c r="AQ574" s="120"/>
      <c r="AR574" s="97"/>
      <c r="AS574" s="97"/>
      <c r="AT574" s="97"/>
      <c r="AU574" s="99"/>
    </row>
  </sheetData>
  <mergeCells count="1252">
    <mergeCell ref="Y543:Y550"/>
    <mergeCell ref="Z543:Z550"/>
    <mergeCell ref="AA543:AA550"/>
    <mergeCell ref="AB543:AB550"/>
    <mergeCell ref="AC543:AC550"/>
    <mergeCell ref="AD543:AD550"/>
    <mergeCell ref="I535:I536"/>
    <mergeCell ref="J535:J536"/>
    <mergeCell ref="O535:O542"/>
    <mergeCell ref="P535:P542"/>
    <mergeCell ref="S535:S542"/>
    <mergeCell ref="X535:X542"/>
    <mergeCell ref="Y535:Y542"/>
    <mergeCell ref="Z535:Z542"/>
    <mergeCell ref="AA535:AA542"/>
    <mergeCell ref="AB535:AB542"/>
    <mergeCell ref="AC535:AC542"/>
    <mergeCell ref="AD535:AD542"/>
    <mergeCell ref="I537:I538"/>
    <mergeCell ref="J537:J538"/>
    <mergeCell ref="I539:I540"/>
    <mergeCell ref="J539:J540"/>
    <mergeCell ref="I541:I542"/>
    <mergeCell ref="J541:J542"/>
    <mergeCell ref="I513:I514"/>
    <mergeCell ref="J513:J514"/>
    <mergeCell ref="I515:I516"/>
    <mergeCell ref="J515:J516"/>
    <mergeCell ref="I517:I518"/>
    <mergeCell ref="J517:J518"/>
    <mergeCell ref="O527:O534"/>
    <mergeCell ref="P527:P534"/>
    <mergeCell ref="S527:S534"/>
    <mergeCell ref="X527:X534"/>
    <mergeCell ref="Y527:Y534"/>
    <mergeCell ref="Z527:Z534"/>
    <mergeCell ref="AA527:AA534"/>
    <mergeCell ref="AB527:AB534"/>
    <mergeCell ref="AC527:AC534"/>
    <mergeCell ref="AD527:AD534"/>
    <mergeCell ref="I531:I532"/>
    <mergeCell ref="J531:J532"/>
    <mergeCell ref="I533:I534"/>
    <mergeCell ref="J533:J534"/>
    <mergeCell ref="I489:I490"/>
    <mergeCell ref="J489:J490"/>
    <mergeCell ref="I491:I492"/>
    <mergeCell ref="J491:J492"/>
    <mergeCell ref="I493:I494"/>
    <mergeCell ref="J493:J494"/>
    <mergeCell ref="I507:I508"/>
    <mergeCell ref="J507:J508"/>
    <mergeCell ref="I509:I510"/>
    <mergeCell ref="J509:J510"/>
    <mergeCell ref="O503:O510"/>
    <mergeCell ref="P503:P510"/>
    <mergeCell ref="S503:S510"/>
    <mergeCell ref="X503:X510"/>
    <mergeCell ref="Y503:Y510"/>
    <mergeCell ref="Z503:Z510"/>
    <mergeCell ref="AA503:AA510"/>
    <mergeCell ref="O495:O502"/>
    <mergeCell ref="P495:P502"/>
    <mergeCell ref="S495:S502"/>
    <mergeCell ref="X495:X502"/>
    <mergeCell ref="Y495:Y502"/>
    <mergeCell ref="Z495:Z502"/>
    <mergeCell ref="AA495:AA502"/>
    <mergeCell ref="AB495:AB502"/>
    <mergeCell ref="AC495:AC502"/>
    <mergeCell ref="AD495:AD502"/>
    <mergeCell ref="L471:L550"/>
    <mergeCell ref="M471:M550"/>
    <mergeCell ref="N471:N550"/>
    <mergeCell ref="O471:O478"/>
    <mergeCell ref="P471:P478"/>
    <mergeCell ref="S471:S478"/>
    <mergeCell ref="T471:T550"/>
    <mergeCell ref="U471:U550"/>
    <mergeCell ref="V471:V550"/>
    <mergeCell ref="O511:O518"/>
    <mergeCell ref="P511:P518"/>
    <mergeCell ref="S511:S518"/>
    <mergeCell ref="O519:O526"/>
    <mergeCell ref="P519:P526"/>
    <mergeCell ref="S519:S526"/>
    <mergeCell ref="AB503:AB510"/>
    <mergeCell ref="AC503:AC510"/>
    <mergeCell ref="AD503:AD510"/>
    <mergeCell ref="O543:O550"/>
    <mergeCell ref="P543:P550"/>
    <mergeCell ref="S543:S550"/>
    <mergeCell ref="X543:X550"/>
    <mergeCell ref="Y519:Y526"/>
    <mergeCell ref="Z519:Z526"/>
    <mergeCell ref="AA519:AA526"/>
    <mergeCell ref="AB519:AB526"/>
    <mergeCell ref="AC519:AC526"/>
    <mergeCell ref="AD519:AD526"/>
    <mergeCell ref="O479:O486"/>
    <mergeCell ref="P479:P486"/>
    <mergeCell ref="S479:S486"/>
    <mergeCell ref="X479:X486"/>
    <mergeCell ref="Y479:Y486"/>
    <mergeCell ref="Z479:Z486"/>
    <mergeCell ref="AA479:AA486"/>
    <mergeCell ref="AB479:AB486"/>
    <mergeCell ref="AC479:AC486"/>
    <mergeCell ref="AD479:AD486"/>
    <mergeCell ref="I483:I484"/>
    <mergeCell ref="J483:J484"/>
    <mergeCell ref="I485:I486"/>
    <mergeCell ref="J485:J486"/>
    <mergeCell ref="I487:I488"/>
    <mergeCell ref="J487:J488"/>
    <mergeCell ref="O487:O494"/>
    <mergeCell ref="P487:P494"/>
    <mergeCell ref="S487:S494"/>
    <mergeCell ref="X487:X494"/>
    <mergeCell ref="Y487:Y494"/>
    <mergeCell ref="Z487:Z494"/>
    <mergeCell ref="AA487:AA494"/>
    <mergeCell ref="AB487:AB494"/>
    <mergeCell ref="AC487:AC494"/>
    <mergeCell ref="AD487:AD494"/>
    <mergeCell ref="Z463:Z470"/>
    <mergeCell ref="AA463:AA470"/>
    <mergeCell ref="AB463:AB470"/>
    <mergeCell ref="AC463:AC470"/>
    <mergeCell ref="AD463:AD470"/>
    <mergeCell ref="B471:B550"/>
    <mergeCell ref="C471:C550"/>
    <mergeCell ref="D471:D550"/>
    <mergeCell ref="E471:E550"/>
    <mergeCell ref="F471:F550"/>
    <mergeCell ref="G471:G550"/>
    <mergeCell ref="H471:H550"/>
    <mergeCell ref="K471:K550"/>
    <mergeCell ref="I511:I512"/>
    <mergeCell ref="J511:J512"/>
    <mergeCell ref="A471:A550"/>
    <mergeCell ref="W471:W550"/>
    <mergeCell ref="X471:X478"/>
    <mergeCell ref="Y471:Y478"/>
    <mergeCell ref="Z471:Z478"/>
    <mergeCell ref="AA471:AA478"/>
    <mergeCell ref="AB471:AB478"/>
    <mergeCell ref="AC471:AC478"/>
    <mergeCell ref="AD471:AD478"/>
    <mergeCell ref="X511:X518"/>
    <mergeCell ref="Y511:Y518"/>
    <mergeCell ref="Z511:Z518"/>
    <mergeCell ref="AA511:AA518"/>
    <mergeCell ref="AB511:AB518"/>
    <mergeCell ref="AC511:AC518"/>
    <mergeCell ref="AD511:AD518"/>
    <mergeCell ref="X519:X526"/>
    <mergeCell ref="T447:T470"/>
    <mergeCell ref="U447:U470"/>
    <mergeCell ref="V447:V470"/>
    <mergeCell ref="W447:W470"/>
    <mergeCell ref="X447:X454"/>
    <mergeCell ref="Y447:Y454"/>
    <mergeCell ref="Z447:Z454"/>
    <mergeCell ref="AA447:AA454"/>
    <mergeCell ref="AB447:AB454"/>
    <mergeCell ref="AC447:AC454"/>
    <mergeCell ref="AD447:AD454"/>
    <mergeCell ref="I459:I460"/>
    <mergeCell ref="J459:J460"/>
    <mergeCell ref="I461:I462"/>
    <mergeCell ref="J461:J462"/>
    <mergeCell ref="S455:S462"/>
    <mergeCell ref="X455:X462"/>
    <mergeCell ref="Y455:Y462"/>
    <mergeCell ref="Z455:Z462"/>
    <mergeCell ref="AA455:AA462"/>
    <mergeCell ref="AB455:AB462"/>
    <mergeCell ref="AC455:AC462"/>
    <mergeCell ref="AD455:AD462"/>
    <mergeCell ref="I465:I466"/>
    <mergeCell ref="J465:J466"/>
    <mergeCell ref="I467:I468"/>
    <mergeCell ref="J467:J468"/>
    <mergeCell ref="I469:I470"/>
    <mergeCell ref="J469:J470"/>
    <mergeCell ref="S463:S470"/>
    <mergeCell ref="X463:X470"/>
    <mergeCell ref="Y463:Y470"/>
    <mergeCell ref="J443:J444"/>
    <mergeCell ref="I445:I446"/>
    <mergeCell ref="J445:J446"/>
    <mergeCell ref="A447:A470"/>
    <mergeCell ref="B447:B470"/>
    <mergeCell ref="D447:D470"/>
    <mergeCell ref="E447:E470"/>
    <mergeCell ref="F447:F470"/>
    <mergeCell ref="G447:G470"/>
    <mergeCell ref="H447:H470"/>
    <mergeCell ref="K447:K470"/>
    <mergeCell ref="L447:L470"/>
    <mergeCell ref="M447:M470"/>
    <mergeCell ref="N447:N470"/>
    <mergeCell ref="O447:O470"/>
    <mergeCell ref="P447:P470"/>
    <mergeCell ref="S447:S454"/>
    <mergeCell ref="T423:T446"/>
    <mergeCell ref="U423:U446"/>
    <mergeCell ref="V423:V446"/>
    <mergeCell ref="O431:O438"/>
    <mergeCell ref="P431:P438"/>
    <mergeCell ref="S431:S438"/>
    <mergeCell ref="X431:X438"/>
    <mergeCell ref="Y431:Y438"/>
    <mergeCell ref="Z431:Z438"/>
    <mergeCell ref="AA431:AA438"/>
    <mergeCell ref="AB431:AB438"/>
    <mergeCell ref="AC431:AC438"/>
    <mergeCell ref="AD431:AD438"/>
    <mergeCell ref="I435:I436"/>
    <mergeCell ref="J435:J436"/>
    <mergeCell ref="I437:I438"/>
    <mergeCell ref="J437:J438"/>
    <mergeCell ref="I439:I440"/>
    <mergeCell ref="J439:J440"/>
    <mergeCell ref="O439:O446"/>
    <mergeCell ref="P439:P446"/>
    <mergeCell ref="S439:S446"/>
    <mergeCell ref="X439:X446"/>
    <mergeCell ref="Y439:Y446"/>
    <mergeCell ref="Z439:Z446"/>
    <mergeCell ref="AA439:AA446"/>
    <mergeCell ref="AB439:AB446"/>
    <mergeCell ref="AC439:AC446"/>
    <mergeCell ref="AD439:AD446"/>
    <mergeCell ref="I441:I442"/>
    <mergeCell ref="J441:J442"/>
    <mergeCell ref="I443:I444"/>
    <mergeCell ref="X415:X422"/>
    <mergeCell ref="Y415:Y422"/>
    <mergeCell ref="Z415:Z422"/>
    <mergeCell ref="AA415:AA422"/>
    <mergeCell ref="AB415:AB422"/>
    <mergeCell ref="AC415:AC422"/>
    <mergeCell ref="AD415:AD422"/>
    <mergeCell ref="A423:A446"/>
    <mergeCell ref="B423:B446"/>
    <mergeCell ref="C423:C470"/>
    <mergeCell ref="D423:D446"/>
    <mergeCell ref="E423:E446"/>
    <mergeCell ref="F423:F446"/>
    <mergeCell ref="G423:G446"/>
    <mergeCell ref="H423:H446"/>
    <mergeCell ref="K423:K446"/>
    <mergeCell ref="I463:I464"/>
    <mergeCell ref="J463:J464"/>
    <mergeCell ref="W423:W446"/>
    <mergeCell ref="X423:X430"/>
    <mergeCell ref="Y423:Y430"/>
    <mergeCell ref="Z423:Z430"/>
    <mergeCell ref="AA423:AA430"/>
    <mergeCell ref="AB423:AB430"/>
    <mergeCell ref="AC423:AC430"/>
    <mergeCell ref="AD423:AD430"/>
    <mergeCell ref="L423:L446"/>
    <mergeCell ref="M423:M446"/>
    <mergeCell ref="N423:N446"/>
    <mergeCell ref="O423:O430"/>
    <mergeCell ref="P423:P430"/>
    <mergeCell ref="S423:S430"/>
    <mergeCell ref="X399:X406"/>
    <mergeCell ref="Y399:Y406"/>
    <mergeCell ref="Z399:Z406"/>
    <mergeCell ref="AA399:AA406"/>
    <mergeCell ref="AB399:AB406"/>
    <mergeCell ref="AC399:AC406"/>
    <mergeCell ref="AD399:AD406"/>
    <mergeCell ref="X407:X414"/>
    <mergeCell ref="Y407:Y414"/>
    <mergeCell ref="Z407:Z414"/>
    <mergeCell ref="AA407:AA414"/>
    <mergeCell ref="D409:D410"/>
    <mergeCell ref="D411:D412"/>
    <mergeCell ref="I411:I412"/>
    <mergeCell ref="J411:J412"/>
    <mergeCell ref="D413:D414"/>
    <mergeCell ref="I413:I414"/>
    <mergeCell ref="J413:J414"/>
    <mergeCell ref="AB407:AB414"/>
    <mergeCell ref="AC407:AC414"/>
    <mergeCell ref="AD407:AD414"/>
    <mergeCell ref="L399:L422"/>
    <mergeCell ref="M399:M422"/>
    <mergeCell ref="N399:N422"/>
    <mergeCell ref="O399:O406"/>
    <mergeCell ref="P399:P406"/>
    <mergeCell ref="D417:D418"/>
    <mergeCell ref="I417:I418"/>
    <mergeCell ref="J417:J418"/>
    <mergeCell ref="D419:D420"/>
    <mergeCell ref="I419:I420"/>
    <mergeCell ref="J419:J420"/>
    <mergeCell ref="A399:A422"/>
    <mergeCell ref="B399:B422"/>
    <mergeCell ref="C399:C422"/>
    <mergeCell ref="D399:D400"/>
    <mergeCell ref="E399:E422"/>
    <mergeCell ref="F399:F422"/>
    <mergeCell ref="G399:G422"/>
    <mergeCell ref="H399:H422"/>
    <mergeCell ref="K399:K422"/>
    <mergeCell ref="D407:D408"/>
    <mergeCell ref="D415:D416"/>
    <mergeCell ref="I415:I416"/>
    <mergeCell ref="J415:J416"/>
    <mergeCell ref="D401:D402"/>
    <mergeCell ref="D403:D404"/>
    <mergeCell ref="D405:D406"/>
    <mergeCell ref="W399:W422"/>
    <mergeCell ref="D421:D422"/>
    <mergeCell ref="I421:I422"/>
    <mergeCell ref="J421:J422"/>
    <mergeCell ref="I397:I398"/>
    <mergeCell ref="J397:J398"/>
    <mergeCell ref="L375:L398"/>
    <mergeCell ref="M375:M398"/>
    <mergeCell ref="N375:N398"/>
    <mergeCell ref="O375:O382"/>
    <mergeCell ref="P375:P382"/>
    <mergeCell ref="S375:S382"/>
    <mergeCell ref="T375:T398"/>
    <mergeCell ref="U375:U398"/>
    <mergeCell ref="V375:V398"/>
    <mergeCell ref="O391:O398"/>
    <mergeCell ref="S399:S406"/>
    <mergeCell ref="T399:T422"/>
    <mergeCell ref="U399:U422"/>
    <mergeCell ref="V399:V422"/>
    <mergeCell ref="O407:O414"/>
    <mergeCell ref="P407:P414"/>
    <mergeCell ref="S407:S414"/>
    <mergeCell ref="O415:O422"/>
    <mergeCell ref="P415:P422"/>
    <mergeCell ref="S415:S422"/>
    <mergeCell ref="X375:X398"/>
    <mergeCell ref="Y375:Y382"/>
    <mergeCell ref="Z375:Z382"/>
    <mergeCell ref="AA375:AA382"/>
    <mergeCell ref="AB375:AB382"/>
    <mergeCell ref="AC375:AC382"/>
    <mergeCell ref="AD375:AD382"/>
    <mergeCell ref="Y391:Y398"/>
    <mergeCell ref="Z391:Z398"/>
    <mergeCell ref="AA391:AA398"/>
    <mergeCell ref="AB391:AB398"/>
    <mergeCell ref="AC391:AC398"/>
    <mergeCell ref="AD391:AD398"/>
    <mergeCell ref="O383:O390"/>
    <mergeCell ref="P383:P390"/>
    <mergeCell ref="S383:S390"/>
    <mergeCell ref="Y383:Y390"/>
    <mergeCell ref="Z383:Z390"/>
    <mergeCell ref="AA383:AA390"/>
    <mergeCell ref="AB383:AB390"/>
    <mergeCell ref="AC383:AC390"/>
    <mergeCell ref="AD383:AD390"/>
    <mergeCell ref="N351:N374"/>
    <mergeCell ref="O351:O358"/>
    <mergeCell ref="P351:P358"/>
    <mergeCell ref="S351:S358"/>
    <mergeCell ref="T351:T374"/>
    <mergeCell ref="U351:U374"/>
    <mergeCell ref="V351:V374"/>
    <mergeCell ref="W351:W374"/>
    <mergeCell ref="O367:O374"/>
    <mergeCell ref="P367:P374"/>
    <mergeCell ref="P391:P398"/>
    <mergeCell ref="S391:S398"/>
    <mergeCell ref="A375:A398"/>
    <mergeCell ref="B375:B398"/>
    <mergeCell ref="C375:C398"/>
    <mergeCell ref="D375:D398"/>
    <mergeCell ref="E375:E398"/>
    <mergeCell ref="F375:F398"/>
    <mergeCell ref="G375:G398"/>
    <mergeCell ref="H375:H398"/>
    <mergeCell ref="K375:K398"/>
    <mergeCell ref="I387:I388"/>
    <mergeCell ref="J387:J388"/>
    <mergeCell ref="I389:I390"/>
    <mergeCell ref="J389:J390"/>
    <mergeCell ref="I391:I392"/>
    <mergeCell ref="J391:J392"/>
    <mergeCell ref="W375:W398"/>
    <mergeCell ref="I393:I394"/>
    <mergeCell ref="J393:J394"/>
    <mergeCell ref="I395:I396"/>
    <mergeCell ref="J395:J396"/>
    <mergeCell ref="J367:J368"/>
    <mergeCell ref="B351:B374"/>
    <mergeCell ref="X351:X374"/>
    <mergeCell ref="Y351:Y358"/>
    <mergeCell ref="Z351:Z358"/>
    <mergeCell ref="AA351:AA358"/>
    <mergeCell ref="AB351:AB358"/>
    <mergeCell ref="AC351:AC358"/>
    <mergeCell ref="AD351:AD358"/>
    <mergeCell ref="Y367:Y374"/>
    <mergeCell ref="Z367:Z374"/>
    <mergeCell ref="AA367:AA374"/>
    <mergeCell ref="AB367:AB374"/>
    <mergeCell ref="AC367:AC374"/>
    <mergeCell ref="AD367:AD374"/>
    <mergeCell ref="D359:D366"/>
    <mergeCell ref="O359:O366"/>
    <mergeCell ref="P359:P366"/>
    <mergeCell ref="S359:S366"/>
    <mergeCell ref="Y359:Y366"/>
    <mergeCell ref="Z359:Z366"/>
    <mergeCell ref="AA359:AA366"/>
    <mergeCell ref="AB359:AB366"/>
    <mergeCell ref="AC359:AC366"/>
    <mergeCell ref="AD359:AD366"/>
    <mergeCell ref="I369:I370"/>
    <mergeCell ref="J369:J370"/>
    <mergeCell ref="I371:I372"/>
    <mergeCell ref="J371:J372"/>
    <mergeCell ref="I373:I374"/>
    <mergeCell ref="J373:J374"/>
    <mergeCell ref="M351:M374"/>
    <mergeCell ref="A351:A374"/>
    <mergeCell ref="I345:I346"/>
    <mergeCell ref="J345:J346"/>
    <mergeCell ref="I347:I348"/>
    <mergeCell ref="J347:J348"/>
    <mergeCell ref="I349:I350"/>
    <mergeCell ref="J349:J350"/>
    <mergeCell ref="I339:I340"/>
    <mergeCell ref="J339:J340"/>
    <mergeCell ref="I341:I342"/>
    <mergeCell ref="J341:J342"/>
    <mergeCell ref="I343:I344"/>
    <mergeCell ref="J343:J344"/>
    <mergeCell ref="O343:O350"/>
    <mergeCell ref="P343:P350"/>
    <mergeCell ref="S343:S350"/>
    <mergeCell ref="X343:X350"/>
    <mergeCell ref="S367:S374"/>
    <mergeCell ref="C351:C374"/>
    <mergeCell ref="D351:D358"/>
    <mergeCell ref="E351:E374"/>
    <mergeCell ref="F351:F374"/>
    <mergeCell ref="G351:G374"/>
    <mergeCell ref="H351:H374"/>
    <mergeCell ref="K351:K374"/>
    <mergeCell ref="L351:L374"/>
    <mergeCell ref="I363:I364"/>
    <mergeCell ref="J363:J364"/>
    <mergeCell ref="I365:I366"/>
    <mergeCell ref="J365:J366"/>
    <mergeCell ref="D367:D374"/>
    <mergeCell ref="I367:I368"/>
    <mergeCell ref="A327:A350"/>
    <mergeCell ref="B327:B350"/>
    <mergeCell ref="C327:C350"/>
    <mergeCell ref="D327:D350"/>
    <mergeCell ref="E327:E350"/>
    <mergeCell ref="F327:F350"/>
    <mergeCell ref="G327:G350"/>
    <mergeCell ref="H327:H350"/>
    <mergeCell ref="K327:K350"/>
    <mergeCell ref="L327:L350"/>
    <mergeCell ref="M327:M350"/>
    <mergeCell ref="N327:N350"/>
    <mergeCell ref="O327:O334"/>
    <mergeCell ref="P327:P334"/>
    <mergeCell ref="S327:S334"/>
    <mergeCell ref="T327:T350"/>
    <mergeCell ref="O335:O342"/>
    <mergeCell ref="P335:P342"/>
    <mergeCell ref="S335:S342"/>
    <mergeCell ref="I325:I326"/>
    <mergeCell ref="J325:J326"/>
    <mergeCell ref="T303:T326"/>
    <mergeCell ref="U303:U326"/>
    <mergeCell ref="V303:V326"/>
    <mergeCell ref="O319:O326"/>
    <mergeCell ref="S319:S326"/>
    <mergeCell ref="U327:U350"/>
    <mergeCell ref="V327:V350"/>
    <mergeCell ref="W327:W350"/>
    <mergeCell ref="X327:X342"/>
    <mergeCell ref="Y327:Y334"/>
    <mergeCell ref="Z327:Z334"/>
    <mergeCell ref="AA327:AA334"/>
    <mergeCell ref="AB327:AB334"/>
    <mergeCell ref="AC327:AC334"/>
    <mergeCell ref="AD327:AD334"/>
    <mergeCell ref="Y335:Y342"/>
    <mergeCell ref="Z335:Z342"/>
    <mergeCell ref="AA335:AA342"/>
    <mergeCell ref="AB335:AB342"/>
    <mergeCell ref="AC335:AC342"/>
    <mergeCell ref="AD335:AD342"/>
    <mergeCell ref="Y343:Y350"/>
    <mergeCell ref="Z343:Z350"/>
    <mergeCell ref="AA343:AA350"/>
    <mergeCell ref="AB343:AB350"/>
    <mergeCell ref="AC343:AC350"/>
    <mergeCell ref="AD343:AD350"/>
    <mergeCell ref="O311:O318"/>
    <mergeCell ref="S311:S318"/>
    <mergeCell ref="AB311:AB318"/>
    <mergeCell ref="AC311:AC318"/>
    <mergeCell ref="AD311:AD318"/>
    <mergeCell ref="W303:W326"/>
    <mergeCell ref="X303:X326"/>
    <mergeCell ref="Y303:Y326"/>
    <mergeCell ref="Z303:Z326"/>
    <mergeCell ref="AA303:AA326"/>
    <mergeCell ref="AB303:AB310"/>
    <mergeCell ref="AC303:AC310"/>
    <mergeCell ref="AD303:AD310"/>
    <mergeCell ref="AB319:AB326"/>
    <mergeCell ref="AC319:AC326"/>
    <mergeCell ref="AD319:AD326"/>
    <mergeCell ref="L303:L326"/>
    <mergeCell ref="M303:M326"/>
    <mergeCell ref="N303:N326"/>
    <mergeCell ref="O303:O310"/>
    <mergeCell ref="P303:P326"/>
    <mergeCell ref="S303:S310"/>
    <mergeCell ref="A303:A326"/>
    <mergeCell ref="B303:B310"/>
    <mergeCell ref="C303:C310"/>
    <mergeCell ref="D303:D310"/>
    <mergeCell ref="E303:E326"/>
    <mergeCell ref="F303:F326"/>
    <mergeCell ref="G303:G326"/>
    <mergeCell ref="H303:H326"/>
    <mergeCell ref="K303:K326"/>
    <mergeCell ref="B319:B326"/>
    <mergeCell ref="C319:C326"/>
    <mergeCell ref="D319:D326"/>
    <mergeCell ref="I319:I320"/>
    <mergeCell ref="J319:J320"/>
    <mergeCell ref="A278:A301"/>
    <mergeCell ref="B278:B301"/>
    <mergeCell ref="C278:C301"/>
    <mergeCell ref="D278:D285"/>
    <mergeCell ref="F278:F301"/>
    <mergeCell ref="G278:G301"/>
    <mergeCell ref="H278:H301"/>
    <mergeCell ref="B311:B318"/>
    <mergeCell ref="C311:C318"/>
    <mergeCell ref="D311:D318"/>
    <mergeCell ref="I315:I316"/>
    <mergeCell ref="J315:J316"/>
    <mergeCell ref="I317:I318"/>
    <mergeCell ref="J317:J318"/>
    <mergeCell ref="I321:I322"/>
    <mergeCell ref="J321:J322"/>
    <mergeCell ref="I323:I324"/>
    <mergeCell ref="J323:J324"/>
    <mergeCell ref="AB279:AB301"/>
    <mergeCell ref="AC279:AC301"/>
    <mergeCell ref="AD279:AD301"/>
    <mergeCell ref="D286:D293"/>
    <mergeCell ref="S286:S293"/>
    <mergeCell ref="I296:I297"/>
    <mergeCell ref="J296:J297"/>
    <mergeCell ref="I298:I299"/>
    <mergeCell ref="J298:J299"/>
    <mergeCell ref="I300:I301"/>
    <mergeCell ref="J300:J301"/>
    <mergeCell ref="I290:I291"/>
    <mergeCell ref="J290:J291"/>
    <mergeCell ref="I292:I293"/>
    <mergeCell ref="J292:J293"/>
    <mergeCell ref="D294:D301"/>
    <mergeCell ref="I294:I295"/>
    <mergeCell ref="J294:J295"/>
    <mergeCell ref="S294:S301"/>
    <mergeCell ref="E278:E301"/>
    <mergeCell ref="W278:W301"/>
    <mergeCell ref="X278:X301"/>
    <mergeCell ref="Y278:Y301"/>
    <mergeCell ref="Z278:Z301"/>
    <mergeCell ref="AA278:AA301"/>
    <mergeCell ref="I272:I273"/>
    <mergeCell ref="J272:J273"/>
    <mergeCell ref="I274:I275"/>
    <mergeCell ref="J274:J275"/>
    <mergeCell ref="I276:I277"/>
    <mergeCell ref="J276:J277"/>
    <mergeCell ref="K278:K301"/>
    <mergeCell ref="L278:L301"/>
    <mergeCell ref="M278:M301"/>
    <mergeCell ref="N278:N301"/>
    <mergeCell ref="P278:P301"/>
    <mergeCell ref="S278:S285"/>
    <mergeCell ref="T278:T301"/>
    <mergeCell ref="U278:U301"/>
    <mergeCell ref="V278:V301"/>
    <mergeCell ref="O279:O301"/>
    <mergeCell ref="W254:W277"/>
    <mergeCell ref="X254:X277"/>
    <mergeCell ref="Y254:Y277"/>
    <mergeCell ref="Z254:Z277"/>
    <mergeCell ref="AA254:AA277"/>
    <mergeCell ref="I266:I267"/>
    <mergeCell ref="J266:J267"/>
    <mergeCell ref="I268:I269"/>
    <mergeCell ref="J268:J269"/>
    <mergeCell ref="I270:I271"/>
    <mergeCell ref="J270:J271"/>
    <mergeCell ref="O270:O277"/>
    <mergeCell ref="P270:P277"/>
    <mergeCell ref="S270:S277"/>
    <mergeCell ref="AB254:AB277"/>
    <mergeCell ref="AC254:AC277"/>
    <mergeCell ref="AD254:AD277"/>
    <mergeCell ref="L254:L277"/>
    <mergeCell ref="M254:M277"/>
    <mergeCell ref="N254:N277"/>
    <mergeCell ref="O254:O261"/>
    <mergeCell ref="P254:P261"/>
    <mergeCell ref="S254:S261"/>
    <mergeCell ref="T254:T277"/>
    <mergeCell ref="U254:U277"/>
    <mergeCell ref="V254:V277"/>
    <mergeCell ref="A254:A277"/>
    <mergeCell ref="B254:B277"/>
    <mergeCell ref="C254:C277"/>
    <mergeCell ref="D254:D277"/>
    <mergeCell ref="E254:E277"/>
    <mergeCell ref="F254:F277"/>
    <mergeCell ref="G254:G277"/>
    <mergeCell ref="H254:H277"/>
    <mergeCell ref="K254:K277"/>
    <mergeCell ref="O262:O269"/>
    <mergeCell ref="P262:P269"/>
    <mergeCell ref="S262:S269"/>
    <mergeCell ref="Z230:Z253"/>
    <mergeCell ref="AA230:AA253"/>
    <mergeCell ref="AB230:AB253"/>
    <mergeCell ref="AC230:AC253"/>
    <mergeCell ref="AD230:AD253"/>
    <mergeCell ref="S238:S245"/>
    <mergeCell ref="I242:I243"/>
    <mergeCell ref="J242:J243"/>
    <mergeCell ref="I244:I245"/>
    <mergeCell ref="J244:J245"/>
    <mergeCell ref="I246:I247"/>
    <mergeCell ref="J246:J247"/>
    <mergeCell ref="S246:S253"/>
    <mergeCell ref="I248:I249"/>
    <mergeCell ref="J248:J249"/>
    <mergeCell ref="I250:I251"/>
    <mergeCell ref="J250:J251"/>
    <mergeCell ref="I252:I253"/>
    <mergeCell ref="J252:J253"/>
    <mergeCell ref="Z213:Z229"/>
    <mergeCell ref="AA213:AA229"/>
    <mergeCell ref="AB213:AB229"/>
    <mergeCell ref="AC213:AC229"/>
    <mergeCell ref="AD213:AD229"/>
    <mergeCell ref="D230:D253"/>
    <mergeCell ref="E230:E253"/>
    <mergeCell ref="F230:F253"/>
    <mergeCell ref="G230:G253"/>
    <mergeCell ref="H230:H253"/>
    <mergeCell ref="K230:K253"/>
    <mergeCell ref="L230:L253"/>
    <mergeCell ref="M230:M253"/>
    <mergeCell ref="N230:N253"/>
    <mergeCell ref="O230:O253"/>
    <mergeCell ref="P230:P253"/>
    <mergeCell ref="S230:S237"/>
    <mergeCell ref="T230:T253"/>
    <mergeCell ref="U230:U253"/>
    <mergeCell ref="V230:V253"/>
    <mergeCell ref="W230:W253"/>
    <mergeCell ref="X230:X253"/>
    <mergeCell ref="Y230:Y253"/>
    <mergeCell ref="O213:O229"/>
    <mergeCell ref="P213:P229"/>
    <mergeCell ref="S213:S229"/>
    <mergeCell ref="T213:T229"/>
    <mergeCell ref="U213:U229"/>
    <mergeCell ref="V213:V229"/>
    <mergeCell ref="W213:W229"/>
    <mergeCell ref="X213:X229"/>
    <mergeCell ref="Y213:Y229"/>
    <mergeCell ref="C169:C253"/>
    <mergeCell ref="B169:B253"/>
    <mergeCell ref="A169:A253"/>
    <mergeCell ref="N169:N190"/>
    <mergeCell ref="O169:O190"/>
    <mergeCell ref="P169:P190"/>
    <mergeCell ref="S169:S176"/>
    <mergeCell ref="T169:T190"/>
    <mergeCell ref="U169:U190"/>
    <mergeCell ref="V169:V190"/>
    <mergeCell ref="W169:W190"/>
    <mergeCell ref="X169:X190"/>
    <mergeCell ref="S185:S190"/>
    <mergeCell ref="D169:D190"/>
    <mergeCell ref="D213:D229"/>
    <mergeCell ref="E213:E229"/>
    <mergeCell ref="F213:F229"/>
    <mergeCell ref="G213:G229"/>
    <mergeCell ref="H213:H229"/>
    <mergeCell ref="K213:K229"/>
    <mergeCell ref="L213:L225"/>
    <mergeCell ref="M213:M229"/>
    <mergeCell ref="N213:N229"/>
    <mergeCell ref="S199:S206"/>
    <mergeCell ref="I203:I204"/>
    <mergeCell ref="J203:J204"/>
    <mergeCell ref="I205:I206"/>
    <mergeCell ref="J205:J206"/>
    <mergeCell ref="I207:I208"/>
    <mergeCell ref="J207:J208"/>
    <mergeCell ref="S207:S212"/>
    <mergeCell ref="I209:I210"/>
    <mergeCell ref="AD169:AD190"/>
    <mergeCell ref="I187:I188"/>
    <mergeCell ref="J187:J188"/>
    <mergeCell ref="I189:I190"/>
    <mergeCell ref="J189:J190"/>
    <mergeCell ref="S177:S184"/>
    <mergeCell ref="O191:O212"/>
    <mergeCell ref="P191:P212"/>
    <mergeCell ref="S191:S198"/>
    <mergeCell ref="L191:L212"/>
    <mergeCell ref="M191:M212"/>
    <mergeCell ref="T191:T212"/>
    <mergeCell ref="U191:U212"/>
    <mergeCell ref="V191:V212"/>
    <mergeCell ref="D191:D212"/>
    <mergeCell ref="E191:E212"/>
    <mergeCell ref="H191:H212"/>
    <mergeCell ref="K191:K212"/>
    <mergeCell ref="AB191:AB212"/>
    <mergeCell ref="AC191:AC212"/>
    <mergeCell ref="AD191:AD212"/>
    <mergeCell ref="J209:J210"/>
    <mergeCell ref="I211:I212"/>
    <mergeCell ref="J211:J212"/>
    <mergeCell ref="W191:W212"/>
    <mergeCell ref="X191:X212"/>
    <mergeCell ref="Y191:Y212"/>
    <mergeCell ref="Z191:Z212"/>
    <mergeCell ref="AA191:AA212"/>
    <mergeCell ref="F191:F212"/>
    <mergeCell ref="G191:G212"/>
    <mergeCell ref="N191:N212"/>
    <mergeCell ref="AA129:AA136"/>
    <mergeCell ref="AB129:AB136"/>
    <mergeCell ref="AC129:AC136"/>
    <mergeCell ref="E169:E190"/>
    <mergeCell ref="F169:F190"/>
    <mergeCell ref="G169:G190"/>
    <mergeCell ref="H169:H190"/>
    <mergeCell ref="K169:K190"/>
    <mergeCell ref="L169:L190"/>
    <mergeCell ref="M169:M190"/>
    <mergeCell ref="I181:I182"/>
    <mergeCell ref="J181:J182"/>
    <mergeCell ref="I183:I184"/>
    <mergeCell ref="J183:J184"/>
    <mergeCell ref="I185:I186"/>
    <mergeCell ref="J185:J186"/>
    <mergeCell ref="I163:I164"/>
    <mergeCell ref="J163:J164"/>
    <mergeCell ref="I165:I166"/>
    <mergeCell ref="J165:J166"/>
    <mergeCell ref="I167:I168"/>
    <mergeCell ref="J167:J168"/>
    <mergeCell ref="Y169:Y190"/>
    <mergeCell ref="Z169:Z190"/>
    <mergeCell ref="AA169:AA190"/>
    <mergeCell ref="AB169:AB190"/>
    <mergeCell ref="AC169:AC190"/>
    <mergeCell ref="J161:J162"/>
    <mergeCell ref="O161:O168"/>
    <mergeCell ref="P161:P168"/>
    <mergeCell ref="S161:S168"/>
    <mergeCell ref="AB145:AB168"/>
    <mergeCell ref="AC145:AC168"/>
    <mergeCell ref="AD145:AD168"/>
    <mergeCell ref="L145:L168"/>
    <mergeCell ref="M145:M168"/>
    <mergeCell ref="N145:N168"/>
    <mergeCell ref="X33:X56"/>
    <mergeCell ref="Y33:Y56"/>
    <mergeCell ref="Z33:Z56"/>
    <mergeCell ref="AA33:AA56"/>
    <mergeCell ref="AB33:AB56"/>
    <mergeCell ref="AC33:AC56"/>
    <mergeCell ref="AD33:AD56"/>
    <mergeCell ref="X57:X80"/>
    <mergeCell ref="Y57:Y80"/>
    <mergeCell ref="Z57:Z80"/>
    <mergeCell ref="AA57:AA80"/>
    <mergeCell ref="AB57:AB80"/>
    <mergeCell ref="AC57:AC80"/>
    <mergeCell ref="AD57:AD80"/>
    <mergeCell ref="Y105:Y107"/>
    <mergeCell ref="Z105:Z107"/>
    <mergeCell ref="AA105:AA107"/>
    <mergeCell ref="AB105:AB107"/>
    <mergeCell ref="AC105:AC107"/>
    <mergeCell ref="AD105:AD107"/>
    <mergeCell ref="Y129:Y136"/>
    <mergeCell ref="Z129:Z136"/>
    <mergeCell ref="AB137:AB144"/>
    <mergeCell ref="AC137:AC144"/>
    <mergeCell ref="AD137:AD144"/>
    <mergeCell ref="O145:O152"/>
    <mergeCell ref="P145:P152"/>
    <mergeCell ref="S145:S152"/>
    <mergeCell ref="T145:T168"/>
    <mergeCell ref="U145:U168"/>
    <mergeCell ref="V145:V168"/>
    <mergeCell ref="A145:A168"/>
    <mergeCell ref="B145:B168"/>
    <mergeCell ref="C145:C168"/>
    <mergeCell ref="D145:D168"/>
    <mergeCell ref="E145:E168"/>
    <mergeCell ref="F145:F168"/>
    <mergeCell ref="G145:G168"/>
    <mergeCell ref="H145:H168"/>
    <mergeCell ref="K145:K168"/>
    <mergeCell ref="A105:A144"/>
    <mergeCell ref="O153:O160"/>
    <mergeCell ref="P153:P160"/>
    <mergeCell ref="S153:S160"/>
    <mergeCell ref="W145:W168"/>
    <mergeCell ref="X145:X168"/>
    <mergeCell ref="Y145:Y168"/>
    <mergeCell ref="Z145:Z168"/>
    <mergeCell ref="AA145:AA168"/>
    <mergeCell ref="I157:I158"/>
    <mergeCell ref="J157:J158"/>
    <mergeCell ref="I159:I160"/>
    <mergeCell ref="J159:J160"/>
    <mergeCell ref="I161:I162"/>
    <mergeCell ref="S105:S112"/>
    <mergeCell ref="I123:I124"/>
    <mergeCell ref="J123:J124"/>
    <mergeCell ref="I125:I126"/>
    <mergeCell ref="J125:J126"/>
    <mergeCell ref="I127:I128"/>
    <mergeCell ref="J127:J128"/>
    <mergeCell ref="Y121:Y128"/>
    <mergeCell ref="Z121:Z128"/>
    <mergeCell ref="AA121:AA128"/>
    <mergeCell ref="AB121:AB128"/>
    <mergeCell ref="AC121:AC128"/>
    <mergeCell ref="AD121:AD128"/>
    <mergeCell ref="T105:T144"/>
    <mergeCell ref="U105:U144"/>
    <mergeCell ref="V105:V144"/>
    <mergeCell ref="S113:S120"/>
    <mergeCell ref="O121:O128"/>
    <mergeCell ref="P121:P128"/>
    <mergeCell ref="S121:S128"/>
    <mergeCell ref="O129:O136"/>
    <mergeCell ref="AD129:AD136"/>
    <mergeCell ref="I139:I140"/>
    <mergeCell ref="J139:J140"/>
    <mergeCell ref="I141:I142"/>
    <mergeCell ref="J141:J142"/>
    <mergeCell ref="I143:I144"/>
    <mergeCell ref="J143:J144"/>
    <mergeCell ref="X105:X144"/>
    <mergeCell ref="Y137:Y144"/>
    <mergeCell ref="Z137:Z144"/>
    <mergeCell ref="AA137:AA144"/>
    <mergeCell ref="O108:O111"/>
    <mergeCell ref="Y108:Y111"/>
    <mergeCell ref="Z108:Z111"/>
    <mergeCell ref="AA108:AA111"/>
    <mergeCell ref="AB108:AB111"/>
    <mergeCell ref="AC108:AC111"/>
    <mergeCell ref="AD108:AD111"/>
    <mergeCell ref="O112:O116"/>
    <mergeCell ref="Y112:Y116"/>
    <mergeCell ref="Z112:Z116"/>
    <mergeCell ref="AA112:AA116"/>
    <mergeCell ref="AB112:AB116"/>
    <mergeCell ref="AC112:AC116"/>
    <mergeCell ref="AD112:AD116"/>
    <mergeCell ref="P113:P120"/>
    <mergeCell ref="W105:W144"/>
    <mergeCell ref="I117:I118"/>
    <mergeCell ref="J117:J118"/>
    <mergeCell ref="O117:O120"/>
    <mergeCell ref="Y117:Y120"/>
    <mergeCell ref="Z117:Z120"/>
    <mergeCell ref="AA117:AA120"/>
    <mergeCell ref="AB117:AB120"/>
    <mergeCell ref="AC117:AC120"/>
    <mergeCell ref="AD117:AD120"/>
    <mergeCell ref="I119:I120"/>
    <mergeCell ref="J119:J120"/>
    <mergeCell ref="L105:L144"/>
    <mergeCell ref="M105:M144"/>
    <mergeCell ref="N105:N144"/>
    <mergeCell ref="O105:O107"/>
    <mergeCell ref="P105:P112"/>
    <mergeCell ref="X81:X104"/>
    <mergeCell ref="Y81:Y104"/>
    <mergeCell ref="Z81:Z104"/>
    <mergeCell ref="AA81:AA104"/>
    <mergeCell ref="AB81:AB104"/>
    <mergeCell ref="AC81:AC104"/>
    <mergeCell ref="AD81:AD104"/>
    <mergeCell ref="P129:P136"/>
    <mergeCell ref="S129:S136"/>
    <mergeCell ref="O137:O144"/>
    <mergeCell ref="P137:P144"/>
    <mergeCell ref="S137:S144"/>
    <mergeCell ref="B105:B144"/>
    <mergeCell ref="C105:C144"/>
    <mergeCell ref="D105:D144"/>
    <mergeCell ref="E105:E144"/>
    <mergeCell ref="F105:F144"/>
    <mergeCell ref="G105:G144"/>
    <mergeCell ref="H105:H144"/>
    <mergeCell ref="K105:K144"/>
    <mergeCell ref="I121:I122"/>
    <mergeCell ref="J121:J122"/>
    <mergeCell ref="I129:I130"/>
    <mergeCell ref="J129:J130"/>
    <mergeCell ref="I131:I132"/>
    <mergeCell ref="J131:J132"/>
    <mergeCell ref="I133:I134"/>
    <mergeCell ref="J133:J134"/>
    <mergeCell ref="I135:I136"/>
    <mergeCell ref="J135:J136"/>
    <mergeCell ref="I137:I138"/>
    <mergeCell ref="J137:J138"/>
    <mergeCell ref="A81:A104"/>
    <mergeCell ref="D81:D88"/>
    <mergeCell ref="E81:E104"/>
    <mergeCell ref="F81:F104"/>
    <mergeCell ref="G81:G104"/>
    <mergeCell ref="H81:H104"/>
    <mergeCell ref="K81:K104"/>
    <mergeCell ref="I93:I94"/>
    <mergeCell ref="J93:J94"/>
    <mergeCell ref="I95:I96"/>
    <mergeCell ref="J95:J96"/>
    <mergeCell ref="I97:I98"/>
    <mergeCell ref="J97:J98"/>
    <mergeCell ref="B81:B104"/>
    <mergeCell ref="C81:C104"/>
    <mergeCell ref="D89:D104"/>
    <mergeCell ref="O89:O96"/>
    <mergeCell ref="I99:I100"/>
    <mergeCell ref="J99:J100"/>
    <mergeCell ref="I101:I102"/>
    <mergeCell ref="J101:J102"/>
    <mergeCell ref="I103:I104"/>
    <mergeCell ref="J103:J104"/>
    <mergeCell ref="J25:J26"/>
    <mergeCell ref="J45:J46"/>
    <mergeCell ref="J47:J48"/>
    <mergeCell ref="J49:J50"/>
    <mergeCell ref="O33:O40"/>
    <mergeCell ref="L81:L104"/>
    <mergeCell ref="M81:M104"/>
    <mergeCell ref="N81:N104"/>
    <mergeCell ref="O81:O88"/>
    <mergeCell ref="P81:P88"/>
    <mergeCell ref="S81:S88"/>
    <mergeCell ref="T81:T104"/>
    <mergeCell ref="U81:U104"/>
    <mergeCell ref="V81:V104"/>
    <mergeCell ref="O97:O104"/>
    <mergeCell ref="P97:P104"/>
    <mergeCell ref="S97:S104"/>
    <mergeCell ref="P89:P96"/>
    <mergeCell ref="S89:S96"/>
    <mergeCell ref="J73:J74"/>
    <mergeCell ref="I75:I76"/>
    <mergeCell ref="J75:J76"/>
    <mergeCell ref="I77:I78"/>
    <mergeCell ref="J77:J78"/>
    <mergeCell ref="I79:I80"/>
    <mergeCell ref="J79:J80"/>
    <mergeCell ref="I53:I54"/>
    <mergeCell ref="W81:W104"/>
    <mergeCell ref="P33:P40"/>
    <mergeCell ref="S33:S40"/>
    <mergeCell ref="T33:T56"/>
    <mergeCell ref="U33:U56"/>
    <mergeCell ref="V33:V56"/>
    <mergeCell ref="AB5:AD5"/>
    <mergeCell ref="K9:K32"/>
    <mergeCell ref="P65:P72"/>
    <mergeCell ref="S65:S72"/>
    <mergeCell ref="G5:N5"/>
    <mergeCell ref="Y7:Y8"/>
    <mergeCell ref="J27:J28"/>
    <mergeCell ref="J29:J30"/>
    <mergeCell ref="I21:I22"/>
    <mergeCell ref="O25:O32"/>
    <mergeCell ref="I6:K7"/>
    <mergeCell ref="I23:I24"/>
    <mergeCell ref="I25:I26"/>
    <mergeCell ref="I27:I28"/>
    <mergeCell ref="I29:I30"/>
    <mergeCell ref="I31:I32"/>
    <mergeCell ref="J21:J22"/>
    <mergeCell ref="J23:J24"/>
    <mergeCell ref="A57:A80"/>
    <mergeCell ref="E57:E80"/>
    <mergeCell ref="F57:F80"/>
    <mergeCell ref="G57:G80"/>
    <mergeCell ref="H57:H80"/>
    <mergeCell ref="M57:M80"/>
    <mergeCell ref="N57:N80"/>
    <mergeCell ref="O57:O64"/>
    <mergeCell ref="P57:P64"/>
    <mergeCell ref="S57:S64"/>
    <mergeCell ref="J53:J54"/>
    <mergeCell ref="I55:I56"/>
    <mergeCell ref="A33:A56"/>
    <mergeCell ref="D33:D40"/>
    <mergeCell ref="E33:E56"/>
    <mergeCell ref="F33:F56"/>
    <mergeCell ref="G33:G56"/>
    <mergeCell ref="H33:H56"/>
    <mergeCell ref="M33:M56"/>
    <mergeCell ref="N33:N56"/>
    <mergeCell ref="I45:I46"/>
    <mergeCell ref="I47:I48"/>
    <mergeCell ref="I49:I50"/>
    <mergeCell ref="K33:K56"/>
    <mergeCell ref="L33:L56"/>
    <mergeCell ref="O73:O80"/>
    <mergeCell ref="P73:P80"/>
    <mergeCell ref="S73:S80"/>
    <mergeCell ref="O65:O72"/>
    <mergeCell ref="K57:K80"/>
    <mergeCell ref="L57:L80"/>
    <mergeCell ref="I69:I70"/>
    <mergeCell ref="AD9:AD32"/>
    <mergeCell ref="AC9:AC32"/>
    <mergeCell ref="W9:W32"/>
    <mergeCell ref="D49:D56"/>
    <mergeCell ref="B33:B80"/>
    <mergeCell ref="C33:C80"/>
    <mergeCell ref="D57:D80"/>
    <mergeCell ref="B9:B32"/>
    <mergeCell ref="X9:X32"/>
    <mergeCell ref="Y9:Y32"/>
    <mergeCell ref="Z9:Z32"/>
    <mergeCell ref="AB9:AB32"/>
    <mergeCell ref="AA9:AA32"/>
    <mergeCell ref="W33:W56"/>
    <mergeCell ref="D41:D48"/>
    <mergeCell ref="S49:S56"/>
    <mergeCell ref="O41:O48"/>
    <mergeCell ref="I51:I52"/>
    <mergeCell ref="J51:J52"/>
    <mergeCell ref="P41:P48"/>
    <mergeCell ref="S41:S48"/>
    <mergeCell ref="O49:O56"/>
    <mergeCell ref="P49:P56"/>
    <mergeCell ref="J55:J56"/>
    <mergeCell ref="T57:T80"/>
    <mergeCell ref="U57:U80"/>
    <mergeCell ref="V57:V80"/>
    <mergeCell ref="W57:W80"/>
    <mergeCell ref="J69:J70"/>
    <mergeCell ref="I71:I72"/>
    <mergeCell ref="J71:J72"/>
    <mergeCell ref="I73:I74"/>
    <mergeCell ref="A9:A32"/>
    <mergeCell ref="G9:G32"/>
    <mergeCell ref="H9:H32"/>
    <mergeCell ref="M9:M32"/>
    <mergeCell ref="N9:N32"/>
    <mergeCell ref="H6:H8"/>
    <mergeCell ref="L6:L8"/>
    <mergeCell ref="O9:O16"/>
    <mergeCell ref="P9:P16"/>
    <mergeCell ref="S9:S16"/>
    <mergeCell ref="T9:T32"/>
    <mergeCell ref="L9:L32"/>
    <mergeCell ref="W6:W8"/>
    <mergeCell ref="Q6:Q8"/>
    <mergeCell ref="R6:R8"/>
    <mergeCell ref="S6:S8"/>
    <mergeCell ref="T6:T8"/>
    <mergeCell ref="U6:U8"/>
    <mergeCell ref="V6:V8"/>
    <mergeCell ref="J31:J32"/>
    <mergeCell ref="F9:F32"/>
    <mergeCell ref="E9:E32"/>
    <mergeCell ref="D9:D32"/>
    <mergeCell ref="C9:C32"/>
    <mergeCell ref="O17:O24"/>
    <mergeCell ref="P17:P24"/>
    <mergeCell ref="S17:S24"/>
    <mergeCell ref="P25:P32"/>
    <mergeCell ref="S25:S32"/>
    <mergeCell ref="V9:V32"/>
    <mergeCell ref="U9:U32"/>
    <mergeCell ref="B6:B8"/>
    <mergeCell ref="A1:D3"/>
    <mergeCell ref="E1:AD1"/>
    <mergeCell ref="E2:L2"/>
    <mergeCell ref="M2:Q2"/>
    <mergeCell ref="R2:U2"/>
    <mergeCell ref="V2:AD2"/>
    <mergeCell ref="E3:F3"/>
    <mergeCell ref="G3:Q3"/>
    <mergeCell ref="R3:T3"/>
    <mergeCell ref="U3:AD3"/>
    <mergeCell ref="A6:A8"/>
    <mergeCell ref="D6:D8"/>
    <mergeCell ref="E6:E8"/>
    <mergeCell ref="F6:F8"/>
    <mergeCell ref="G6:G8"/>
    <mergeCell ref="M6:M8"/>
    <mergeCell ref="N6:N8"/>
    <mergeCell ref="O6:O8"/>
    <mergeCell ref="P6:P8"/>
    <mergeCell ref="O5:AA5"/>
    <mergeCell ref="X7:X8"/>
    <mergeCell ref="Z7:Z8"/>
    <mergeCell ref="AA7:AA8"/>
    <mergeCell ref="X6:AA6"/>
    <mergeCell ref="AB7:AB8"/>
    <mergeCell ref="AC7:AC8"/>
    <mergeCell ref="AD7:AD8"/>
    <mergeCell ref="AB6:AD6"/>
    <mergeCell ref="A5:F5"/>
    <mergeCell ref="C6:C8"/>
    <mergeCell ref="AD551:AD558"/>
    <mergeCell ref="AE551:AE558"/>
    <mergeCell ref="AF551:AF558"/>
    <mergeCell ref="AG551:AG558"/>
    <mergeCell ref="AH551:AH558"/>
    <mergeCell ref="AI551:AI558"/>
    <mergeCell ref="AJ551:AJ558"/>
    <mergeCell ref="AK551:AK558"/>
    <mergeCell ref="AL551:AL558"/>
    <mergeCell ref="A551:A574"/>
    <mergeCell ref="B551:B574"/>
    <mergeCell ref="C551:C574"/>
    <mergeCell ref="D551:D574"/>
    <mergeCell ref="E551:E574"/>
    <mergeCell ref="F551:F574"/>
    <mergeCell ref="G551:G574"/>
    <mergeCell ref="H551:H574"/>
    <mergeCell ref="K551:K574"/>
    <mergeCell ref="L551:L574"/>
    <mergeCell ref="M551:M574"/>
    <mergeCell ref="N551:N574"/>
    <mergeCell ref="O551:O558"/>
    <mergeCell ref="P551:P558"/>
    <mergeCell ref="S551:S558"/>
    <mergeCell ref="T551:T574"/>
    <mergeCell ref="U551:U574"/>
    <mergeCell ref="AU551:AU558"/>
    <mergeCell ref="O559:O566"/>
    <mergeCell ref="P559:P566"/>
    <mergeCell ref="S559:S566"/>
    <mergeCell ref="Y559:Y566"/>
    <mergeCell ref="Z559:Z566"/>
    <mergeCell ref="AA559:AA566"/>
    <mergeCell ref="AB559:AB566"/>
    <mergeCell ref="AC559:AC566"/>
    <mergeCell ref="AD559:AD566"/>
    <mergeCell ref="AE559:AE566"/>
    <mergeCell ref="AF559:AF566"/>
    <mergeCell ref="AG559:AG566"/>
    <mergeCell ref="AH559:AH566"/>
    <mergeCell ref="AI559:AI566"/>
    <mergeCell ref="AJ559:AJ566"/>
    <mergeCell ref="AK559:AK566"/>
    <mergeCell ref="AL559:AL566"/>
    <mergeCell ref="AM559:AM566"/>
    <mergeCell ref="AN559:AN566"/>
    <mergeCell ref="AO559:AO566"/>
    <mergeCell ref="AP559:AP566"/>
    <mergeCell ref="AQ559:AQ566"/>
    <mergeCell ref="AR559:AR566"/>
    <mergeCell ref="V551:V574"/>
    <mergeCell ref="W551:W574"/>
    <mergeCell ref="X551:X574"/>
    <mergeCell ref="Y551:Y558"/>
    <mergeCell ref="Z551:Z558"/>
    <mergeCell ref="AA551:AA558"/>
    <mergeCell ref="AB551:AB558"/>
    <mergeCell ref="AC551:AC558"/>
    <mergeCell ref="AJ567:AJ574"/>
    <mergeCell ref="AK567:AK574"/>
    <mergeCell ref="AL567:AL574"/>
    <mergeCell ref="AM567:AM574"/>
    <mergeCell ref="AN567:AN574"/>
    <mergeCell ref="AO567:AO574"/>
    <mergeCell ref="AP567:AP574"/>
    <mergeCell ref="AQ567:AQ574"/>
    <mergeCell ref="AR567:AR574"/>
    <mergeCell ref="AM551:AM558"/>
    <mergeCell ref="AN551:AN558"/>
    <mergeCell ref="AO551:AO558"/>
    <mergeCell ref="AP551:AP558"/>
    <mergeCell ref="AQ551:AQ558"/>
    <mergeCell ref="AR551:AR558"/>
    <mergeCell ref="AS551:AS558"/>
    <mergeCell ref="AT551:AT558"/>
    <mergeCell ref="AS567:AS574"/>
    <mergeCell ref="AT567:AT574"/>
    <mergeCell ref="AU567:AU574"/>
    <mergeCell ref="I569:I570"/>
    <mergeCell ref="J569:J570"/>
    <mergeCell ref="I571:I572"/>
    <mergeCell ref="J571:J572"/>
    <mergeCell ref="I573:I574"/>
    <mergeCell ref="J573:J574"/>
    <mergeCell ref="AS559:AS566"/>
    <mergeCell ref="AT559:AT566"/>
    <mergeCell ref="AU559:AU566"/>
    <mergeCell ref="I563:I564"/>
    <mergeCell ref="J563:J564"/>
    <mergeCell ref="I565:I566"/>
    <mergeCell ref="J565:J566"/>
    <mergeCell ref="I567:I568"/>
    <mergeCell ref="J567:J568"/>
    <mergeCell ref="O567:O574"/>
    <mergeCell ref="P567:P574"/>
    <mergeCell ref="S567:S574"/>
    <mergeCell ref="Y567:Y574"/>
    <mergeCell ref="Z567:Z574"/>
    <mergeCell ref="AA567:AA574"/>
    <mergeCell ref="AB567:AB574"/>
    <mergeCell ref="AC567:AC574"/>
    <mergeCell ref="AD567:AD574"/>
    <mergeCell ref="AE567:AE574"/>
    <mergeCell ref="AF567:AF574"/>
    <mergeCell ref="AG567:AG574"/>
    <mergeCell ref="AH567:AH574"/>
    <mergeCell ref="AI567:AI574"/>
  </mergeCells>
  <conditionalFormatting sqref="M9">
    <cfRule type="containsText" dxfId="131" priority="217" operator="containsText" text="Extrema">
      <formula>NOT(ISERROR(SEARCH("Extrema",M9)))</formula>
    </cfRule>
    <cfRule type="containsText" dxfId="130" priority="218" operator="containsText" text="Alta">
      <formula>NOT(ISERROR(SEARCH("Alta",M9)))</formula>
    </cfRule>
    <cfRule type="containsText" dxfId="129" priority="219" operator="containsText" text="Moderada">
      <formula>NOT(ISERROR(SEARCH("Moderada",M9)))</formula>
    </cfRule>
    <cfRule type="containsText" dxfId="128" priority="220" operator="containsText" text="Baja">
      <formula>NOT(ISERROR(SEARCH("Baja",M9)))</formula>
    </cfRule>
  </conditionalFormatting>
  <conditionalFormatting sqref="V9">
    <cfRule type="containsText" dxfId="127" priority="209" operator="containsText" text="Extrema">
      <formula>NOT(ISERROR(SEARCH("Extrema",V9)))</formula>
    </cfRule>
    <cfRule type="containsText" dxfId="126" priority="210" operator="containsText" text="Alta">
      <formula>NOT(ISERROR(SEARCH("Alta",V9)))</formula>
    </cfRule>
    <cfRule type="containsText" dxfId="125" priority="211" operator="containsText" text="Moderada">
      <formula>NOT(ISERROR(SEARCH("Moderada",V9)))</formula>
    </cfRule>
    <cfRule type="containsText" dxfId="124" priority="212" operator="containsText" text="Baja">
      <formula>NOT(ISERROR(SEARCH("Baja",V9)))</formula>
    </cfRule>
  </conditionalFormatting>
  <conditionalFormatting sqref="M33 M57">
    <cfRule type="containsText" dxfId="123" priority="205" operator="containsText" text="Extrema">
      <formula>NOT(ISERROR(SEARCH("Extrema",M33)))</formula>
    </cfRule>
    <cfRule type="containsText" dxfId="122" priority="206" operator="containsText" text="Alta">
      <formula>NOT(ISERROR(SEARCH("Alta",M33)))</formula>
    </cfRule>
    <cfRule type="containsText" dxfId="121" priority="207" operator="containsText" text="Moderada">
      <formula>NOT(ISERROR(SEARCH("Moderada",M33)))</formula>
    </cfRule>
    <cfRule type="containsText" dxfId="120" priority="208" operator="containsText" text="Baja">
      <formula>NOT(ISERROR(SEARCH("Baja",M33)))</formula>
    </cfRule>
  </conditionalFormatting>
  <conditionalFormatting sqref="V33 V57">
    <cfRule type="containsText" dxfId="119" priority="201" operator="containsText" text="Extrema">
      <formula>NOT(ISERROR(SEARCH("Extrema",V33)))</formula>
    </cfRule>
    <cfRule type="containsText" dxfId="118" priority="202" operator="containsText" text="Alta">
      <formula>NOT(ISERROR(SEARCH("Alta",V33)))</formula>
    </cfRule>
    <cfRule type="containsText" dxfId="117" priority="203" operator="containsText" text="Moderada">
      <formula>NOT(ISERROR(SEARCH("Moderada",V33)))</formula>
    </cfRule>
    <cfRule type="containsText" dxfId="116" priority="204" operator="containsText" text="Baja">
      <formula>NOT(ISERROR(SEARCH("Baja",V33)))</formula>
    </cfRule>
  </conditionalFormatting>
  <conditionalFormatting sqref="M81">
    <cfRule type="containsText" dxfId="115" priority="197" operator="containsText" text="Extrema">
      <formula>NOT(ISERROR(SEARCH("Extrema",M81)))</formula>
    </cfRule>
    <cfRule type="containsText" dxfId="114" priority="198" operator="containsText" text="Alta">
      <formula>NOT(ISERROR(SEARCH("Alta",M81)))</formula>
    </cfRule>
    <cfRule type="containsText" dxfId="113" priority="199" operator="containsText" text="Moderada">
      <formula>NOT(ISERROR(SEARCH("Moderada",M81)))</formula>
    </cfRule>
    <cfRule type="containsText" dxfId="112" priority="200" operator="containsText" text="Baja">
      <formula>NOT(ISERROR(SEARCH("Baja",M81)))</formula>
    </cfRule>
  </conditionalFormatting>
  <conditionalFormatting sqref="V81">
    <cfRule type="containsText" dxfId="111" priority="193" operator="containsText" text="Extrema">
      <formula>NOT(ISERROR(SEARCH("Extrema",V81)))</formula>
    </cfRule>
    <cfRule type="containsText" dxfId="110" priority="194" operator="containsText" text="Alta">
      <formula>NOT(ISERROR(SEARCH("Alta",V81)))</formula>
    </cfRule>
    <cfRule type="containsText" dxfId="109" priority="195" operator="containsText" text="Moderada">
      <formula>NOT(ISERROR(SEARCH("Moderada",V81)))</formula>
    </cfRule>
    <cfRule type="containsText" dxfId="108" priority="196" operator="containsText" text="Baja">
      <formula>NOT(ISERROR(SEARCH("Baja",V81)))</formula>
    </cfRule>
  </conditionalFormatting>
  <conditionalFormatting sqref="M105">
    <cfRule type="containsText" dxfId="107" priority="189" operator="containsText" text="Extrema">
      <formula>NOT(ISERROR(SEARCH("Extrema",M105)))</formula>
    </cfRule>
    <cfRule type="containsText" dxfId="106" priority="190" operator="containsText" text="Alta">
      <formula>NOT(ISERROR(SEARCH("Alta",M105)))</formula>
    </cfRule>
    <cfRule type="containsText" dxfId="105" priority="191" operator="containsText" text="Moderada">
      <formula>NOT(ISERROR(SEARCH("Moderada",M105)))</formula>
    </cfRule>
    <cfRule type="containsText" dxfId="104" priority="192" operator="containsText" text="Baja">
      <formula>NOT(ISERROR(SEARCH("Baja",M105)))</formula>
    </cfRule>
  </conditionalFormatting>
  <conditionalFormatting sqref="V105">
    <cfRule type="containsText" dxfId="103" priority="185" operator="containsText" text="Extrema">
      <formula>NOT(ISERROR(SEARCH("Extrema",V105)))</formula>
    </cfRule>
    <cfRule type="containsText" dxfId="102" priority="186" operator="containsText" text="Alta">
      <formula>NOT(ISERROR(SEARCH("Alta",V105)))</formula>
    </cfRule>
    <cfRule type="containsText" dxfId="101" priority="187" operator="containsText" text="Moderada">
      <formula>NOT(ISERROR(SEARCH("Moderada",V105)))</formula>
    </cfRule>
    <cfRule type="containsText" dxfId="100" priority="188" operator="containsText" text="Baja">
      <formula>NOT(ISERROR(SEARCH("Baja",V105)))</formula>
    </cfRule>
  </conditionalFormatting>
  <conditionalFormatting sqref="V145">
    <cfRule type="containsText" dxfId="99" priority="181" operator="containsText" text="Extrema">
      <formula>NOT(ISERROR(SEARCH("Extrema",V145)))</formula>
    </cfRule>
    <cfRule type="containsText" dxfId="98" priority="182" operator="containsText" text="Alta">
      <formula>NOT(ISERROR(SEARCH("Alta",V145)))</formula>
    </cfRule>
    <cfRule type="containsText" dxfId="97" priority="183" operator="containsText" text="Moderada">
      <formula>NOT(ISERROR(SEARCH("Moderada",V145)))</formula>
    </cfRule>
    <cfRule type="containsText" dxfId="96" priority="184" operator="containsText" text="Baja">
      <formula>NOT(ISERROR(SEARCH("Baja",V145)))</formula>
    </cfRule>
  </conditionalFormatting>
  <conditionalFormatting sqref="M145">
    <cfRule type="containsText" dxfId="95" priority="177" operator="containsText" text="Extrema">
      <formula>NOT(ISERROR(SEARCH("Extrema",M145)))</formula>
    </cfRule>
    <cfRule type="containsText" dxfId="94" priority="178" operator="containsText" text="Alta">
      <formula>NOT(ISERROR(SEARCH("Alta",M145)))</formula>
    </cfRule>
    <cfRule type="containsText" dxfId="93" priority="179" operator="containsText" text="Moderada">
      <formula>NOT(ISERROR(SEARCH("Moderada",M145)))</formula>
    </cfRule>
    <cfRule type="containsText" dxfId="92" priority="180" operator="containsText" text="Baja">
      <formula>NOT(ISERROR(SEARCH("Baja",M145)))</formula>
    </cfRule>
  </conditionalFormatting>
  <conditionalFormatting sqref="V423 V447">
    <cfRule type="containsText" dxfId="91" priority="17" operator="containsText" text="Extrema">
      <formula>NOT(ISERROR(SEARCH("Extrema",V423)))</formula>
    </cfRule>
    <cfRule type="containsText" dxfId="90" priority="18" operator="containsText" text="Alta">
      <formula>NOT(ISERROR(SEARCH("Alta",V423)))</formula>
    </cfRule>
    <cfRule type="containsText" dxfId="89" priority="19" operator="containsText" text="Moderada">
      <formula>NOT(ISERROR(SEARCH("Moderada",V423)))</formula>
    </cfRule>
    <cfRule type="containsText" dxfId="88" priority="20" operator="containsText" text="Baja">
      <formula>NOT(ISERROR(SEARCH("Baja",V423)))</formula>
    </cfRule>
  </conditionalFormatting>
  <conditionalFormatting sqref="M423 M447">
    <cfRule type="containsText" dxfId="87" priority="21" operator="containsText" text="Extrema">
      <formula>NOT(ISERROR(SEARCH("Extrema",M423)))</formula>
    </cfRule>
    <cfRule type="containsText" dxfId="86" priority="22" operator="containsText" text="Alta">
      <formula>NOT(ISERROR(SEARCH("Alta",M423)))</formula>
    </cfRule>
    <cfRule type="containsText" dxfId="85" priority="23" operator="containsText" text="Moderada">
      <formula>NOT(ISERROR(SEARCH("Moderada",M423)))</formula>
    </cfRule>
    <cfRule type="containsText" dxfId="84" priority="24" operator="containsText" text="Baja">
      <formula>NOT(ISERROR(SEARCH("Baja",M423)))</formula>
    </cfRule>
  </conditionalFormatting>
  <conditionalFormatting sqref="M169">
    <cfRule type="containsText" dxfId="83" priority="113" operator="containsText" text="Extrema">
      <formula>NOT(ISERROR(SEARCH("Extrema",M169)))</formula>
    </cfRule>
    <cfRule type="containsText" dxfId="82" priority="114" operator="containsText" text="Alta">
      <formula>NOT(ISERROR(SEARCH("Alta",M169)))</formula>
    </cfRule>
    <cfRule type="containsText" dxfId="81" priority="115" operator="containsText" text="Moderada">
      <formula>NOT(ISERROR(SEARCH("Moderada",M169)))</formula>
    </cfRule>
    <cfRule type="containsText" dxfId="80" priority="116" operator="containsText" text="Baja">
      <formula>NOT(ISERROR(SEARCH("Baja",M169)))</formula>
    </cfRule>
  </conditionalFormatting>
  <conditionalFormatting sqref="V169">
    <cfRule type="containsText" dxfId="79" priority="109" operator="containsText" text="Extrema">
      <formula>NOT(ISERROR(SEARCH("Extrema",V169)))</formula>
    </cfRule>
    <cfRule type="containsText" dxfId="78" priority="110" operator="containsText" text="Alta">
      <formula>NOT(ISERROR(SEARCH("Alta",V169)))</formula>
    </cfRule>
    <cfRule type="containsText" dxfId="77" priority="111" operator="containsText" text="Moderada">
      <formula>NOT(ISERROR(SEARCH("Moderada",V169)))</formula>
    </cfRule>
    <cfRule type="containsText" dxfId="76" priority="112" operator="containsText" text="Baja">
      <formula>NOT(ISERROR(SEARCH("Baja",V169)))</formula>
    </cfRule>
  </conditionalFormatting>
  <conditionalFormatting sqref="M191">
    <cfRule type="containsText" dxfId="75" priority="105" operator="containsText" text="Extrema">
      <formula>NOT(ISERROR(SEARCH("Extrema",M191)))</formula>
    </cfRule>
    <cfRule type="containsText" dxfId="74" priority="106" operator="containsText" text="Alta">
      <formula>NOT(ISERROR(SEARCH("Alta",M191)))</formula>
    </cfRule>
    <cfRule type="containsText" dxfId="73" priority="107" operator="containsText" text="Moderada">
      <formula>NOT(ISERROR(SEARCH("Moderada",M191)))</formula>
    </cfRule>
    <cfRule type="containsText" dxfId="72" priority="108" operator="containsText" text="Baja">
      <formula>NOT(ISERROR(SEARCH("Baja",M191)))</formula>
    </cfRule>
  </conditionalFormatting>
  <conditionalFormatting sqref="V191">
    <cfRule type="containsText" dxfId="71" priority="101" operator="containsText" text="Extrema">
      <formula>NOT(ISERROR(SEARCH("Extrema",V191)))</formula>
    </cfRule>
    <cfRule type="containsText" dxfId="70" priority="102" operator="containsText" text="Alta">
      <formula>NOT(ISERROR(SEARCH("Alta",V191)))</formula>
    </cfRule>
    <cfRule type="containsText" dxfId="69" priority="103" operator="containsText" text="Moderada">
      <formula>NOT(ISERROR(SEARCH("Moderada",V191)))</formula>
    </cfRule>
    <cfRule type="containsText" dxfId="68" priority="104" operator="containsText" text="Baja">
      <formula>NOT(ISERROR(SEARCH("Baja",V191)))</formula>
    </cfRule>
  </conditionalFormatting>
  <conditionalFormatting sqref="M213">
    <cfRule type="containsText" dxfId="67" priority="89" operator="containsText" text="Extrema">
      <formula>NOT(ISERROR(SEARCH("Extrema",M213)))</formula>
    </cfRule>
    <cfRule type="containsText" dxfId="66" priority="90" operator="containsText" text="Alta">
      <formula>NOT(ISERROR(SEARCH("Alta",M213)))</formula>
    </cfRule>
    <cfRule type="containsText" dxfId="65" priority="91" operator="containsText" text="Moderada">
      <formula>NOT(ISERROR(SEARCH("Moderada",M213)))</formula>
    </cfRule>
    <cfRule type="containsText" dxfId="64" priority="92" operator="containsText" text="Baja">
      <formula>NOT(ISERROR(SEARCH("Baja",M213)))</formula>
    </cfRule>
  </conditionalFormatting>
  <conditionalFormatting sqref="V213">
    <cfRule type="containsText" dxfId="63" priority="85" operator="containsText" text="Extrema">
      <formula>NOT(ISERROR(SEARCH("Extrema",V213)))</formula>
    </cfRule>
    <cfRule type="containsText" dxfId="62" priority="86" operator="containsText" text="Alta">
      <formula>NOT(ISERROR(SEARCH("Alta",V213)))</formula>
    </cfRule>
    <cfRule type="containsText" dxfId="61" priority="87" operator="containsText" text="Moderada">
      <formula>NOT(ISERROR(SEARCH("Moderada",V213)))</formula>
    </cfRule>
    <cfRule type="containsText" dxfId="60" priority="88" operator="containsText" text="Baja">
      <formula>NOT(ISERROR(SEARCH("Baja",V213)))</formula>
    </cfRule>
  </conditionalFormatting>
  <conditionalFormatting sqref="M230 M254">
    <cfRule type="containsText" dxfId="59" priority="81" operator="containsText" text="Extrema">
      <formula>NOT(ISERROR(SEARCH("Extrema",M230)))</formula>
    </cfRule>
    <cfRule type="containsText" dxfId="58" priority="82" operator="containsText" text="Alta">
      <formula>NOT(ISERROR(SEARCH("Alta",M230)))</formula>
    </cfRule>
    <cfRule type="containsText" dxfId="57" priority="83" operator="containsText" text="Moderada">
      <formula>NOT(ISERROR(SEARCH("Moderada",M230)))</formula>
    </cfRule>
    <cfRule type="containsText" dxfId="56" priority="84" operator="containsText" text="Baja">
      <formula>NOT(ISERROR(SEARCH("Baja",M230)))</formula>
    </cfRule>
  </conditionalFormatting>
  <conditionalFormatting sqref="V230">
    <cfRule type="containsText" dxfId="55" priority="77" operator="containsText" text="Extrema">
      <formula>NOT(ISERROR(SEARCH("Extrema",V230)))</formula>
    </cfRule>
    <cfRule type="containsText" dxfId="54" priority="78" operator="containsText" text="Alta">
      <formula>NOT(ISERROR(SEARCH("Alta",V230)))</formula>
    </cfRule>
    <cfRule type="containsText" dxfId="53" priority="79" operator="containsText" text="Moderada">
      <formula>NOT(ISERROR(SEARCH("Moderada",V230)))</formula>
    </cfRule>
    <cfRule type="containsText" dxfId="52" priority="80" operator="containsText" text="Baja">
      <formula>NOT(ISERROR(SEARCH("Baja",V230)))</formula>
    </cfRule>
  </conditionalFormatting>
  <conditionalFormatting sqref="M399">
    <cfRule type="containsText" dxfId="51" priority="29" operator="containsText" text="Extrema">
      <formula>NOT(ISERROR(SEARCH("Extrema",M399)))</formula>
    </cfRule>
    <cfRule type="containsText" dxfId="50" priority="30" operator="containsText" text="Alta">
      <formula>NOT(ISERROR(SEARCH("Alta",M399)))</formula>
    </cfRule>
    <cfRule type="containsText" dxfId="49" priority="31" operator="containsText" text="Moderada">
      <formula>NOT(ISERROR(SEARCH("Moderada",M399)))</formula>
    </cfRule>
    <cfRule type="containsText" dxfId="48" priority="32" operator="containsText" text="Baja">
      <formula>NOT(ISERROR(SEARCH("Baja",M399)))</formula>
    </cfRule>
  </conditionalFormatting>
  <conditionalFormatting sqref="M351 M375">
    <cfRule type="containsText" dxfId="47" priority="37" operator="containsText" text="Extrema">
      <formula>NOT(ISERROR(SEARCH("Extrema",M351)))</formula>
    </cfRule>
    <cfRule type="containsText" dxfId="46" priority="38" operator="containsText" text="Alta">
      <formula>NOT(ISERROR(SEARCH("Alta",M351)))</formula>
    </cfRule>
    <cfRule type="containsText" dxfId="45" priority="39" operator="containsText" text="Moderada">
      <formula>NOT(ISERROR(SEARCH("Moderada",M351)))</formula>
    </cfRule>
    <cfRule type="containsText" dxfId="44" priority="40" operator="containsText" text="Baja">
      <formula>NOT(ISERROR(SEARCH("Baja",M351)))</formula>
    </cfRule>
  </conditionalFormatting>
  <conditionalFormatting sqref="M278 M303">
    <cfRule type="containsText" dxfId="43" priority="65" operator="containsText" text="Extrema">
      <formula>NOT(ISERROR(SEARCH("Extrema",M278)))</formula>
    </cfRule>
    <cfRule type="containsText" dxfId="42" priority="66" operator="containsText" text="Alta">
      <formula>NOT(ISERROR(SEARCH("Alta",M278)))</formula>
    </cfRule>
    <cfRule type="containsText" dxfId="41" priority="67" operator="containsText" text="Moderada">
      <formula>NOT(ISERROR(SEARCH("Moderada",M278)))</formula>
    </cfRule>
    <cfRule type="containsText" dxfId="40" priority="68" operator="containsText" text="Baja">
      <formula>NOT(ISERROR(SEARCH("Baja",M278)))</formula>
    </cfRule>
  </conditionalFormatting>
  <conditionalFormatting sqref="V278 V303">
    <cfRule type="containsText" dxfId="39" priority="61" operator="containsText" text="Extrema">
      <formula>NOT(ISERROR(SEARCH("Extrema",V278)))</formula>
    </cfRule>
    <cfRule type="containsText" dxfId="38" priority="62" operator="containsText" text="Alta">
      <formula>NOT(ISERROR(SEARCH("Alta",V278)))</formula>
    </cfRule>
    <cfRule type="containsText" dxfId="37" priority="63" operator="containsText" text="Moderada">
      <formula>NOT(ISERROR(SEARCH("Moderada",V278)))</formula>
    </cfRule>
    <cfRule type="containsText" dxfId="36" priority="64" operator="containsText" text="Baja">
      <formula>NOT(ISERROR(SEARCH("Baja",V278)))</formula>
    </cfRule>
  </conditionalFormatting>
  <conditionalFormatting sqref="V254">
    <cfRule type="containsText" dxfId="35" priority="49" operator="containsText" text="Extrema">
      <formula>NOT(ISERROR(SEARCH("Extrema",V254)))</formula>
    </cfRule>
    <cfRule type="containsText" dxfId="34" priority="50" operator="containsText" text="Alta">
      <formula>NOT(ISERROR(SEARCH("Alta",V254)))</formula>
    </cfRule>
    <cfRule type="containsText" dxfId="33" priority="51" operator="containsText" text="Moderada">
      <formula>NOT(ISERROR(SEARCH("Moderada",V254)))</formula>
    </cfRule>
    <cfRule type="containsText" dxfId="32" priority="52" operator="containsText" text="Baja">
      <formula>NOT(ISERROR(SEARCH("Baja",V254)))</formula>
    </cfRule>
  </conditionalFormatting>
  <conditionalFormatting sqref="M327">
    <cfRule type="containsText" dxfId="31" priority="45" operator="containsText" text="Extrema">
      <formula>NOT(ISERROR(SEARCH("Extrema",M327)))</formula>
    </cfRule>
    <cfRule type="containsText" dxfId="30" priority="46" operator="containsText" text="Alta">
      <formula>NOT(ISERROR(SEARCH("Alta",M327)))</formula>
    </cfRule>
    <cfRule type="containsText" dxfId="29" priority="47" operator="containsText" text="Moderada">
      <formula>NOT(ISERROR(SEARCH("Moderada",M327)))</formula>
    </cfRule>
    <cfRule type="containsText" dxfId="28" priority="48" operator="containsText" text="Baja">
      <formula>NOT(ISERROR(SEARCH("Baja",M327)))</formula>
    </cfRule>
  </conditionalFormatting>
  <conditionalFormatting sqref="V327">
    <cfRule type="containsText" dxfId="27" priority="41" operator="containsText" text="Extrema">
      <formula>NOT(ISERROR(SEARCH("Extrema",V327)))</formula>
    </cfRule>
    <cfRule type="containsText" dxfId="26" priority="42" operator="containsText" text="Alta">
      <formula>NOT(ISERROR(SEARCH("Alta",V327)))</formula>
    </cfRule>
    <cfRule type="containsText" dxfId="25" priority="43" operator="containsText" text="Moderada">
      <formula>NOT(ISERROR(SEARCH("Moderada",V327)))</formula>
    </cfRule>
    <cfRule type="containsText" dxfId="24" priority="44" operator="containsText" text="Baja">
      <formula>NOT(ISERROR(SEARCH("Baja",V327)))</formula>
    </cfRule>
  </conditionalFormatting>
  <conditionalFormatting sqref="V351 V375">
    <cfRule type="containsText" dxfId="23" priority="33" operator="containsText" text="Extrema">
      <formula>NOT(ISERROR(SEARCH("Extrema",V351)))</formula>
    </cfRule>
    <cfRule type="containsText" dxfId="22" priority="34" operator="containsText" text="Alta">
      <formula>NOT(ISERROR(SEARCH("Alta",V351)))</formula>
    </cfRule>
    <cfRule type="containsText" dxfId="21" priority="35" operator="containsText" text="Moderada">
      <formula>NOT(ISERROR(SEARCH("Moderada",V351)))</formula>
    </cfRule>
    <cfRule type="containsText" dxfId="20" priority="36" operator="containsText" text="Baja">
      <formula>NOT(ISERROR(SEARCH("Baja",V351)))</formula>
    </cfRule>
  </conditionalFormatting>
  <conditionalFormatting sqref="V399">
    <cfRule type="containsText" dxfId="19" priority="25" operator="containsText" text="Extrema">
      <formula>NOT(ISERROR(SEARCH("Extrema",V399)))</formula>
    </cfRule>
    <cfRule type="containsText" dxfId="18" priority="26" operator="containsText" text="Alta">
      <formula>NOT(ISERROR(SEARCH("Alta",V399)))</formula>
    </cfRule>
    <cfRule type="containsText" dxfId="17" priority="27" operator="containsText" text="Moderada">
      <formula>NOT(ISERROR(SEARCH("Moderada",V399)))</formula>
    </cfRule>
    <cfRule type="containsText" dxfId="16" priority="28" operator="containsText" text="Baja">
      <formula>NOT(ISERROR(SEARCH("Baja",V399)))</formula>
    </cfRule>
  </conditionalFormatting>
  <conditionalFormatting sqref="M471">
    <cfRule type="containsText" dxfId="15" priority="13" operator="containsText" text="Extrema">
      <formula>NOT(ISERROR(SEARCH("Extrema",M471)))</formula>
    </cfRule>
    <cfRule type="containsText" dxfId="14" priority="14" operator="containsText" text="Alta">
      <formula>NOT(ISERROR(SEARCH("Alta",M471)))</formula>
    </cfRule>
    <cfRule type="containsText" dxfId="13" priority="15" operator="containsText" text="Moderada">
      <formula>NOT(ISERROR(SEARCH("Moderada",M471)))</formula>
    </cfRule>
    <cfRule type="containsText" dxfId="12" priority="16" operator="containsText" text="Baja">
      <formula>NOT(ISERROR(SEARCH("Baja",M471)))</formula>
    </cfRule>
  </conditionalFormatting>
  <conditionalFormatting sqref="V471">
    <cfRule type="containsText" dxfId="11" priority="9" operator="containsText" text="Extrema">
      <formula>NOT(ISERROR(SEARCH("Extrema",V471)))</formula>
    </cfRule>
    <cfRule type="containsText" dxfId="10" priority="10" operator="containsText" text="Alta">
      <formula>NOT(ISERROR(SEARCH("Alta",V471)))</formula>
    </cfRule>
    <cfRule type="containsText" dxfId="9" priority="11" operator="containsText" text="Moderada">
      <formula>NOT(ISERROR(SEARCH("Moderada",V471)))</formula>
    </cfRule>
    <cfRule type="containsText" dxfId="8" priority="12" operator="containsText" text="Baja">
      <formula>NOT(ISERROR(SEARCH("Baja",V471)))</formula>
    </cfRule>
  </conditionalFormatting>
  <conditionalFormatting sqref="M551">
    <cfRule type="containsText" dxfId="7" priority="5" operator="containsText" text="Extrema">
      <formula>NOT(ISERROR(SEARCH("Extrema",M551)))</formula>
    </cfRule>
    <cfRule type="containsText" dxfId="6" priority="6" operator="containsText" text="Alta">
      <formula>NOT(ISERROR(SEARCH("Alta",M551)))</formula>
    </cfRule>
    <cfRule type="containsText" dxfId="5" priority="7" operator="containsText" text="Moderada">
      <formula>NOT(ISERROR(SEARCH("Moderada",M551)))</formula>
    </cfRule>
    <cfRule type="containsText" dxfId="4" priority="8" operator="containsText" text="Baja">
      <formula>NOT(ISERROR(SEARCH("Baja",M551)))</formula>
    </cfRule>
  </conditionalFormatting>
  <conditionalFormatting sqref="V551">
    <cfRule type="containsText" dxfId="3" priority="1" operator="containsText" text="Extrema">
      <formula>NOT(ISERROR(SEARCH("Extrema",V551)))</formula>
    </cfRule>
    <cfRule type="containsText" dxfId="2" priority="2" operator="containsText" text="Alta">
      <formula>NOT(ISERROR(SEARCH("Alta",V551)))</formula>
    </cfRule>
    <cfRule type="containsText" dxfId="1" priority="3" operator="containsText" text="Moderada">
      <formula>NOT(ISERROR(SEARCH("Moderada",V551)))</formula>
    </cfRule>
    <cfRule type="containsText" dxfId="0" priority="4" operator="containsText" text="Baja">
      <formula>NOT(ISERROR(SEARCH("Baja",V551)))</formula>
    </cfRule>
  </conditionalFormatting>
  <printOptions horizontalCentered="1" verticalCentered="1"/>
  <pageMargins left="0" right="0" top="0.19685039370078741" bottom="0" header="0.31496062992125984" footer="0.31496062992125984"/>
  <pageSetup paperSize="5" scale="45" orientation="landscape" r:id="rId1"/>
  <headerFooter>
    <oddHeader>&amp;C&amp;G</oddHeader>
  </headerFooter>
  <drawing r:id="rId2"/>
  <legacyDrawing r:id="rId3"/>
  <legacyDrawingHF r:id="rId4"/>
  <extLst>
    <ext xmlns:x14="http://schemas.microsoft.com/office/spreadsheetml/2009/9/main" uri="{CCE6A557-97BC-4b89-ADB6-D9C93CAAB3DF}">
      <x14:dataValidations xmlns:xm="http://schemas.microsoft.com/office/excel/2006/main" count="24">
        <x14:dataValidation type="list" allowBlank="1" showInputMessage="1" showErrorMessage="1">
          <x14:formula1>
            <xm:f>DATOS!$G$2:$G$3</xm:f>
          </x14:formula1>
          <xm:sqref>P9 P17 P25</xm:sqref>
        </x14:dataValidation>
        <x14:dataValidation type="list" allowBlank="1" showInputMessage="1" showErrorMessage="1">
          <x14:formula1>
            <xm:f>DATOS!$D$2:$D$3</xm:f>
          </x14:formula1>
          <xm:sqref>J29 J27 J25 J23 J9:J21 J31</xm:sqref>
        </x14:dataValidation>
        <x14:dataValidation type="list" allowBlank="1" showInputMessage="1" showErrorMessage="1">
          <x14:formula1>
            <xm:f>DATOS!$B$2:$B$6</xm:f>
          </x14:formula1>
          <xm:sqref>T9 H9</xm:sqref>
        </x14:dataValidation>
        <x14:dataValidation type="list" allowBlank="1" showInputMessage="1" showErrorMessage="1">
          <x14:formula1>
            <xm:f>DATOS!$A$2:$A$12</xm:f>
          </x14:formula1>
          <xm:sqref>G9</xm:sqref>
        </x14:dataValidation>
        <x14:dataValidation type="list" allowBlank="1" showInputMessage="1" showErrorMessage="1">
          <x14:formula1>
            <xm:f>DATOS!$E$2:$E$9</xm:f>
          </x14:formula1>
          <xm:sqref>Q9:Q32</xm:sqref>
        </x14:dataValidation>
        <x14:dataValidation type="list" allowBlank="1" showInputMessage="1" showErrorMessage="1">
          <x14:formula1>
            <xm:f>DATOS!$C$16:$C$18</xm:f>
          </x14:formula1>
          <xm:sqref>U9:U32</xm:sqref>
        </x14:dataValidation>
        <x14:dataValidation type="list" allowBlank="1" showInputMessage="1" showErrorMessage="1">
          <x14:formula1>
            <xm:f>'D:\LHERRERA\Documents\OAP desde 2012\ANTICORRUPCIÒN\2018\mapa riesgos corrupcion\riesgos corrupcion procesos\[Mapa riesgos corrupcion e indicadores  2018 proceso gestion juridica dic 22.xlsx]DATOS'!#REF!</xm:f>
          </x14:formula1>
          <xm:sqref>U33:U80 P33 P41 P49 P57 P65 P73 Q33:Q80 J77 J75 J73 J71 J57:J69 J79 J53 J51 J49 J47 J33:J45 J55 T33 T57 G33:H33 G57:H57</xm:sqref>
        </x14:dataValidation>
        <x14:dataValidation type="list" allowBlank="1" showInputMessage="1" showErrorMessage="1">
          <x14:formula1>
            <xm:f>'D:\LHERRERA\Documents\OAP desde 2012\ANTICORRUPCIÒN\2018\mapa riesgos corrupcion\riesgos corrupcion procesos\[Dofa mapa riesgos corrupcion e indicadores  2018 PAAC dic 20 OAREDP.xlsx]DATOS'!#REF!</xm:f>
          </x14:formula1>
          <xm:sqref>U81:U104 P81 P89 P97 Q81:Q104 J101 J99 J97 J95 J103 J81:J93 T81 G81:H81</xm:sqref>
        </x14:dataValidation>
        <x14:dataValidation type="list" allowBlank="1" showInputMessage="1" showErrorMessage="1">
          <x14:formula1>
            <xm:f>'F:\MAPA DE RIESGO CORRUPCION 2018\[MAPA DE RIESGOS CORRUPCION DBE 2018.xlsx]DATOS'!#REF!</xm:f>
          </x14:formula1>
          <xm:sqref>Q137:Q142 Q375:Q380 Q383:Q385 J395 J393 J391 J389 J375:J387 J397</xm:sqref>
        </x14:dataValidation>
        <x14:dataValidation type="list" allowBlank="1" showInputMessage="1" showErrorMessage="1">
          <x14:formula1>
            <xm:f>'D:\LHERRERA\Documents\OAP desde 2012\ANTICORRUPCIÒN\2018\mapa riesgos corrupcion\riesgos corrupcion procesos\[Mapa de riesgos corrupcion 2018 proceso gestion contractual 28-12-17.xlsx]DATOS'!#REF!</xm:f>
          </x14:formula1>
          <xm:sqref>U145:U168 P105 P113 P121 P129 P137 P145 P153 P161 Q105:Q136 Q143:Q168 J125 J123 J121 J119 J105:J117 J127 J133 J131 J129 J135 J141 J139 J137 J143 J165 J163 J161 J159 J145:J157 J167 T105:U105 T145 G105:H105 G145:H145</xm:sqref>
        </x14:dataValidation>
        <x14:dataValidation type="list" allowBlank="1" showInputMessage="1" showErrorMessage="1">
          <x14:formula1>
            <xm:f>'D:\LHERRERA\Documents\OAP desde 2012\ANTICORRUPCIÒN\2018\mapa riesgos corrupcion\riesgos corrupcion procesos\[dofa mapa riesgos corrupcion e indicadores  2018 PAAC dic 19 talento humano dic 27.xlsx]DATOS'!#REF!</xm:f>
          </x14:formula1>
          <xm:sqref>U169:U213 U230:U253 P169 P191 P213 P230 J187 J185 J183 J169:J181 J189 J209 J207 J205 J191:J203 J211 J213:J242 J250 J248 J246 J244 J252 T169 T191 H191 T213 H213 T230 H230 H254 T254 G169:H169 Q169:Q259</xm:sqref>
        </x14:dataValidation>
        <x14:dataValidation type="list" allowBlank="1" showInputMessage="1" showErrorMessage="1">
          <x14:formula1>
            <xm:f>'D:\LHERRERA\Documents\OAP desde 2012\ANTICORRUPCIÒN\2018\mapa riesgos corrupcion\riesgos corrupcion procesos\[Dofa mapa riesgos corrupcion e indicadores CID 2018 PAAC dic 21.xlsx]DATOS'!#REF!</xm:f>
          </x14:formula1>
          <xm:sqref>G254 P254 P262 P270 Q260:Q277 J274 J272 J270 J268 J254:J266 J276</xm:sqref>
        </x14:dataValidation>
        <x14:dataValidation type="list" allowBlank="1" showInputMessage="1" showErrorMessage="1">
          <x14:formula1>
            <xm:f>'D:\LHERRERA\Documents\OAP desde 2012\ANTICORRUPCIÒN\2018\mapa riesgos corrupcion\riesgos corrupcion procesos\[Mapa riesgos de corrupcion proceso calidad educativa integral SCP dic 22.xlsx]DATOS'!#REF!</xm:f>
          </x14:formula1>
          <xm:sqref>U278:U326 P278 P303 Q278:Q326 J298 J296 J294 J292 J278:J290 J300 J323 J321 J319 J317 J303:J315 J325 T278 T303 G278:H278 G303:H303</xm:sqref>
        </x14:dataValidation>
        <x14:dataValidation type="list" allowBlank="1" showInputMessage="1" showErrorMessage="1">
          <x14:formula1>
            <xm:f>'D:\LHERRERA\Documents\OAP desde 2012\ANTICORRUPCIÒN\2018\mapa riesgos corrupcion\riesgos corrupcion procesos\[Formato dofa mapa riesgos corrupcion e indicadores  2018 PAAC dic 28 DIV.xlsx]DATOS'!#REF!</xm:f>
          </x14:formula1>
          <xm:sqref>U327:U350 T327 G327:H327 P327 P335 P343 Q327:Q350 J347 J345 J343 J341 J327:J339 J349</xm:sqref>
        </x14:dataValidation>
        <x14:dataValidation type="list" allowBlank="1" showInputMessage="1" showErrorMessage="1">
          <x14:formula1>
            <xm:f>'D:\LHERRERA\Documents\OAP desde 2012\ANTICORRUPCIÒN\2018\mapa riesgos corrupcion\riesgos corrupcion procesos\[Mapa de riesgos corrupción 2018 Acceso y Permanencia Escolar dic 28 2017.xlsx]DATOS'!#REF!</xm:f>
          </x14:formula1>
          <xm:sqref>U351:U398 P351 P359 P367 P375 P383 P391 Q351:Q374 Q381:Q382 Q386:Q398 J371 J369 J367 J365 J351:J363 J373 T351 T375 G351:H351 G375:H375</xm:sqref>
        </x14:dataValidation>
        <x14:dataValidation type="list" allowBlank="1" showInputMessage="1" showErrorMessage="1">
          <x14:formula1>
            <xm:f>'D:\LHERRERA\Documents\OAP desde 2012\ANTICORRUPCIÒN\2018\mapa riesgos corrupcion\riesgos corrupcion procesos\[DOFA  mapa riesgos corrupcion e indicadores  2018 PAAC dic 21 OSC.xlsx]DATOS'!#REF!</xm:f>
          </x14:formula1>
          <xm:sqref>U399:U422 P399 P407 P415 Q399:Q422 J419 J417 J415 J413 J399:J411 J421 T399 G399:H399</xm:sqref>
        </x14:dataValidation>
        <x14:dataValidation type="list" allowBlank="1" showInputMessage="1" showErrorMessage="1">
          <x14:formula1>
            <xm:f>'D:\LHERRERA\Documents\OAP desde 2012\ANTICORRUPCIÒN\2018\mapa riesgos corrupcion\riesgos corrupcion procesos\[dofa mapa riesgos corrupcion indicadores 2018 proceso financiero dic 26 2017.xlsx]DATOS'!#REF!</xm:f>
          </x14:formula1>
          <xm:sqref>U423:U470 P423 P431 P439 P447 J443 J441 J439 J437 J423:J435 J445 J467 J465 J463 J461 J447:J459 J469 T423 T447 G423:H423 G447:H447 Q423:Q470</xm:sqref>
        </x14:dataValidation>
        <x14:dataValidation type="list" allowBlank="1" showInputMessage="1" showErrorMessage="1">
          <x14:formula1>
            <xm:f>'D:\LHERRERA\Documents\OAP desde 2012\ANTICORRUPCIÒN\2018\mapa riesgos corrupcion\riesgos corrupcion procesos\[Formato dofa mapa riesgos corrupcion e indicadores  2018 PAAC gestion documental DSA dic 27 rad 70384.xlsx]DATOS'!#REF!</xm:f>
          </x14:formula1>
          <xm:sqref>P471 P479 P487 P495 P503 P511 P519 P527 P535 J491 J489 J487 J485 J471:J483 J493 J515 J513 J511 J509 J495:J507 J517 J539 J537 J535 J533 J519:J531 J541 T471:U471 G471:H471 Q471:Q550</xm:sqref>
        </x14:dataValidation>
        <x14:dataValidation type="list" allowBlank="1" showInputMessage="1" showErrorMessage="1">
          <x14:formula1>
            <xm:f>'D:\LHERRERA\Documents\OAP desde 2012\ANTICORRUPCIÒN\2018\mapa riesgos corrupcion\riesgos corrupcion procesos\[Dofa mapa riesgos corrupcion indicadores 2018 infraestructura y recursos fisicos DDE dic 27 26 ajustado.xlsx]DATOS'!#REF!</xm:f>
          </x14:formula1>
          <xm:sqref>U551:U574</xm:sqref>
        </x14:dataValidation>
        <x14:dataValidation type="list" allowBlank="1" showInputMessage="1" showErrorMessage="1">
          <x14:formula1>
            <xm:f>'D:\LHERRERA\Documents\OAP desde 2012\ANTICORRUPCIÒN\2018\mapa riesgos corrupcion\riesgos corrupcion procesos\[Dofa mapa riesgos corrupcion indicadores 2018 infraestructura y recursos fisicos DDE dic 27 26 ajustado.xlsx]DATOS'!#REF!</xm:f>
          </x14:formula1>
          <xm:sqref>Q551:Q574</xm:sqref>
        </x14:dataValidation>
        <x14:dataValidation type="list" allowBlank="1" showInputMessage="1" showErrorMessage="1">
          <x14:formula1>
            <xm:f>'D:\LHERRERA\Documents\OAP desde 2012\ANTICORRUPCIÒN\2018\mapa riesgos corrupcion\riesgos corrupcion procesos\[Dofa mapa riesgos corrupcion indicadores 2018 infraestructura y recursos fisicos DDE dic 27 26 ajustado.xlsx]DATOS'!#REF!</xm:f>
          </x14:formula1>
          <xm:sqref>G551</xm:sqref>
        </x14:dataValidation>
        <x14:dataValidation type="list" allowBlank="1" showInputMessage="1" showErrorMessage="1">
          <x14:formula1>
            <xm:f>'D:\LHERRERA\Documents\OAP desde 2012\ANTICORRUPCIÒN\2018\mapa riesgos corrupcion\riesgos corrupcion procesos\[Dofa mapa riesgos corrupcion indicadores 2018 infraestructura y recursos fisicos DDE dic 27 26 ajustado.xlsx]DATOS'!#REF!</xm:f>
          </x14:formula1>
          <xm:sqref>T551 H551</xm:sqref>
        </x14:dataValidation>
        <x14:dataValidation type="list" allowBlank="1" showInputMessage="1" showErrorMessage="1">
          <x14:formula1>
            <xm:f>'D:\LHERRERA\Documents\OAP desde 2012\ANTICORRUPCIÒN\2018\mapa riesgos corrupcion\riesgos corrupcion procesos\[Dofa mapa riesgos corrupcion indicadores 2018 infraestructura y recursos fisicos DDE dic 27 26 ajustado.xlsx]DATOS'!#REF!</xm:f>
          </x14:formula1>
          <xm:sqref>AU551 AQ551 AU559 AU567 AQ559 AQ567 J571 J569 J567 J565 J551:J563 J573</xm:sqref>
        </x14:dataValidation>
        <x14:dataValidation type="list" allowBlank="1" showInputMessage="1" showErrorMessage="1">
          <x14:formula1>
            <xm:f>'D:\LHERRERA\Documents\OAP desde 2012\ANTICORRUPCIÒN\2018\mapa riesgos corrupcion\riesgos corrupcion procesos\[Dofa mapa riesgos corrupcion indicadores 2018 infraestructura y recursos fisicos DDE dic 27 26 ajustado.xlsx]DATOS'!#REF!</xm:f>
          </x14:formula1>
          <xm:sqref>P551 P559 P567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opLeftCell="A13" workbookViewId="0">
      <selection activeCell="D15" sqref="D15"/>
    </sheetView>
  </sheetViews>
  <sheetFormatPr baseColWidth="10" defaultRowHeight="15" x14ac:dyDescent="0.25"/>
  <cols>
    <col min="1" max="1" width="31.85546875" style="5" customWidth="1"/>
    <col min="2" max="2" width="18" bestFit="1" customWidth="1"/>
    <col min="3" max="3" width="13" bestFit="1" customWidth="1"/>
    <col min="4" max="4" width="15.5703125" bestFit="1" customWidth="1"/>
    <col min="5" max="5" width="53" customWidth="1"/>
    <col min="6" max="6" width="9.140625" style="7" customWidth="1"/>
    <col min="7" max="7" width="16.85546875" bestFit="1" customWidth="1"/>
  </cols>
  <sheetData>
    <row r="1" spans="1:12" x14ac:dyDescent="0.25">
      <c r="A1" s="2" t="s">
        <v>25</v>
      </c>
      <c r="B1" s="1" t="s">
        <v>32</v>
      </c>
      <c r="C1" s="1" t="s">
        <v>33</v>
      </c>
      <c r="D1" s="1" t="s">
        <v>41</v>
      </c>
      <c r="E1" s="1" t="s">
        <v>48</v>
      </c>
      <c r="F1" s="6" t="s">
        <v>49</v>
      </c>
      <c r="G1" s="6" t="s">
        <v>54</v>
      </c>
    </row>
    <row r="2" spans="1:12" x14ac:dyDescent="0.25">
      <c r="A2" s="3" t="s">
        <v>14</v>
      </c>
      <c r="B2" t="s">
        <v>27</v>
      </c>
      <c r="C2" t="s">
        <v>34</v>
      </c>
      <c r="D2" t="s">
        <v>39</v>
      </c>
      <c r="E2" s="5" t="s">
        <v>42</v>
      </c>
      <c r="F2" s="7">
        <v>0</v>
      </c>
      <c r="G2" t="s">
        <v>55</v>
      </c>
    </row>
    <row r="3" spans="1:12" ht="30" x14ac:dyDescent="0.25">
      <c r="A3" s="3" t="s">
        <v>24</v>
      </c>
      <c r="B3" t="s">
        <v>28</v>
      </c>
      <c r="C3" t="s">
        <v>38</v>
      </c>
      <c r="D3" t="s">
        <v>40</v>
      </c>
      <c r="E3" s="5" t="s">
        <v>12</v>
      </c>
      <c r="F3" s="7">
        <v>15</v>
      </c>
      <c r="G3" t="s">
        <v>56</v>
      </c>
    </row>
    <row r="4" spans="1:12" ht="30" x14ac:dyDescent="0.25">
      <c r="A4" s="3" t="s">
        <v>15</v>
      </c>
      <c r="B4" t="s">
        <v>29</v>
      </c>
      <c r="C4" t="s">
        <v>37</v>
      </c>
      <c r="E4" s="5" t="s">
        <v>43</v>
      </c>
      <c r="F4" s="7">
        <v>5</v>
      </c>
    </row>
    <row r="5" spans="1:12" x14ac:dyDescent="0.25">
      <c r="A5" s="3" t="s">
        <v>16</v>
      </c>
      <c r="B5" t="s">
        <v>30</v>
      </c>
      <c r="C5" t="s">
        <v>36</v>
      </c>
      <c r="E5" s="5" t="s">
        <v>44</v>
      </c>
      <c r="F5" s="7">
        <v>15</v>
      </c>
    </row>
    <row r="6" spans="1:12" x14ac:dyDescent="0.25">
      <c r="A6" s="3" t="s">
        <v>17</v>
      </c>
      <c r="B6" t="s">
        <v>31</v>
      </c>
      <c r="C6" t="s">
        <v>35</v>
      </c>
      <c r="E6" s="5" t="s">
        <v>45</v>
      </c>
      <c r="F6" s="7">
        <v>10</v>
      </c>
    </row>
    <row r="7" spans="1:12" ht="30" x14ac:dyDescent="0.25">
      <c r="A7" s="3" t="s">
        <v>18</v>
      </c>
      <c r="E7" s="5" t="s">
        <v>11</v>
      </c>
      <c r="F7" s="7">
        <v>15</v>
      </c>
    </row>
    <row r="8" spans="1:12" ht="30" x14ac:dyDescent="0.25">
      <c r="A8" s="4" t="s">
        <v>19</v>
      </c>
      <c r="E8" s="5" t="s">
        <v>46</v>
      </c>
      <c r="F8" s="7">
        <v>10</v>
      </c>
    </row>
    <row r="9" spans="1:12" ht="30" x14ac:dyDescent="0.25">
      <c r="A9" s="4" t="s">
        <v>20</v>
      </c>
      <c r="E9" s="5" t="s">
        <v>10</v>
      </c>
      <c r="F9" s="7">
        <v>30</v>
      </c>
    </row>
    <row r="10" spans="1:12" ht="26.25" x14ac:dyDescent="0.25">
      <c r="A10" s="3" t="s">
        <v>21</v>
      </c>
      <c r="E10" s="8" t="s">
        <v>47</v>
      </c>
      <c r="F10" s="7">
        <f>SUM(F2:F9)</f>
        <v>100</v>
      </c>
    </row>
    <row r="11" spans="1:12" x14ac:dyDescent="0.25">
      <c r="A11" s="3" t="s">
        <v>22</v>
      </c>
    </row>
    <row r="12" spans="1:12" x14ac:dyDescent="0.25">
      <c r="A12" s="3" t="s">
        <v>23</v>
      </c>
    </row>
    <row r="14" spans="1:12" ht="18.75" x14ac:dyDescent="0.3">
      <c r="B14" s="377" t="s">
        <v>57</v>
      </c>
      <c r="C14" s="377"/>
      <c r="D14" s="1" t="s">
        <v>79</v>
      </c>
    </row>
    <row r="15" spans="1:12" x14ac:dyDescent="0.25">
      <c r="B15" s="1" t="s">
        <v>32</v>
      </c>
      <c r="C15" s="1" t="s">
        <v>33</v>
      </c>
      <c r="D15" t="s">
        <v>78</v>
      </c>
    </row>
    <row r="16" spans="1:12" x14ac:dyDescent="0.25">
      <c r="B16" t="s">
        <v>27</v>
      </c>
      <c r="C16" t="s">
        <v>37</v>
      </c>
      <c r="L16" t="b">
        <f>IF(K16=DATOS!E2,"")</f>
        <v>0</v>
      </c>
    </row>
    <row r="17" spans="2:3" x14ac:dyDescent="0.25">
      <c r="B17" t="s">
        <v>28</v>
      </c>
      <c r="C17" t="s">
        <v>36</v>
      </c>
    </row>
    <row r="18" spans="2:3" x14ac:dyDescent="0.25">
      <c r="B18" t="s">
        <v>29</v>
      </c>
      <c r="C18" t="s">
        <v>35</v>
      </c>
    </row>
    <row r="19" spans="2:3" x14ac:dyDescent="0.25">
      <c r="B19" t="s">
        <v>30</v>
      </c>
    </row>
    <row r="20" spans="2:3" x14ac:dyDescent="0.25">
      <c r="B20" t="s">
        <v>31</v>
      </c>
    </row>
  </sheetData>
  <mergeCells count="1">
    <mergeCell ref="B14:C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1023DC-12CA-4A96-9E08-E9FA720ADE6F}">
  <ds:schemaRefs>
    <ds:schemaRef ds:uri="http://purl.org/dc/dcmitype/"/>
    <ds:schemaRef ds:uri="http://schemas.microsoft.com/office/2006/metadata/propertie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01BEB08E-4A5A-4861-A0DD-7A3734B28076}">
  <ds:schemaRefs>
    <ds:schemaRef ds:uri="http://schemas.microsoft.com/sharepoint/v3/contenttype/forms"/>
  </ds:schemaRefs>
</ds:datastoreItem>
</file>

<file path=customXml/itemProps3.xml><?xml version="1.0" encoding="utf-8"?>
<ds:datastoreItem xmlns:ds="http://schemas.openxmlformats.org/officeDocument/2006/customXml" ds:itemID="{43D08DC5-F245-442B-B483-7CA4A340D4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MAPA RIESGOS CORRUPCIÓN</vt:lpstr>
      <vt:lpstr>DATOS</vt:lpstr>
      <vt:lpstr>'MAPA RIESGOS CORRUPCIÓN'!Títulos_a_imprimir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JUAN MANUEL CRUZ PINTO</cp:lastModifiedBy>
  <cp:lastPrinted>2017-12-28T23:57:00Z</cp:lastPrinted>
  <dcterms:created xsi:type="dcterms:W3CDTF">2014-02-06T20:34:09Z</dcterms:created>
  <dcterms:modified xsi:type="dcterms:W3CDTF">2018-01-02T16:13:15Z</dcterms:modified>
</cp:coreProperties>
</file>